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90" yWindow="1680" windowWidth="22170" windowHeight="787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<sst xmlns="http://schemas.openxmlformats.org/spreadsheetml/2006/main" count="2596" uniqueCount="802">
  <si>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</si>
  <si>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</si>
  <si>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</si>
  <si>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</si>
  <si>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</si>
  <si>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</si>
  <si>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</si>
  <si>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</si>
  <si>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</si>
  <si>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</si>
  <si>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</si>
  <si>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</si>
  <si>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</si>
  <si>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</si>
  <si>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</si>
  <si>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</si>
  <si>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</si>
  <si>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</si>
  <si>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</si>
  <si>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</si>
  <si>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</si>
  <si>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</si>
  <si>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</si>
  <si>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</si>
  <si>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</si>
  <si>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</si>
  <si>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</si>
  <si>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</si>
  <si>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</si>
  <si>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</si>
  <si>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</si>
  <si>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</si>
  <si>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</si>
  <si>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</si>
  <si>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</si>
  <si>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</si>
  <si>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</si>
  <si>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</si>
  <si>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</si>
  <si>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</si>
  <si>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</si>
  <si>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</si>
  <si>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</si>
  <si>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</si>
  <si>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</si>
  <si>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</si>
  <si>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</si>
  <si>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</si>
  <si>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</si>
  <si>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</si>
  <si>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</si>
  <si>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</si>
  <si>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</si>
  <si>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</si>
  <si>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</si>
  <si>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</si>
  <si>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</si>
  <si>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</si>
  <si>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</si>
  <si>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</si>
  <si>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</si>
  <si>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</si>
  <si>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</si>
  <si>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</si>
  <si>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</si>
  <si>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</si>
  <si>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</si>
  <si>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</si>
  <si>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</si>
  <si>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</si>
  <si>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</si>
  <si>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</si>
  <si>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</si>
  <si>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</si>
  <si>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</si>
  <si>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</si>
  <si>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</si>
  <si>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</si>
  <si>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</si>
  <si>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</si>
  <si>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</si>
  <si>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</si>
  <si>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</si>
  <si>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</si>
  <si>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</si>
  <si>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</si>
  <si>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</si>
  <si>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</si>
  <si>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</si>
  <si>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</si>
  <si>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</si>
  <si>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</si>
  <si>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</si>
  <si>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</si>
  <si>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</si>
  <si>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</si>
  <si>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</si>
  <si>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</si>
  <si>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</si>
  <si>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</si>
  <si>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</si>
  <si>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</si>
  <si>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</si>
  <si>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</si>
  <si>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</si>
  <si>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</si>
  <si>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</si>
  <si>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</si>
  <si>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</si>
  <si>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</si>
  <si>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</si>
  <si>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</si>
  <si>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</si>
  <si>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</si>
  <si>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</si>
  <si>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</si>
  <si>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</si>
  <si>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</si>
  <si>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</si>
  <si>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</si>
  <si>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</si>
  <si>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</si>
  <si>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</si>
  <si>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</si>
  <si>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</si>
  <si>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</si>
  <si>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</si>
  <si>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</si>
  <si>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</si>
  <si>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</si>
  <si>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</si>
  <si>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</si>
  <si>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</si>
  <si>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</si>
  <si>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</si>
  <si>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</si>
  <si>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</si>
  <si>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</si>
  <si>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</si>
  <si>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</si>
  <si>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</si>
  <si>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</si>
  <si>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</si>
  <si>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</si>
  <si>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</si>
  <si>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</si>
  <si>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</si>
  <si>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</si>
  <si>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</si>
  <si>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</si>
  <si>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</si>
  <si>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</si>
  <si>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</si>
  <si>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</si>
  <si>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</si>
  <si>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</si>
  <si>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</si>
  <si>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</si>
  <si>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</si>
  <si>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</si>
  <si>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</si>
  <si>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</si>
  <si>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</si>
  <si>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</si>
  <si>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</si>
  <si>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</si>
  <si>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</si>
  <si>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</si>
  <si>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</si>
  <si>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</si>
  <si>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</si>
  <si>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</si>
  <si>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</si>
  <si>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</si>
  <si>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</si>
  <si>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</si>
  <si>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</si>
  <si>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</si>
  <si>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</si>
  <si>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</si>
  <si>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</si>
  <si>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</si>
  <si>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</si>
  <si>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</si>
  <si>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</si>
  <si>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</si>
  <si>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</si>
  <si>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</si>
  <si>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</si>
  <si>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</si>
  <si>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</si>
  <si>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</si>
  <si>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</si>
  <si>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</si>
  <si>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</si>
  <si>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</si>
  <si>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Replies to</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</si>
  <si>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</si>
  <si>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</si>
  <si>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</si>
  <si>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</si>
  <si>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</si>
  <si>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</si>
  <si>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</si>
  <si>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</si>
  <si>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</si>
  <si>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</si>
  <si>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</si>
  <si>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</si>
  <si>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</si>
  <si>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</si>
  <si>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</si>
  <si>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</si>
  <si>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</si>
  <si>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</si>
  <si>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</si>
  <si>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</si>
  <si>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</si>
  <si>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</si>
  <si>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</si>
  <si>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</si>
  <si>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</si>
  <si>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G2</t>
  </si>
  <si>
    <t>0, 12, 96</t>
  </si>
  <si>
    <t>0, 136, 227</t>
  </si>
  <si>
    <t>Graph Type</t>
  </si>
  <si>
    <t>Modularity</t>
  </si>
  <si>
    <t>NodeXL Version</t>
  </si>
  <si>
    <t>Group 1</t>
  </si>
  <si>
    <t>Group 2</t>
  </si>
  <si>
    <t>Edges</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</si>
  <si>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</si>
  <si>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</si>
  <si>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</si>
  <si>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</si>
  <si>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</si>
  <si>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</si>
  <si>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</si>
  <si>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</si>
  <si>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</si>
  <si>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</si>
  <si>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</si>
  <si>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</si>
  <si>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</si>
  <si>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</si>
  <si>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</si>
  <si>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</si>
  <si>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</si>
  <si>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</si>
  <si>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</si>
  <si>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</si>
  <si>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</si>
  <si>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</si>
  <si>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</si>
  <si>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</si>
  <si>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</si>
  <si>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</si>
  <si>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</si>
  <si>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</si>
  <si>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</si>
  <si>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</si>
  <si>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</si>
  <si>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</si>
  <si>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</si>
  <si>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</si>
  <si>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</si>
  <si>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</si>
  <si>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</si>
  <si>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</si>
  <si>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</si>
  <si>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</si>
  <si>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</si>
  <si>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</si>
  <si>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</si>
  <si>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</si>
  <si>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</si>
  <si>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</si>
  <si>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</si>
  <si>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</si>
  <si>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</si>
  <si>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</si>
  <si>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</si>
  <si>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</si>
  <si>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</si>
  <si>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</si>
  <si>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</si>
  <si>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</si>
  <si>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</si>
  <si>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twitter.com</t>
  </si>
  <si>
    <t>en</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</si>
  <si>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</si>
  <si>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</si>
  <si>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</si>
  <si>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</si>
  <si>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</si>
  <si>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</si>
  <si>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</si>
  <si>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</si>
  <si>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</si>
  <si>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</si>
  <si>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</si>
  <si>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</si>
  <si>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</si>
  <si>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</si>
  <si>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</si>
  <si>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</si>
  <si>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</si>
  <si>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</si>
  <si>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</si>
  <si>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</si>
  <si>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</si>
  <si>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</si>
  <si>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</si>
  <si>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</si>
  <si>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</si>
  <si>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</si>
  <si>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</si>
  <si>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</si>
  <si>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</si>
  <si>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</si>
  <si>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</si>
  <si>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</si>
  <si>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</si>
  <si>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</si>
  <si>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</si>
  <si>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</si>
  <si>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</si>
  <si>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</si>
  <si>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</si>
  <si>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</si>
  <si>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</si>
  <si>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</si>
  <si>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</si>
  <si>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</si>
  <si>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</si>
  <si>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</si>
  <si>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</si>
  <si>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</si>
  <si>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</si>
  <si>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</si>
  <si>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</si>
  <si>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</si>
  <si>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Twitter Web Client</t>
  </si>
  <si>
    <t>Twitter for iPhone</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</si>
  <si>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</si>
  <si>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</si>
  <si>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</si>
  <si>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</si>
  <si>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</si>
  <si>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</si>
  <si>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</si>
  <si>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</si>
  <si>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</si>
  <si>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jeremyhl</t>
  </si>
  <si>
    <t>http://pbs.twimg.com/profile_images/912667889395798022/pMoB2qc8_normal.jpg</t>
  </si>
  <si>
    <t>Omaha, Nebraska USA</t>
  </si>
  <si>
    <t>https://pbs.twimg.com/profile_banners/12006842/1489593974</t>
  </si>
  <si>
    <t>https://twitter.com/jeremyhl</t>
  </si>
  <si>
    <t>unosml</t>
  </si>
  <si>
    <t>Omaha, NE</t>
  </si>
  <si>
    <t>https://twitter.com/unosml</t>
  </si>
  <si>
    <t>Twitter for Android</t>
  </si>
  <si>
    <t>Retweet</t>
  </si>
  <si>
    <t>United States</t>
  </si>
  <si>
    <t>https://t.co/ol1K3QeP3F</t>
  </si>
  <si>
    <t>G3</t>
  </si>
  <si>
    <t>0, 100, 50</t>
  </si>
  <si>
    <t>Top URLs in Tweet in G3</t>
  </si>
  <si>
    <t>G3 Count</t>
  </si>
  <si>
    <t>Top Domains in Tweet in G3</t>
  </si>
  <si>
    <t>Top Hashtags in Tweet in G3</t>
  </si>
  <si>
    <t>Top Words in Tweet in G3</t>
  </si>
  <si>
    <t>Top Word Pairs in Tweet in G3</t>
  </si>
  <si>
    <t>Top Replied-To in G3</t>
  </si>
  <si>
    <t>Top Mentioned in G3</t>
  </si>
  <si>
    <t>Top Tweeters in G3</t>
  </si>
  <si>
    <t>thank</t>
  </si>
  <si>
    <t>Date</t>
  </si>
  <si>
    <t>Time</t>
  </si>
  <si>
    <t>Professor Jeremy _xD83C__xDF0E_</t>
  </si>
  <si>
    <t>UNO Social Media Lab</t>
  </si>
  <si>
    <t>Jeremy Harris Lipschultz, PhD, Isaacson Professor @communo @unosml #SocialMedia #media #smm2020 #smc2021 https://t.co/PuvsxrqEtP
https://t.co/CFpQrlxQ3L</t>
  </si>
  <si>
    <t>@UNOmaha Social Media Lab. Using social network analysis and other methods to help the community and our campus. Page managers: @JeremyHL &amp; @jcruzalvarez26</t>
  </si>
  <si>
    <t>https://t.co/CfxAVeG1LD</t>
  </si>
  <si>
    <t>https://pbs.twimg.com/profile_banners/2377200630/1525824099</t>
  </si>
  <si>
    <t>http://pbs.twimg.com/profile_images/1061744570344517633/fKDfFqhQ_normal.jpg</t>
  </si>
  <si>
    <t>1.0.1.411</t>
  </si>
  <si>
    <t>community</t>
  </si>
  <si>
    <t>cnarjes1</t>
  </si>
  <si>
    <t>TweetDeck</t>
  </si>
  <si>
    <t>Charlotte Narjes</t>
  </si>
  <si>
    <t>Lincoln, NE</t>
  </si>
  <si>
    <t>http://abs.twimg.com/images/themes/theme19/bg.gif</t>
  </si>
  <si>
    <t>http://abs.twimg.com/images/themes/theme6/bg.gif</t>
  </si>
  <si>
    <t>http://abs.twimg.com/images/themes/theme9/bg.gif</t>
  </si>
  <si>
    <t>http://pbs.twimg.com/profile_images/1029159326332739589/DzGiazR0_normal.jpg</t>
  </si>
  <si>
    <t>https://twitter.com/cnarjes1</t>
  </si>
  <si>
    <t>socialmedia</t>
  </si>
  <si>
    <t>great</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</si>
  <si>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</si>
  <si>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http://abs.twimg.com/images/themes/theme13/bg.gif</t>
  </si>
  <si>
    <t>ortonfoundation</t>
  </si>
  <si>
    <t>beatricene</t>
  </si>
  <si>
    <t>rexnelson1</t>
  </si>
  <si>
    <t>jasonweigle</t>
  </si>
  <si>
    <t>nebextjones</t>
  </si>
  <si>
    <t>iamdellgines</t>
  </si>
  <si>
    <t>m_schlake</t>
  </si>
  <si>
    <t>unlagecon</t>
  </si>
  <si>
    <t>cath_lang</t>
  </si>
  <si>
    <t>nbdc_nebraska</t>
  </si>
  <si>
    <t>unomahacpar</t>
  </si>
  <si>
    <t>cretene</t>
  </si>
  <si>
    <t>unlcommunityvit</t>
  </si>
  <si>
    <t>beatricechamber</t>
  </si>
  <si>
    <t>ciderconsult</t>
  </si>
  <si>
    <t>Interested in supporting local businesses &amp;amp; communities w/ innovative new ideas? The 3rd Connecting Entrepreneurial Communities conf. is 4/24-25 in @BeatriceNE. Our Dir of Comms. David Weaver will be a keynote! @UNLCommunityVit #CECBeatrice2019 https://t.co/buWCyqRz6q</t>
  </si>
  <si>
    <t>Dell Gines kicks off #CECBeatrice2019 https://t.co/TUDAWDZWrN</t>
  </si>
  <si>
    <t>@iamdellgines delivering the opening keynote for this year’s CEC Conference in Beatrice. #UNLExt #CECBeatrice2019 https://t.co/3jizXpvMNi</t>
  </si>
  <si>
    <t>Dell Gines kicking off #CECBeatrice2019 by bringing awareness to “pioneering opportunities” in Nebraska’s communities #NebExt #NGage @BeatriceChamber #beatricemainstreet @UNLCommunityVit https://t.co/kF5iRezFRc</t>
  </si>
  <si>
    <t>@CiderConsult Carla Snyder from Penn State does economic development around local brewed beer _xD83C__xDF7A_ and cider and how #localbreweries can be used as an #economicdevelopment in small communities. Super cool stuff! #cecbeatrice2019 https://t.co/BHYKHfZ2LZ</t>
  </si>
  <si>
    <t>Carla Snyder @CiderConsult from Penn State doing a great presentation on her specialty, local cider production and how it can be a tool in #placemaking and #economicdevelopment in communities. Very cool! #cecbeatrice2019 https://t.co/cfLgHYWpUj</t>
  </si>
  <si>
    <t>Connecting Entrepreneurial Communities Conference, April 24 &amp;amp; 25, Beatrice.  Great line up of speakers.  Sign up and find opportunities your community! https://t.co/8krCmn3vLu
 @UNLCommunityVit @UNLAgEcon #CECBeatrice2019</t>
  </si>
  <si>
    <t>Nice looking group at the #CECBEATRICE2019 @UNLCommunityVit @UNLAgEcon https://t.co/7TbNnYBmcY</t>
  </si>
  <si>
    <t>David Drozd @UNOmahaCPAR presenting #cecbeatrice2019 supporting Nebraska community leaders in understanding our demographic changes @NBDC_Nebraska https://t.co/vJO0ysBrUE</t>
  </si>
  <si>
    <t>David Droud is one of the first breakout sessions at the #CECBeatrice2019.   Demographic trends and impacts.   ⁦⁦@UNOmahaCPAR⁩ https://t.co/GNbcg4Oy3W</t>
  </si>
  <si>
    <t>Several City of @CreteNE staff are in @BeatriceNE today for #CECBeatrice2019; connecting entrepreneurial communities conference. #communityinmotion https://t.co/KtI7Kw2QC2</t>
  </si>
  <si>
    <t>First keynote at the 2019 CEC conference. #CECBeatrice2019.  Thanks Dell Gines.  
Believes in empowering people at the local level. https://t.co/9C2sKM0xok</t>
  </si>
  <si>
    <t>How do we pioneer true Nebraska Collaboration?  #CECBeatrice2019    Gines...In sports we may be rivals but to address the challenges and opportunities we need to work together.  Be part of a larger ecosystem with hyper collaboration where everyone can win.</t>
  </si>
  <si>
    <t>Gines, ‘we are better together.’   #CECBeatrice2019</t>
  </si>
  <si>
    <t>Kristi with brick and mortar coworking space in Beatrice.  Thank you kristi for sharing your space. #CECBeatrice2019 https://t.co/SSg2i4p7Av</t>
  </si>
  <si>
    <t>Thank you #CECBeatrice2019 -- the @unosml enjoyed meeting with you via Zoom &amp;amp; @cnarjes1 
#socialmedia #awareness #engagement #ROI https://t.co/gPSx43TyxJ</t>
  </si>
  <si>
    <t>https://www.journaldemocrat.com/news/20190417/connecting-entrepreneurial-communities-conference-is-april-24-25-in-beatrice</t>
  </si>
  <si>
    <t>https://communityvitality.unl.edu/connecting-entrepreneurial-communities</t>
  </si>
  <si>
    <t>https://twitter.com/M_Schlake/status/1121117173202731010</t>
  </si>
  <si>
    <t>journaldemocrat.com</t>
  </si>
  <si>
    <t>unl.edu</t>
  </si>
  <si>
    <t>cecbeatrice2019</t>
  </si>
  <si>
    <t>unlext cecbeatrice2019</t>
  </si>
  <si>
    <t>cecbeatrice2019 nebext ngage beatricemainstreet</t>
  </si>
  <si>
    <t>localbreweries economicdevelopment cecbeatrice2019</t>
  </si>
  <si>
    <t>placemaking economicdevelopment cecbeatrice2019</t>
  </si>
  <si>
    <t>cecbeatrice2019 communityinmotion</t>
  </si>
  <si>
    <t>cecbeatrice2019 socialmedia awareness engagement roi</t>
  </si>
  <si>
    <t>https://pbs.twimg.com/media/D47x3VlXoAAdcx0.jpg</t>
  </si>
  <si>
    <t>https://pbs.twimg.com/media/D47yG1gW0AA_zpZ.jpg</t>
  </si>
  <si>
    <t>https://pbs.twimg.com/media/D471oyaWwAIDhLi.jpg</t>
  </si>
  <si>
    <t>https://pbs.twimg.com/media/D48GLbyW0AAKS6_.jpg</t>
  </si>
  <si>
    <t>https://pbs.twimg.com/media/D48IXyHXsAEPdAF.jpg</t>
  </si>
  <si>
    <t>https://pbs.twimg.com/media/D48CHtlW0AIT7-C.jpg</t>
  </si>
  <si>
    <t>https://pbs.twimg.com/media/D48H95HXsAAgZlS.jpg</t>
  </si>
  <si>
    <t>https://pbs.twimg.com/media/D48D_ctXsAI3AIQ.jpg</t>
  </si>
  <si>
    <t>https://pbs.twimg.com/media/D48pULvWsAUNibc.jpg</t>
  </si>
  <si>
    <t>https://pbs.twimg.com/media/D47yo5rXoAEzteT.jpg</t>
  </si>
  <si>
    <t>https://pbs.twimg.com/media/D48DAFWWsAIZJoX.jpg</t>
  </si>
  <si>
    <t>http://pbs.twimg.com/profile_images/1879399296/Ortonlogo125x125_normal.jpg</t>
  </si>
  <si>
    <t>http://pbs.twimg.com/profile_images/676868076155961344/35iMgE_u_normal.png</t>
  </si>
  <si>
    <t>http://pbs.twimg.com/profile_images/522803699253403649/eYxE32P2_normal.jpeg</t>
  </si>
  <si>
    <t>http://pbs.twimg.com/profile_images/732948222553948160/5P2swb9E_normal.jpg</t>
  </si>
  <si>
    <t>http://pbs.twimg.com/profile_images/1096103463707074560/xa1nSZKX_normal.png</t>
  </si>
  <si>
    <t>https://twitter.com/ortonfoundation/status/1120700683760611328</t>
  </si>
  <si>
    <t>https://twitter.com/beatricene/status/1120773217487151105</t>
  </si>
  <si>
    <t>https://twitter.com/rexnelson1/status/1121099305853566977</t>
  </si>
  <si>
    <t>https://twitter.com/jasonweigle/status/1121099561823432704</t>
  </si>
  <si>
    <t>https://twitter.com/nebextjones/status/1121103443278610438</t>
  </si>
  <si>
    <t>https://twitter.com/cnarjes1/status/1121105050099703809</t>
  </si>
  <si>
    <t>https://twitter.com/iamdellgines/status/1121121631613673472</t>
  </si>
  <si>
    <t>https://twitter.com/iamdellgines/status/1121124041698545664</t>
  </si>
  <si>
    <t>https://twitter.com/m_schlake/status/1116353231779770369</t>
  </si>
  <si>
    <t>https://twitter.com/m_schlake/status/1121100609900482560</t>
  </si>
  <si>
    <t>https://twitter.com/m_schlake/status/1121117173202731010</t>
  </si>
  <si>
    <t>https://twitter.com/unlagecon/status/1121129143893143553</t>
  </si>
  <si>
    <t>https://twitter.com/cath_lang/status/1121123606476537856</t>
  </si>
  <si>
    <t>https://twitter.com/nbdc_nebraska/status/1121130181555568640</t>
  </si>
  <si>
    <t>https://twitter.com/unomahacpar/status/1121136593304055813</t>
  </si>
  <si>
    <t>https://twitter.com/cnarjes1/status/1121119239140773888</t>
  </si>
  <si>
    <t>https://twitter.com/cretene/status/1121160264664137729</t>
  </si>
  <si>
    <t>https://twitter.com/cnarjes1/status/1121100147608498179</t>
  </si>
  <si>
    <t>https://twitter.com/cnarjes1/status/1121104891043299328</t>
  </si>
  <si>
    <t>https://twitter.com/cnarjes1/status/1121105305591586821</t>
  </si>
  <si>
    <t>https://twitter.com/cnarjes1/status/1121118141558534145</t>
  </si>
  <si>
    <t>https://twitter.com/jeremyhl/status/1121161371171770368</t>
  </si>
  <si>
    <t>1120700683760611328</t>
  </si>
  <si>
    <t>1120773217487151105</t>
  </si>
  <si>
    <t>1121099305853566977</t>
  </si>
  <si>
    <t>1121099561823432704</t>
  </si>
  <si>
    <t>1121103443278610438</t>
  </si>
  <si>
    <t>1121105050099703809</t>
  </si>
  <si>
    <t>1121121631613673472</t>
  </si>
  <si>
    <t>1121124041698545664</t>
  </si>
  <si>
    <t>1116353231779770369</t>
  </si>
  <si>
    <t>1121100609900482560</t>
  </si>
  <si>
    <t>1121117173202731010</t>
  </si>
  <si>
    <t>1121129143893143553</t>
  </si>
  <si>
    <t>1121123606476537856</t>
  </si>
  <si>
    <t>1121130181555568640</t>
  </si>
  <si>
    <t>1121136593304055813</t>
  </si>
  <si>
    <t>1121119239140773888</t>
  </si>
  <si>
    <t>1121160264664137729</t>
  </si>
  <si>
    <t>1121100147608498179</t>
  </si>
  <si>
    <t>1121104891043299328</t>
  </si>
  <si>
    <t>1121105305591586821</t>
  </si>
  <si>
    <t>1121118141558534145</t>
  </si>
  <si>
    <t>1121161371171770368</t>
  </si>
  <si>
    <t>217920854</t>
  </si>
  <si>
    <t>125136860</t>
  </si>
  <si>
    <t>1095473486</t>
  </si>
  <si>
    <t>-96.7941318,40.2418496 
-96.7068498,40.2418496 
-96.7068498,40.3092476 
-96.7941318,40.3092476</t>
  </si>
  <si>
    <t>US</t>
  </si>
  <si>
    <t>Beatrice, NE</t>
  </si>
  <si>
    <t>d40ef0a56a788117</t>
  </si>
  <si>
    <t>Beatrice</t>
  </si>
  <si>
    <t>city</t>
  </si>
  <si>
    <t>https://api.twitter.com/1.1/geo/id/d40ef0a56a788117.json</t>
  </si>
  <si>
    <t>Orton Family Foundtn</t>
  </si>
  <si>
    <t>UNLCommunityVit</t>
  </si>
  <si>
    <t>City of Beatrice</t>
  </si>
  <si>
    <t>Rex Nelson</t>
  </si>
  <si>
    <t>Jason</t>
  </si>
  <si>
    <t>Dell Gines</t>
  </si>
  <si>
    <t>Jessica G. Jones</t>
  </si>
  <si>
    <t>Beatrice Chamber</t>
  </si>
  <si>
    <t>Carla Snyder</t>
  </si>
  <si>
    <t>Marilyn Schlake</t>
  </si>
  <si>
    <t>Nebraska Ag Economics</t>
  </si>
  <si>
    <t>Catherine Lang</t>
  </si>
  <si>
    <t>NBDC</t>
  </si>
  <si>
    <t>UNOmaha Center for Public Affairs Research</t>
  </si>
  <si>
    <t>Crete, NE</t>
  </si>
  <si>
    <t>The Orton Family Foundation seeks to empower people to shape the future of their communities through the Community Heart &amp; Soul method of community development.</t>
  </si>
  <si>
    <t>UNL Extension Community Vitality Initiative mission is to foster the future of Nebraska!</t>
  </si>
  <si>
    <t>City of Beatrice, Nebraska, Local Government</t>
  </si>
  <si>
    <t>Husband, Dad, Musician, UNL Extension Educator, Community Member</t>
  </si>
  <si>
    <t>Community Vitality educator with The University of Nebraska Extension and avid hand tool woodworker</t>
  </si>
  <si>
    <t>https://t.co/wkBfR2zUnp</t>
  </si>
  <si>
    <t>Community Vitality focused Extension Educator at the University of Nebraska - Lincoln. Focused on cultivating leaders in Nebraska’s communities. She/hers</t>
  </si>
  <si>
    <t>Enhancing the Business Environment and Economic Base of the Beatrice Area since 1920!  We are your best networking, advertising, and business resource.</t>
  </si>
  <si>
    <t>Cider and International Development Educator, Tour Guide &amp; Speaker</t>
  </si>
  <si>
    <t>Community Vitality Initiative Educator, University of Nebraska Extension.  Focused on economic, community and business development.</t>
  </si>
  <si>
    <t>The Department of Agricultural Economics at the University of Nebraska-Lincoln</t>
  </si>
  <si>
    <t>State Director, Nebraska Business Development Center</t>
  </si>
  <si>
    <t>Promoting small business growth and development in Nebraska and the midwest.</t>
  </si>
  <si>
    <t>Research and community outreach unit of the UNO College of Public Affairs and Community Service. Lead agency of the Nebraska State Data Center Network</t>
  </si>
  <si>
    <t>Official Twitter for the City of Crete, Nebraska</t>
  </si>
  <si>
    <t>Shelburne, VT and Arvada, CO</t>
  </si>
  <si>
    <t>University of NE Extension</t>
  </si>
  <si>
    <t>Nebraska City, NE</t>
  </si>
  <si>
    <t>Hebron, NE</t>
  </si>
  <si>
    <t>Omaha</t>
  </si>
  <si>
    <t>Tecumseh, NE</t>
  </si>
  <si>
    <t>Pennsylvania</t>
  </si>
  <si>
    <t>http://t.co/Wjz6LvhYiq</t>
  </si>
  <si>
    <t>http://t.co/rNqIRrrjq7</t>
  </si>
  <si>
    <t>http://t.co/mKwcMe5MhN</t>
  </si>
  <si>
    <t>https://t.co/19hB1aca0q</t>
  </si>
  <si>
    <t>https://t.co/gDFRVa1csg</t>
  </si>
  <si>
    <t>https://t.co/NC3N0XFWFa</t>
  </si>
  <si>
    <t>http://t.co/PiOHl3w1mi</t>
  </si>
  <si>
    <t>http://t.co/IQBHPjt4YE</t>
  </si>
  <si>
    <t>http://t.co/5Jaa3AkQTo</t>
  </si>
  <si>
    <t>https://t.co/bfLvqM1Snq</t>
  </si>
  <si>
    <t>https://t.co/6lvguVaSuh</t>
  </si>
  <si>
    <t>https://pbs.twimg.com/profile_banners/66770196/1510076798</t>
  </si>
  <si>
    <t>https://pbs.twimg.com/profile_banners/15722942/1532100673</t>
  </si>
  <si>
    <t>https://pbs.twimg.com/profile_banners/48094804/1398690413</t>
  </si>
  <si>
    <t>https://pbs.twimg.com/profile_banners/2576204261/1524665715</t>
  </si>
  <si>
    <t>https://pbs.twimg.com/profile_banners/217920854/1502224648</t>
  </si>
  <si>
    <t>https://pbs.twimg.com/profile_banners/2165338292/1541099954</t>
  </si>
  <si>
    <t>https://pbs.twimg.com/profile_banners/199744251/1404916040</t>
  </si>
  <si>
    <t>https://pbs.twimg.com/profile_banners/125136860/1442240202</t>
  </si>
  <si>
    <t>https://pbs.twimg.com/profile_banners/2232160219/1413481179</t>
  </si>
  <si>
    <t>https://pbs.twimg.com/profile_banners/159122407/1550251519</t>
  </si>
  <si>
    <t>https://pbs.twimg.com/profile_banners/3221814112/1461112812</t>
  </si>
  <si>
    <t>https://pbs.twimg.com/profile_banners/183354975/1463584673</t>
  </si>
  <si>
    <t>https://pbs.twimg.com/profile_banners/1025460985442840576/1552582878</t>
  </si>
  <si>
    <t>https://pbs.twimg.com/profile_banners/492444501/1554836924</t>
  </si>
  <si>
    <t>http://abs.twimg.com/images/themes/theme15/bg.png</t>
  </si>
  <si>
    <t>http://pbs.twimg.com/profile_images/1020342881318588416/GZ-M2dRk_normal.jpg</t>
  </si>
  <si>
    <t>http://pbs.twimg.com/profile_images/1182034686/Headshot_normal.jpg</t>
  </si>
  <si>
    <t>http://pbs.twimg.com/profile_images/989145810234376193/osM3CsWv_normal.jpg</t>
  </si>
  <si>
    <t>http://pbs.twimg.com/profile_images/730405426718629888/c7apbYg1_normal.jpg</t>
  </si>
  <si>
    <t>http://pbs.twimg.com/profile_images/1040032493209112577/qwOq0MYM_normal.jpg</t>
  </si>
  <si>
    <t>http://pbs.twimg.com/profile_images/486878495776047104/e5r3Py4K_normal.jpeg</t>
  </si>
  <si>
    <t>http://pbs.twimg.com/profile_images/895682484825993216/rm5IZ6k2_normal.jpg</t>
  </si>
  <si>
    <t>http://pbs.twimg.com/profile_images/748703159057575936/0dd2w9Sd_normal.jpg</t>
  </si>
  <si>
    <t>http://pbs.twimg.com/profile_images/828632771010637824/mMMOLs8S_normal.jpg</t>
  </si>
  <si>
    <t>http://pbs.twimg.com/profile_images/1064617788252143616/N5gpyir4_normal.jpg</t>
  </si>
  <si>
    <t>https://twitter.com/ortonfoundation</t>
  </si>
  <si>
    <t>https://twitter.com/unlcommunityvit</t>
  </si>
  <si>
    <t>https://twitter.com/beatricene</t>
  </si>
  <si>
    <t>https://twitter.com/rexnelson1</t>
  </si>
  <si>
    <t>https://twitter.com/jasonweigle</t>
  </si>
  <si>
    <t>https://twitter.com/iamdellgines</t>
  </si>
  <si>
    <t>https://twitter.com/nebextjones</t>
  </si>
  <si>
    <t>https://twitter.com/beatricechamber</t>
  </si>
  <si>
    <t>https://twitter.com/ciderconsult</t>
  </si>
  <si>
    <t>https://twitter.com/m_schlake</t>
  </si>
  <si>
    <t>https://twitter.com/unlagecon</t>
  </si>
  <si>
    <t>https://twitter.com/cath_lang</t>
  </si>
  <si>
    <t>https://twitter.com/nbdc_nebraska</t>
  </si>
  <si>
    <t>https://twitter.com/unomahacpar</t>
  </si>
  <si>
    <t>https://twitter.com/cretene</t>
  </si>
  <si>
    <t>ortonfoundation
Interested in supporting local
businesses &amp;amp; communities w/
innovative new ideas? The 3rd Connecting
Entrepreneurial Communities conf.
is 4/24-25 in @BeatriceNE. Our
Dir of Comms. David Weaver will
be a keynote! @UNLCommunityVit
#CECBeatrice2019 https://t.co/buWCyqRz6q</t>
  </si>
  <si>
    <t xml:space="preserve">unlcommunityvit
</t>
  </si>
  <si>
    <t>beatricene
Interested in supporting local
businesses &amp;amp; communities w/
innovative new ideas? The 3rd Connecting
Entrepreneurial Communities conf.
is 4/24-25 in @BeatriceNE. Our
Dir of Comms. David Weaver will
be a keynote! @UNLCommunityVit
#CECBeatrice2019 https://t.co/buWCyqRz6q</t>
  </si>
  <si>
    <t>rexnelson1
Dell Gines kicks off #CECBeatrice2019
https://t.co/TUDAWDZWrN</t>
  </si>
  <si>
    <t>jasonweigle
@iamdellgines delivering the opening
keynote for this year’s CEC Conference
in Beatrice. #UNLExt #CECBeatrice2019
https://t.co/3jizXpvMNi</t>
  </si>
  <si>
    <t>iamdellgines
Carla Snyder @CiderConsult from
Penn State doing a great presentation
on her specialty, local cider production
and how it can be a tool in #placemaking
and #economicdevelopment in communities.
Very cool! #cecbeatrice2019 https://t.co/cfLgHYWpUj</t>
  </si>
  <si>
    <t>nebextjones
Dell Gines kicking off #CECBeatrice2019
by bringing awareness to “pioneering
opportunities” in Nebraska’s communities
#NebExt #NGage @BeatriceChamber
#beatricemainstreet @UNLCommunityVit
https://t.co/kF5iRezFRc</t>
  </si>
  <si>
    <t xml:space="preserve">beatricechamber
</t>
  </si>
  <si>
    <t>cnarjes1
David Droud is one of the first
breakout sessions at the #CECBeatrice2019.
Demographic trends and impacts.
⁦⁦@UNOmahaCPAR⁩ https://t.co/GNbcg4Oy3W</t>
  </si>
  <si>
    <t xml:space="preserve">ciderconsult
</t>
  </si>
  <si>
    <t>m_schlake
Nice looking group at the #CECBEATRICE2019
@UNLCommunityVit @UNLAgEcon https://t.co/7TbNnYBmcY</t>
  </si>
  <si>
    <t>unlagecon
Nice looking group at the #CECBEATRICE2019
@UNLCommunityVit @UNLAgEcon https://t.co/7TbNnYBmcY</t>
  </si>
  <si>
    <t>cath_lang
David Drozd @UNOmahaCPAR presenting
#cecbeatrice2019 supporting Nebraska
community leaders in understanding
our demographic changes @NBDC_Nebraska
https://t.co/vJO0ysBrUE</t>
  </si>
  <si>
    <t>nbdc_nebraska
David Drozd @UNOmahaCPAR presenting
#cecbeatrice2019 supporting Nebraska
community leaders in understanding
our demographic changes @NBDC_Nebraska
https://t.co/vJO0ysBrUE</t>
  </si>
  <si>
    <t>unomahacpar
David Drozd @UNOmahaCPAR presenting
#cecbeatrice2019 supporting Nebraska
community leaders in understanding
our demographic changes @NBDC_Nebraska
https://t.co/vJO0ysBrUE</t>
  </si>
  <si>
    <t>cretene
Several City of @CreteNE staff
are in @BeatriceNE today for #CECBeatrice2019;
connecting entrepreneurial communities
conference. #communityinmotion
https://t.co/KtI7Kw2QC2</t>
  </si>
  <si>
    <t>jeremyhl
Thank you #CECBeatrice2019 -- the
@unosml enjoyed meeting with you
via Zoom &amp;amp; @cnarjes1 #socialmedia
#awareness #engagement #ROI https://t.co/gPSx43TyxJ</t>
  </si>
  <si>
    <t xml:space="preserve">unosml
</t>
  </si>
  <si>
    <t>G4</t>
  </si>
  <si>
    <t>G5</t>
  </si>
  <si>
    <t>0, 176, 22</t>
  </si>
  <si>
    <t>191, 0, 0</t>
  </si>
  <si>
    <t>Top URLs in Tweet in G4</t>
  </si>
  <si>
    <t>Top URLs in Tweet in G5</t>
  </si>
  <si>
    <t>G4 Count</t>
  </si>
  <si>
    <t>G5 Count</t>
  </si>
  <si>
    <t>https://communityvitality.unl.edu/connecting-entrepreneurial-communities https://www.journaldemocrat.com/news/20190417/connecting-entrepreneurial-communities-conference-is-april-24-25-in-beatrice</t>
  </si>
  <si>
    <t>Top Domains in Tweet in G4</t>
  </si>
  <si>
    <t>Top Domains in Tweet in G5</t>
  </si>
  <si>
    <t>unl.edu journaldemocrat.com</t>
  </si>
  <si>
    <t>economicdevelopment</t>
  </si>
  <si>
    <t>awareness</t>
  </si>
  <si>
    <t>engagement</t>
  </si>
  <si>
    <t>roi</t>
  </si>
  <si>
    <t>communityinmotion</t>
  </si>
  <si>
    <t>placemaking</t>
  </si>
  <si>
    <t>localbreweries</t>
  </si>
  <si>
    <t>nebext</t>
  </si>
  <si>
    <t>ngage</t>
  </si>
  <si>
    <t>beatricemainstreet</t>
  </si>
  <si>
    <t>Top Hashtags in Tweet in G4</t>
  </si>
  <si>
    <t>unlext</t>
  </si>
  <si>
    <t>Top Hashtags in Tweet in G5</t>
  </si>
  <si>
    <t>cecbeatrice2019 socialmedia awareness engagement roi nebext ngage beatricemainstreet</t>
  </si>
  <si>
    <t>cecbeatrice2019 economicdevelopment placemaking localbreweries unlext</t>
  </si>
  <si>
    <t>#cecbeatrice2019</t>
  </si>
  <si>
    <t>communities</t>
  </si>
  <si>
    <t>david</t>
  </si>
  <si>
    <t>nebraska</t>
  </si>
  <si>
    <t>connecting</t>
  </si>
  <si>
    <t>entrepreneurial</t>
  </si>
  <si>
    <t>24</t>
  </si>
  <si>
    <t>25</t>
  </si>
  <si>
    <t>up</t>
  </si>
  <si>
    <t>gines</t>
  </si>
  <si>
    <t>dell</t>
  </si>
  <si>
    <t>opportunities</t>
  </si>
  <si>
    <t>first</t>
  </si>
  <si>
    <t>kicking</t>
  </si>
  <si>
    <t>bringing</t>
  </si>
  <si>
    <t>drozd</t>
  </si>
  <si>
    <t>presenting</t>
  </si>
  <si>
    <t>supporting</t>
  </si>
  <si>
    <t>leaders</t>
  </si>
  <si>
    <t>understanding</t>
  </si>
  <si>
    <t>Top Words in Tweet in G4</t>
  </si>
  <si>
    <t>carla</t>
  </si>
  <si>
    <t>snyder</t>
  </si>
  <si>
    <t>penn</t>
  </si>
  <si>
    <t>state</t>
  </si>
  <si>
    <t>local</t>
  </si>
  <si>
    <t>cider</t>
  </si>
  <si>
    <t>#economicdevelopment</t>
  </si>
  <si>
    <t>Top Words in Tweet in G5</t>
  </si>
  <si>
    <t>#cecbeatrice2019 communities unlcommunityvit connecting entrepreneurial 24 25 unlagecon up beatricene</t>
  </si>
  <si>
    <t>#cecbeatrice2019 gines dell opportunities nebraska thank first kicking bringing awareness</t>
  </si>
  <si>
    <t>david drozd unomahacpar presenting #cecbeatrice2019 supporting nebraska community leaders understanding</t>
  </si>
  <si>
    <t>#cecbeatrice2019 carla snyder ciderconsult penn state local cider #economicdevelopment communities</t>
  </si>
  <si>
    <t>connecting,entrepreneurial</t>
  </si>
  <si>
    <t>entrepreneurial,communities</t>
  </si>
  <si>
    <t>unlcommunityvit,unlagecon</t>
  </si>
  <si>
    <t>24,25</t>
  </si>
  <si>
    <t>dell,gines</t>
  </si>
  <si>
    <t>communities,conference</t>
  </si>
  <si>
    <t>david,drozd</t>
  </si>
  <si>
    <t>drozd,unomahacpar</t>
  </si>
  <si>
    <t>unomahacpar,presenting</t>
  </si>
  <si>
    <t>presenting,#cecbeatrice2019</t>
  </si>
  <si>
    <t>interested,supporting</t>
  </si>
  <si>
    <t>supporting,local</t>
  </si>
  <si>
    <t>local,businesses</t>
  </si>
  <si>
    <t>businesses,communities</t>
  </si>
  <si>
    <t>communities,w</t>
  </si>
  <si>
    <t>gines,kicking</t>
  </si>
  <si>
    <t>kicking,#cecbeatrice2019</t>
  </si>
  <si>
    <t>#cecbeatrice2019,bringing</t>
  </si>
  <si>
    <t>bringing,awareness</t>
  </si>
  <si>
    <t>awareness,pioneering</t>
  </si>
  <si>
    <t>pioneering,opportunities</t>
  </si>
  <si>
    <t>opportunities,nebraska</t>
  </si>
  <si>
    <t>nebraska,s</t>
  </si>
  <si>
    <t>s,communities</t>
  </si>
  <si>
    <t>#cecbeatrice2019,supporting</t>
  </si>
  <si>
    <t>supporting,nebraska</t>
  </si>
  <si>
    <t>nebraska,community</t>
  </si>
  <si>
    <t>community,leaders</t>
  </si>
  <si>
    <t>leaders,understanding</t>
  </si>
  <si>
    <t>understanding,demographic</t>
  </si>
  <si>
    <t>Top Word Pairs in Tweet in G4</t>
  </si>
  <si>
    <t>carla,snyder</t>
  </si>
  <si>
    <t>penn,state</t>
  </si>
  <si>
    <t>Top Word Pairs in Tweet in G5</t>
  </si>
  <si>
    <t>connecting,entrepreneurial  entrepreneurial,communities  24,25  unlcommunityvit,unlagecon  communities,conference  interested,supporting  supporting,local  local,businesses  businesses,communities  communities,w</t>
  </si>
  <si>
    <t>dell,gines  gines,kicking  kicking,#cecbeatrice2019  #cecbeatrice2019,bringing  bringing,awareness  awareness,pioneering  pioneering,opportunities  opportunities,nebraska  nebraska,s  s,communities</t>
  </si>
  <si>
    <t>david,drozd  drozd,unomahacpar  unomahacpar,presenting  presenting,#cecbeatrice2019  #cecbeatrice2019,supporting  supporting,nebraska  nebraska,community  community,leaders  leaders,understanding  understanding,demographic</t>
  </si>
  <si>
    <t>carla,snyder  penn,state</t>
  </si>
  <si>
    <t>Top Replied-To in G4</t>
  </si>
  <si>
    <t>Top Mentioned in G4</t>
  </si>
  <si>
    <t>Top Replied-To in G5</t>
  </si>
  <si>
    <t>Top Mentioned in G5</t>
  </si>
  <si>
    <t>ciderconsult iamdellgines</t>
  </si>
  <si>
    <t>unlcommunityvit unlagecon beatricene cretene</t>
  </si>
  <si>
    <t>beatricechamber unlcommunityvit unosml cnarjes1 unomahacpar</t>
  </si>
  <si>
    <t>unomahacpar nbdc_nebraska</t>
  </si>
  <si>
    <t>Top Tweeters in G4</t>
  </si>
  <si>
    <t>Top Tweeters in G5</t>
  </si>
  <si>
    <t>beatricene unlagecon ortonfoundation unlcommunityvit cretene m_schlake</t>
  </si>
  <si>
    <t>jeremyhl beatricechamber unosml nebextjones cnarjes1</t>
  </si>
  <si>
    <t>nbdc_nebraska unomahacpar cath_lang</t>
  </si>
  <si>
    <t>iamdellgines ciderconsult jasonweigle</t>
  </si>
  <si>
    <t>economicdevelopment cecbeatrice2019 placemaking localbreweries</t>
  </si>
  <si>
    <t>placemaking localbreweries economicdevelopment cecbeatrice2019</t>
  </si>
  <si>
    <t>communities interested supporting local businesses w innovative new ideas 3rd</t>
  </si>
  <si>
    <t>dell gines kicks #cecbeatrice2019</t>
  </si>
  <si>
    <t>iamdellgines delivering opening keynote year s cec conference beatrice #unlext</t>
  </si>
  <si>
    <t>carla snyder ciderconsult penn state local cider #economicdevelopment communities cool</t>
  </si>
  <si>
    <t>dell gines kicking #cecbeatrice2019 bringing awareness pioneering opportunities nebraska s</t>
  </si>
  <si>
    <t>#cecbeatrice2019 gines first kristi space together nebraska collaboration opportunities dell</t>
  </si>
  <si>
    <t>up #cecbeatrice2019 unlcommunityvit unlagecon connecting entrepreneurial communities conference april 24</t>
  </si>
  <si>
    <t>nice looking group #cecbeatrice2019 unlcommunityvit unlagecon</t>
  </si>
  <si>
    <t>several city cretene staff beatricene today #cecbeatrice2019 connecting entrepreneurial communities</t>
  </si>
  <si>
    <t>thank #cecbeatrice2019 unosml enjoyed meeting zoom cnarjes1 #socialmedia #awareness #engagement</t>
  </si>
  <si>
    <t>doing great presentation specialty production tool #placemaking very economic development</t>
  </si>
  <si>
    <t>kristi space collaboration first together nebraska opportunities dell david droud</t>
  </si>
  <si>
    <t>up nice looking group connecting entrepreneurial communities conference april 24</t>
  </si>
  <si>
    <t>interested,supporting  supporting,local  local,businesses  businesses,communities  communities,w  w,innovative  innovative,new  new,ideas  ideas,3rd  3rd,connecting</t>
  </si>
  <si>
    <t>dell,gines  gines,kicks  kicks,#cecbeatrice2019</t>
  </si>
  <si>
    <t>iamdellgines,delivering  delivering,opening  opening,keynote  keynote,year  year,s  s,cec  cec,conference  conference,beatrice  beatrice,#unlext  #unlext,#cecbeatrice2019</t>
  </si>
  <si>
    <t>carla,snyder  penn,state  snyder,ciderconsult  ciderconsult,penn  state,doing  doing,great  great,presentation  presentation,specialty  specialty,local  local,cider</t>
  </si>
  <si>
    <t>dell,gines  david,droud  droud,one  one,first  first,breakout  breakout,sessions  sessions,#cecbeatrice2019  #cecbeatrice2019,demographic  demographic,trends  trends,impacts</t>
  </si>
  <si>
    <t>unlcommunityvit,unlagecon  connecting,entrepreneurial  entrepreneurial,communities  communities,conference  conference,april  april,24  24,25  25,beatrice  beatrice,great  great,line</t>
  </si>
  <si>
    <t>nice,looking  looking,group  group,#cecbeatrice2019  #cecbeatrice2019,unlcommunityvit  unlcommunityvit,unlagecon</t>
  </si>
  <si>
    <t>several,city  city,cretene  cretene,staff  staff,beatricene  beatricene,today  today,#cecbeatrice2019  #cecbeatrice2019,connecting  connecting,entrepreneurial  entrepreneurial,communities  communities,conference</t>
  </si>
  <si>
    <t>thank,#cecbeatrice2019  #cecbeatrice2019,unosml  unosml,enjoyed  enjoyed,meeting  meeting,zoom  zoom,cnarjes1  cnarjes1,#socialmedia  #socialmedia,#awareness  #awareness,#engagement  #engagement,#roi</t>
  </si>
  <si>
    <t>snyder,ciderconsult  ciderconsult,penn  state,doing  doing,great  great,presentation  presentation,specialty  specialty,local  local,cider  cider,production  production,tool</t>
  </si>
  <si>
    <t>nice,looking  looking,group  group,#cecbeatrice2019  #cecbeatrice2019,unlcommunityvit  connecting,entrepreneurial  entrepreneurial,communities  communities,conference  conference,april  april,24  24,25</t>
  </si>
  <si>
    <t>conference</t>
  </si>
  <si>
    <t>demographic</t>
  </si>
  <si>
    <t>beatrice</t>
  </si>
  <si>
    <t>keynote</t>
  </si>
  <si>
    <t>changes</t>
  </si>
  <si>
    <t>s</t>
  </si>
  <si>
    <t>nice</t>
  </si>
  <si>
    <t>looking</t>
  </si>
  <si>
    <t>group</t>
  </si>
  <si>
    <t>april</t>
  </si>
  <si>
    <t>line</t>
  </si>
  <si>
    <t>speakers</t>
  </si>
  <si>
    <t>sign</t>
  </si>
  <si>
    <t>find</t>
  </si>
  <si>
    <t>cool</t>
  </si>
  <si>
    <t>kristi</t>
  </si>
  <si>
    <t>space</t>
  </si>
  <si>
    <t>together</t>
  </si>
  <si>
    <t>collaboration</t>
  </si>
  <si>
    <t>cec</t>
  </si>
  <si>
    <t>pioneering</t>
  </si>
  <si>
    <t>#nebext</t>
  </si>
  <si>
    <t>#ngage</t>
  </si>
  <si>
    <t>#beatricemainstreet</t>
  </si>
  <si>
    <t>interested</t>
  </si>
  <si>
    <t>businesses</t>
  </si>
  <si>
    <t>w</t>
  </si>
  <si>
    <t>innovative</t>
  </si>
  <si>
    <t>new</t>
  </si>
  <si>
    <t>ideas</t>
  </si>
  <si>
    <t>3rd</t>
  </si>
  <si>
    <t>conf</t>
  </si>
  <si>
    <t>4</t>
  </si>
  <si>
    <t>dir</t>
  </si>
  <si>
    <t>comms</t>
  </si>
  <si>
    <t>weaver</t>
  </si>
  <si>
    <t>Not Applicable</t>
  </si>
  <si>
    <t>170, 43, 0</t>
  </si>
  <si>
    <t>G1: #cecbeatrice2019 communities unlcommunityvit connecting entrepreneurial 24 25 unlagecon up beatricene</t>
  </si>
  <si>
    <t>G2: #cecbeatrice2019 gines dell opportunities nebraska thank first kicking bringing awareness</t>
  </si>
  <si>
    <t>G3: david drozd unomahacpar presenting #cecbeatrice2019 supporting nebraska community leaders understanding</t>
  </si>
  <si>
    <t>G4: #cecbeatrice2019 carla snyder ciderconsult penn state local cider #economicdevelopment communities</t>
  </si>
  <si>
    <t>Edge Weight▓1▓4▓0▓True▓Green▓Red▓▓Edge Weight▓1▓1▓0▓5▓10▓False▓Edge Weight▓1▓4▓0▓16▓6▓False▓▓0▓0▓0▓True▓Black▓Black▓▓Followers▓30▓2518▓0▓162▓1000▓False▓Followers▓30▓6324▓0▓100▓70▓False▓▓0▓0▓0▓0▓0▓False▓▓0▓0▓0▓0▓0▓False</t>
  </si>
  <si>
    <t>GraphSource░TwitterSearch▓GraphTerm░CECBeatrice2019▓ImportDescription░The graph represents a network of 18 Twitter users whose recent tweets contained "CECBeatrice2019", or who were replied to or mentioned in those tweets, taken from a data set limited to a maximum of 18,000 tweets.  The network was obtained from Twitter on Wednesday, 24 April 2019 at 21:21 UTC.
The tweets in the network were tweeted over the 1-day, 6-hour, 30-minute period from Tuesday, 23 April 2019 at 14:47 UTC to Wednesday, 24 April 2019 at 21:17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"mentions".▓ImportSuggestedTitle░CECBeatrice2019 Twitter NodeXL SNA Map and Report for Wednesday, 24 April 2019 at 21:21 UTC▓ImportSuggestedFileNameNoExtension░2019-04-24 21-21-49 NodeXL Twitter Search CECBeatrice2019▓GroupingDescription░The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</si>
</sst>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49" fontId="0" fillId="0" borderId="7" xfId="22" applyNumberFormat="1" applyFont="1" applyBorder="1" applyAlignment="1">
      <alignment/>
    </xf>
    <xf numFmtId="0" fontId="0" fillId="0" borderId="0" xfId="0" applyFill="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1" xfId="28" applyNumberFormat="1" applyFill="1" applyBorder="1" applyAlignment="1">
      <alignment/>
    </xf>
    <xf numFmtId="0" fontId="10" fillId="0" borderId="2" xfId="28"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alignment/>
    </xf>
    <xf numFmtId="21" fontId="0" fillId="0" borderId="0" xfId="0" applyNumberFormat="1" applyFill="1" applyAlignment="1">
      <alignment/>
    </xf>
    <xf numFmtId="0" fontId="0" fillId="3" borderId="1" xfId="23" applyNumberFormat="1" applyFont="1"/>
    <xf numFmtId="0" fontId="0" fillId="6" borderId="1" xfId="26" applyNumberFormat="1" applyFont="1"/>
    <xf numFmtId="0" fontId="0" fillId="3" borderId="1" xfId="23" applyNumberFormat="1" applyFont="1" applyBorder="1"/>
    <xf numFmtId="0" fontId="0" fillId="2" borderId="1" xfId="20" applyNumberFormat="1" applyFont="1"/>
    <xf numFmtId="0" fontId="0" fillId="2" borderId="1" xfId="20" applyNumberFormat="1" applyFont="1" applyBorder="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5">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4"/>
      <tableStyleElement type="headerRow" dxfId="353"/>
    </tableStyle>
    <tableStyle name="NodeXL Table" pivot="0" count="1">
      <tableStyleElement type="headerRow" dxfId="35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42038648"/>
        <c:axId val="42803513"/>
      </c:barChart>
      <c:catAx>
        <c:axId val="420386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803513"/>
        <c:crosses val="autoZero"/>
        <c:auto val="1"/>
        <c:lblOffset val="100"/>
        <c:noMultiLvlLbl val="0"/>
      </c:catAx>
      <c:valAx>
        <c:axId val="428035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38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49687298"/>
        <c:axId val="44532499"/>
      </c:barChart>
      <c:catAx>
        <c:axId val="496872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532499"/>
        <c:crosses val="autoZero"/>
        <c:auto val="1"/>
        <c:lblOffset val="100"/>
        <c:noMultiLvlLbl val="0"/>
      </c:catAx>
      <c:valAx>
        <c:axId val="44532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87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65248172"/>
        <c:axId val="50362637"/>
      </c:barChart>
      <c:catAx>
        <c:axId val="652481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362637"/>
        <c:crosses val="autoZero"/>
        <c:auto val="1"/>
        <c:lblOffset val="100"/>
        <c:noMultiLvlLbl val="0"/>
      </c:catAx>
      <c:valAx>
        <c:axId val="503626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48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50610550"/>
        <c:axId val="52841767"/>
      </c:barChart>
      <c:catAx>
        <c:axId val="506105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841767"/>
        <c:crosses val="autoZero"/>
        <c:auto val="1"/>
        <c:lblOffset val="100"/>
        <c:noMultiLvlLbl val="0"/>
      </c:catAx>
      <c:valAx>
        <c:axId val="52841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10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5813856"/>
        <c:axId val="52324705"/>
      </c:barChart>
      <c:catAx>
        <c:axId val="58138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324705"/>
        <c:crosses val="autoZero"/>
        <c:auto val="1"/>
        <c:lblOffset val="100"/>
        <c:noMultiLvlLbl val="0"/>
      </c:catAx>
      <c:valAx>
        <c:axId val="52324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3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1160298"/>
        <c:axId val="10442683"/>
      </c:barChart>
      <c:catAx>
        <c:axId val="11602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442683"/>
        <c:crosses val="autoZero"/>
        <c:auto val="1"/>
        <c:lblOffset val="100"/>
        <c:noMultiLvlLbl val="0"/>
      </c:catAx>
      <c:valAx>
        <c:axId val="104426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0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26875284"/>
        <c:axId val="40550965"/>
      </c:barChart>
      <c:catAx>
        <c:axId val="268752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550965"/>
        <c:crosses val="autoZero"/>
        <c:auto val="1"/>
        <c:lblOffset val="100"/>
        <c:noMultiLvlLbl val="0"/>
      </c:catAx>
      <c:valAx>
        <c:axId val="40550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75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29414366"/>
        <c:axId val="63402703"/>
      </c:barChart>
      <c:catAx>
        <c:axId val="294143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402703"/>
        <c:crosses val="autoZero"/>
        <c:auto val="1"/>
        <c:lblOffset val="100"/>
        <c:noMultiLvlLbl val="0"/>
      </c:catAx>
      <c:valAx>
        <c:axId val="634027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14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33753416"/>
        <c:axId val="35345289"/>
      </c:barChart>
      <c:catAx>
        <c:axId val="33753416"/>
        <c:scaling>
          <c:orientation val="minMax"/>
        </c:scaling>
        <c:axPos val="b"/>
        <c:delete val="1"/>
        <c:majorTickMark val="out"/>
        <c:minorTickMark val="none"/>
        <c:tickLblPos val="none"/>
        <c:crossAx val="35345289"/>
        <c:crosses val="autoZero"/>
        <c:auto val="1"/>
        <c:lblOffset val="100"/>
        <c:noMultiLvlLbl val="0"/>
      </c:catAx>
      <c:valAx>
        <c:axId val="35345289"/>
        <c:scaling>
          <c:orientation val="minMax"/>
        </c:scaling>
        <c:axPos val="l"/>
        <c:delete val="1"/>
        <c:majorTickMark val="out"/>
        <c:minorTickMark val="none"/>
        <c:tickLblPos val="none"/>
        <c:crossAx val="337534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ortonfoundati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unlcommunityvi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beatricen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rexnelson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jasonweigl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iamdellgin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nebextjon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beatricechamb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cnarjes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ciderconsul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m_schlak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unlageco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cath_lan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nbdc_nebrask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unomahacpa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creten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jeremyhl"/>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unosm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8" totalsRowShown="0" headerRowDxfId="351" dataDxfId="350">
  <autoFilter ref="A2:BN38"/>
  <tableColumns count="66">
    <tableColumn id="1" name="Vertex 1" dataDxfId="297"/>
    <tableColumn id="2" name="Vertex 2" dataDxfId="295"/>
    <tableColumn id="3" name="Color" dataDxfId="296"/>
    <tableColumn id="4" name="Width" dataDxfId="349"/>
    <tableColumn id="11" name="Style" dataDxfId="348"/>
    <tableColumn id="5" name="Opacity" dataDxfId="347"/>
    <tableColumn id="6" name="Visibility" dataDxfId="346"/>
    <tableColumn id="10" name="Label" dataDxfId="345"/>
    <tableColumn id="12" name="Label Text Color" dataDxfId="344"/>
    <tableColumn id="13" name="Label Font Size" dataDxfId="343"/>
    <tableColumn id="14" name="Reciprocated?" dataDxfId="29"/>
    <tableColumn id="7" name="ID" dataDxfId="342"/>
    <tableColumn id="9" name="Dynamic Filter" dataDxfId="341"/>
    <tableColumn id="8" name="Add Your Own Columns Here" dataDxfId="294"/>
    <tableColumn id="15" name="Relationship" dataDxfId="293"/>
    <tableColumn id="16" name="Relationship Date (UTC)" dataDxfId="292"/>
    <tableColumn id="17" name="Tweet" dataDxfId="291"/>
    <tableColumn id="18" name="URLs in Tweet" dataDxfId="290"/>
    <tableColumn id="19" name="Domains in Tweet" dataDxfId="289"/>
    <tableColumn id="20" name="Hashtags in Tweet" dataDxfId="288"/>
    <tableColumn id="21" name="Tweet Date (UTC)" dataDxfId="286"/>
    <tableColumn id="22" name="Twitter Page for Tweet" dataDxfId="285"/>
    <tableColumn id="23" name="Latitude" dataDxfId="284"/>
    <tableColumn id="24" name="Longitude" dataDxfId="283"/>
    <tableColumn id="25" name="Imported ID" dataDxfId="282"/>
    <tableColumn id="26" name="In-Reply-To Tweet ID" dataDxfId="281"/>
    <tableColumn id="27" name="Edge Weight" dataDxfId="61"/>
    <tableColumn id="28" name="Sentiment List #1: Positive Word Count" dataDxfId="60"/>
    <tableColumn id="29" name="Sentiment List #1: Positive Word Percentage (%)" dataDxfId="59"/>
    <tableColumn id="30" name="Sentiment List #2: Negative Word Count" dataDxfId="58"/>
    <tableColumn id="31" name="Sentiment List #2: Negative Word Percentage (%)" dataDxfId="57"/>
    <tableColumn id="32" name="Sentiment List #3: (Add your own word list) Word Count" dataDxfId="56"/>
    <tableColumn id="33" name="Sentiment List #3: (Add your own word list) Word Percentage (%)" dataDxfId="55"/>
    <tableColumn id="34" name="Non-categorized Word Count" dataDxfId="54"/>
    <tableColumn id="35" name="Non-categorized Word Percentage (%)" dataDxfId="53"/>
    <tableColumn id="36" name="Edge Content Word Count" dataDxfId="51"/>
    <tableColumn id="37" name="Media in Tweet" dataDxfId="52"/>
    <tableColumn id="38" name="Tweet Image File" dataDxfId="280"/>
    <tableColumn id="39" name="Favorited" dataDxfId="279"/>
    <tableColumn id="40" name="Favorite Count" dataDxfId="278"/>
    <tableColumn id="41" name="In-Reply-To User ID" dataDxfId="277"/>
    <tableColumn id="42" name="Is Quote Status" dataDxfId="276"/>
    <tableColumn id="43" name="Language" dataDxfId="275"/>
    <tableColumn id="44" name="Possibly Sensitive" dataDxfId="274"/>
    <tableColumn id="45" name="Quoted Status ID" dataDxfId="273"/>
    <tableColumn id="46" name="Retweeted" dataDxfId="272"/>
    <tableColumn id="47" name="Retweet Count" dataDxfId="271"/>
    <tableColumn id="48" name="Retweet ID" dataDxfId="270"/>
    <tableColumn id="49" name="Source" dataDxfId="269"/>
    <tableColumn id="50" name="Truncated" dataDxfId="268"/>
    <tableColumn id="51" name="Unified Twitter ID" dataDxfId="267"/>
    <tableColumn id="52" name="Imported Tweet Type" dataDxfId="266"/>
    <tableColumn id="53" name="Added By Extended Analysis" dataDxfId="265"/>
    <tableColumn id="54" name="Corrected By Extended Analysis" dataDxfId="264"/>
    <tableColumn id="55" name="Place Bounding Box" dataDxfId="263"/>
    <tableColumn id="56" name="Place Country" dataDxfId="262"/>
    <tableColumn id="57" name="Place Country Code" dataDxfId="261"/>
    <tableColumn id="58" name="Place Full Name" dataDxfId="260"/>
    <tableColumn id="59" name="Place ID" dataDxfId="259"/>
    <tableColumn id="60" name="Place Name" dataDxfId="258"/>
    <tableColumn id="61" name="Place Type" dataDxfId="257"/>
    <tableColumn id="62" name="Place URL" dataDxfId="221"/>
    <tableColumn id="63" name="Vertex 1 Group" dataDxfId="220">
      <calculatedColumnFormula>REPLACE(INDEX(GroupVertices[Group], MATCH(Edges[[#This Row],[Vertex 1]],GroupVertices[Vertex],0)),1,1,"")</calculatedColumnFormula>
    </tableColumn>
    <tableColumn id="64" name="Vertex 2 Group" dataDxfId="218">
      <calculatedColumnFormula>REPLACE(INDEX(GroupVertices[Group], MATCH(Edges[[#This Row],[Vertex 2]],GroupVertices[Vertex],0)),1,1,"")</calculatedColumnFormula>
    </tableColumn>
    <tableColumn id="65" name="Date" dataDxfId="219"/>
    <tableColumn id="66" name="Time" dataDxfId="28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9" totalsRowShown="0" headerRowDxfId="299" dataDxfId="298">
  <autoFilter ref="A2:C9"/>
  <tableColumns count="3">
    <tableColumn id="1" name="Group 1" dataDxfId="217"/>
    <tableColumn id="2" name="Group 2" dataDxfId="216"/>
    <tableColumn id="3" name="Edges" dataDxfId="215"/>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4" totalsRowShown="0" headerRowDxfId="212" dataDxfId="211">
  <autoFilter ref="A1:L4"/>
  <tableColumns count="12">
    <tableColumn id="1" name="Top URLs in Tweet in Entire Graph" dataDxfId="210"/>
    <tableColumn id="2" name="Entire Graph Count" dataDxfId="209"/>
    <tableColumn id="3" name="Top URLs in Tweet in G1" dataDxfId="208"/>
    <tableColumn id="4" name="G1 Count" dataDxfId="207"/>
    <tableColumn id="5" name="Top URLs in Tweet in G2" dataDxfId="206"/>
    <tableColumn id="6" name="G2 Count" dataDxfId="205"/>
    <tableColumn id="7" name="Top URLs in Tweet in G3" dataDxfId="204"/>
    <tableColumn id="8" name="G3 Count" dataDxfId="203"/>
    <tableColumn id="9" name="Top URLs in Tweet in G4" dataDxfId="202"/>
    <tableColumn id="10" name="G4 Count" dataDxfId="201"/>
    <tableColumn id="11" name="Top URLs in Tweet in G5" dataDxfId="200"/>
    <tableColumn id="12" name="G5 Count" dataDxfId="199"/>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7:L10" totalsRowShown="0" headerRowDxfId="198" dataDxfId="197">
  <autoFilter ref="A7:L10"/>
  <tableColumns count="12">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3:L23" totalsRowShown="0" headerRowDxfId="184" dataDxfId="183">
  <autoFilter ref="A13:L23"/>
  <tableColumns count="12">
    <tableColumn id="1" name="Top Hashtags in Tweet in Entire Graph" dataDxfId="182"/>
    <tableColumn id="2" name="Entire Graph Count" dataDxfId="181"/>
    <tableColumn id="3" name="Top Hashtags in Tweet in G1" dataDxfId="180"/>
    <tableColumn id="4" name="G1 Count" dataDxfId="179"/>
    <tableColumn id="5" name="Top Hashtags in Tweet in G2" dataDxfId="178"/>
    <tableColumn id="6" name="G2 Count" dataDxfId="177"/>
    <tableColumn id="7" name="Top Hashtags in Tweet in G3" dataDxfId="176"/>
    <tableColumn id="8" name="G3 Count" dataDxfId="175"/>
    <tableColumn id="9" name="Top Hashtags in Tweet in G4" dataDxfId="174"/>
    <tableColumn id="10" name="G4 Count" dataDxfId="173"/>
    <tableColumn id="11" name="Top Hashtags in Tweet in G5" dataDxfId="172"/>
    <tableColumn id="12" name="G5 Count" dataDxfId="17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6:L36" totalsRowShown="0" headerRowDxfId="169" dataDxfId="168">
  <autoFilter ref="A26:L36"/>
  <tableColumns count="12">
    <tableColumn id="1" name="Top Words in Tweet in Entire Graph" dataDxfId="167"/>
    <tableColumn id="2" name="Entire Graph Count" dataDxfId="166"/>
    <tableColumn id="3" name="Top Words in Tweet in G1" dataDxfId="165"/>
    <tableColumn id="4" name="G1 Count" dataDxfId="164"/>
    <tableColumn id="5" name="Top Words in Tweet in G2" dataDxfId="163"/>
    <tableColumn id="6" name="G2 Count" dataDxfId="162"/>
    <tableColumn id="7" name="Top Words in Tweet in G3" dataDxfId="161"/>
    <tableColumn id="8" name="G3 Count" dataDxfId="160"/>
    <tableColumn id="9" name="Top Words in Tweet in G4" dataDxfId="159"/>
    <tableColumn id="10" name="G4 Count" dataDxfId="158"/>
    <tableColumn id="11" name="Top Words in Tweet in G5" dataDxfId="157"/>
    <tableColumn id="12" name="G5 Count" dataDxfId="156"/>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9:L49" totalsRowShown="0" headerRowDxfId="154" dataDxfId="153">
  <autoFilter ref="A39:L49"/>
  <tableColumns count="12">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2:L54" totalsRowShown="0" headerRowDxfId="139" dataDxfId="138">
  <autoFilter ref="A52:L54"/>
  <tableColumns count="12">
    <tableColumn id="1" name="Top Replied-To in Entire Graph" dataDxfId="137"/>
    <tableColumn id="2" name="Entire Graph Count" dataDxfId="133"/>
    <tableColumn id="3" name="Top Replied-To in G1" dataDxfId="132"/>
    <tableColumn id="4" name="G1 Count" dataDxfId="129"/>
    <tableColumn id="5" name="Top Replied-To in G2" dataDxfId="128"/>
    <tableColumn id="6" name="G2 Count" dataDxfId="125"/>
    <tableColumn id="7" name="Top Replied-To in G3" dataDxfId="124"/>
    <tableColumn id="8" name="G3 Count" dataDxfId="121"/>
    <tableColumn id="9" name="Top Replied-To in G4" dataDxfId="120"/>
    <tableColumn id="10" name="G4 Count" dataDxfId="117"/>
    <tableColumn id="11" name="Top Replied-To in G5" dataDxfId="116"/>
    <tableColumn id="12" name="G5 Count" dataDxfId="115"/>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7:L67" totalsRowShown="0" headerRowDxfId="136" dataDxfId="135">
  <autoFilter ref="A57:L67"/>
  <tableColumns count="12">
    <tableColumn id="1" name="Top Mentioned in Entire Graph" dataDxfId="134"/>
    <tableColumn id="2" name="Entire Graph Count" dataDxfId="131"/>
    <tableColumn id="3" name="Top Mentioned in G1" dataDxfId="130"/>
    <tableColumn id="4" name="G1 Count" dataDxfId="127"/>
    <tableColumn id="5" name="Top Mentioned in G2" dataDxfId="126"/>
    <tableColumn id="6" name="G2 Count" dataDxfId="123"/>
    <tableColumn id="7" name="Top Mentioned in G3" dataDxfId="122"/>
    <tableColumn id="8" name="G3 Count" dataDxfId="119"/>
    <tableColumn id="9" name="Top Mentioned in G4" dataDxfId="118"/>
    <tableColumn id="10" name="G4 Count" dataDxfId="114"/>
    <tableColumn id="11" name="Top Mentioned in G5" dataDxfId="113"/>
    <tableColumn id="12" name="G5 Count" dataDxfId="112"/>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0:L80" totalsRowShown="0" headerRowDxfId="109" dataDxfId="108">
  <autoFilter ref="A70:L80"/>
  <tableColumns count="12">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 id="11" name="Top Tweeters in G5" dataDxfId="97"/>
    <tableColumn id="12" name="G5 Count" dataDxfId="9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40" dataDxfId="339">
  <autoFilter ref="A2:BT20"/>
  <sortState ref="A3:BJ18">
    <sortCondition descending="1" sortBy="value" ref="V3:V18"/>
  </sortState>
  <tableColumns count="72">
    <tableColumn id="1" name="Vertex" dataDxfId="338"/>
    <tableColumn id="62" name="Subgraph" dataDxfId="337"/>
    <tableColumn id="2" name="Color" dataDxfId="336"/>
    <tableColumn id="5" name="Shape" dataDxfId="335"/>
    <tableColumn id="6" name="Size" dataDxfId="334"/>
    <tableColumn id="4" name="Opacity" dataDxfId="237"/>
    <tableColumn id="7" name="Image File" dataDxfId="235"/>
    <tableColumn id="3" name="Visibility" dataDxfId="236"/>
    <tableColumn id="10" name="Label" dataDxfId="333"/>
    <tableColumn id="16" name="Label Fill Color" dataDxfId="332"/>
    <tableColumn id="9" name="Label Position" dataDxfId="231"/>
    <tableColumn id="8" name="Tooltip" dataDxfId="229"/>
    <tableColumn id="18" name="Layout Order" dataDxfId="230"/>
    <tableColumn id="13" name="X" dataDxfId="331"/>
    <tableColumn id="14" name="Y" dataDxfId="330"/>
    <tableColumn id="12" name="Locked?" dataDxfId="329"/>
    <tableColumn id="19" name="Polar R" dataDxfId="328"/>
    <tableColumn id="20" name="Polar Angle" dataDxfId="327"/>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26"/>
    <tableColumn id="28" name="Dynamic Filter" dataDxfId="325"/>
    <tableColumn id="17" name="Add Your Own Columns Here" dataDxfId="256"/>
    <tableColumn id="30" name="Name" dataDxfId="255"/>
    <tableColumn id="31" name="Followed" dataDxfId="254"/>
    <tableColumn id="32" name="Followers" dataDxfId="253"/>
    <tableColumn id="33" name="Tweets" dataDxfId="252"/>
    <tableColumn id="34" name="Favorites" dataDxfId="251"/>
    <tableColumn id="35" name="Time Zone UTC Offset (Seconds)" dataDxfId="250"/>
    <tableColumn id="36" name="Description" dataDxfId="249"/>
    <tableColumn id="37" name="Location" dataDxfId="248"/>
    <tableColumn id="38" name="Web" dataDxfId="247"/>
    <tableColumn id="39" name="Time Zone" dataDxfId="246"/>
    <tableColumn id="40" name="Joined Twitter Date (UTC)" dataDxfId="245"/>
    <tableColumn id="41" name="Profile Banner Url" dataDxfId="244"/>
    <tableColumn id="42" name="Default Profile" dataDxfId="243"/>
    <tableColumn id="43" name="Default Profile Image" dataDxfId="242"/>
    <tableColumn id="44" name="Geo Enabled" dataDxfId="241"/>
    <tableColumn id="45" name="Language" dataDxfId="240"/>
    <tableColumn id="46" name="Listed Count" dataDxfId="239"/>
    <tableColumn id="47" name="Profile Background Image Url" dataDxfId="238"/>
    <tableColumn id="48" name="Verified" dataDxfId="234"/>
    <tableColumn id="49" name="Custom Menu Item Text" dataDxfId="233"/>
    <tableColumn id="50" name="Custom Menu Item Action" dataDxfId="232"/>
    <tableColumn id="51" name="Tweeted Search Term?" dataDxfId="94"/>
    <tableColumn id="52" name="Top URLs in Tweet by Count" dataDxfId="93"/>
    <tableColumn id="53" name="Top URLs in Tweet by Salience" dataDxfId="92"/>
    <tableColumn id="54" name="Top Domains in Tweet by Count" dataDxfId="91"/>
    <tableColumn id="55" name="Top Domains in Tweet by Salience" dataDxfId="90"/>
    <tableColumn id="56" name="Top Hashtags in Tweet by Count" dataDxfId="89"/>
    <tableColumn id="57" name="Top Hashtags in Tweet by Salience" dataDxfId="88"/>
    <tableColumn id="58" name="Top Words in Tweet by Count" dataDxfId="87"/>
    <tableColumn id="59" name="Top Words in Tweet by Salience" dataDxfId="86"/>
    <tableColumn id="60" name="Top Word Pairs in Tweet by Count" dataDxfId="85"/>
    <tableColumn id="61" name="Top Word Pairs in Tweet by Salience" dataDxfId="50"/>
    <tableColumn id="63" name="Sentiment List #1: Positive Word Count" dataDxfId="49"/>
    <tableColumn id="64" name="Sentiment List #1: Positive Word Percentage (%)" dataDxfId="48"/>
    <tableColumn id="65" name="Sentiment List #2: Negative Word Count" dataDxfId="47"/>
    <tableColumn id="66" name="Sentiment List #2: Negative Word Percentage (%)" dataDxfId="46"/>
    <tableColumn id="67" name="Sentiment List #3: (Add your own word list) Word Count" dataDxfId="45"/>
    <tableColumn id="68" name="Sentiment List #3: (Add your own word list) Word Percentage (%)" dataDxfId="44"/>
    <tableColumn id="69" name="Non-categorized Word Count" dataDxfId="43"/>
    <tableColumn id="70" name="Non-categorized Word Percentage (%)" dataDxfId="42"/>
    <tableColumn id="71" name="Vertex Content Word Count" dataDxfId="40"/>
    <tableColumn id="72" name="Vertex Group" dataDxfId="4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165" totalsRowShown="0" headerRowDxfId="84" dataDxfId="83">
  <autoFilter ref="A1:G165"/>
  <tableColumns count="7">
    <tableColumn id="1" name="Word" dataDxfId="82"/>
    <tableColumn id="2" name="Count" dataDxfId="81"/>
    <tableColumn id="3" name="Salience" dataDxfId="80"/>
    <tableColumn id="4" name="Group" dataDxfId="79"/>
    <tableColumn id="5" name="Word on Sentiment List #1: Positive" dataDxfId="78"/>
    <tableColumn id="6" name="Word on Sentiment List #2: Negative" dataDxfId="77"/>
    <tableColumn id="7" name="Word on Sentiment List #3: (Add your own word list)" dataDxfId="76"/>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48" totalsRowShown="0" headerRowDxfId="75" dataDxfId="74">
  <autoFilter ref="A1:L148"/>
  <tableColumns count="12">
    <tableColumn id="1" name="Word 1" dataDxfId="73"/>
    <tableColumn id="2" name="Word 2" dataDxfId="72"/>
    <tableColumn id="3" name="Count" dataDxfId="71"/>
    <tableColumn id="4" name="Salience" dataDxfId="70"/>
    <tableColumn id="5" name="Mutual Information" dataDxfId="69"/>
    <tableColumn id="6" name="Group" dataDxfId="68"/>
    <tableColumn id="7" name="Word1 on Sentiment List #1: Positive" dataDxfId="67"/>
    <tableColumn id="8" name="Word1 on Sentiment List #2: Negative" dataDxfId="66"/>
    <tableColumn id="9" name="Word1 on Sentiment List #3: (Add your own word list)" dataDxfId="65"/>
    <tableColumn id="10" name="Word2 on Sentiment List #1: Positive" dataDxfId="64"/>
    <tableColumn id="11" name="Word2 on Sentiment List #2: Negative" dataDxfId="63"/>
    <tableColumn id="12" name="Word2 on Sentiment List #3: (Add your own word list)" dataDxfId="62"/>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24">
  <autoFilter ref="A2:AO7"/>
  <tableColumns count="41">
    <tableColumn id="1" name="Group" dataDxfId="228"/>
    <tableColumn id="2" name="Vertex Color" dataDxfId="227"/>
    <tableColumn id="3" name="Vertex Shape" dataDxfId="225"/>
    <tableColumn id="22" name="Visibility" dataDxfId="226"/>
    <tableColumn id="4" name="Collapsed?"/>
    <tableColumn id="18" name="Label" dataDxfId="323"/>
    <tableColumn id="20" name="Collapsed X"/>
    <tableColumn id="21" name="Collapsed Y"/>
    <tableColumn id="6" name="ID" dataDxfId="322"/>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70"/>
    <tableColumn id="27" name="Top Hashtags in Tweet" dataDxfId="155"/>
    <tableColumn id="28" name="Top Words in Tweet" dataDxfId="140"/>
    <tableColumn id="29" name="Top Word Pairs in Tweet" dataDxfId="111"/>
    <tableColumn id="30" name="Top Replied-To in Tweet" dataDxfId="110"/>
    <tableColumn id="31" name="Top Mentioned in Tweet" dataDxfId="95"/>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dd your own word list) Word Count" dataDxfId="34"/>
    <tableColumn id="38" name="Sentiment List #3: (Add your own word lis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21" dataDxfId="320">
  <autoFilter ref="A1:C19"/>
  <tableColumns count="3">
    <tableColumn id="1" name="Group" dataDxfId="224"/>
    <tableColumn id="2" name="Vertex" dataDxfId="223"/>
    <tableColumn id="3" name="Vertex ID" dataDxfId="22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14"/>
    <tableColumn id="2" name="Value" dataDxfId="2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19"/>
    <tableColumn id="2" name="Degree Frequency" dataDxfId="318">
      <calculatedColumnFormula>COUNTIF(Vertices[Degree], "&gt;= " &amp; D2) - COUNTIF(Vertices[Degree], "&gt;=" &amp; D3)</calculatedColumnFormula>
    </tableColumn>
    <tableColumn id="3" name="In-Degree Bin" dataDxfId="317"/>
    <tableColumn id="4" name="In-Degree Frequency" dataDxfId="316">
      <calculatedColumnFormula>COUNTIF(Vertices[In-Degree], "&gt;= " &amp; F2) - COUNTIF(Vertices[In-Degree], "&gt;=" &amp; F3)</calculatedColumnFormula>
    </tableColumn>
    <tableColumn id="5" name="Out-Degree Bin" dataDxfId="315"/>
    <tableColumn id="6" name="Out-Degree Frequency" dataDxfId="314">
      <calculatedColumnFormula>COUNTIF(Vertices[Out-Degree], "&gt;= " &amp; H2) - COUNTIF(Vertices[Out-Degree], "&gt;=" &amp; H3)</calculatedColumnFormula>
    </tableColumn>
    <tableColumn id="7" name="Betweenness Centrality Bin" dataDxfId="313"/>
    <tableColumn id="8" name="Betweenness Centrality Frequency" dataDxfId="312">
      <calculatedColumnFormula>COUNTIF(Vertices[Betweenness Centrality], "&gt;= " &amp; J2) - COUNTIF(Vertices[Betweenness Centrality], "&gt;=" &amp; J3)</calculatedColumnFormula>
    </tableColumn>
    <tableColumn id="9" name="Closeness Centrality Bin" dataDxfId="311"/>
    <tableColumn id="10" name="Closeness Centrality Frequency" dataDxfId="310">
      <calculatedColumnFormula>COUNTIF(Vertices[Closeness Centrality], "&gt;= " &amp; L2) - COUNTIF(Vertices[Closeness Centrality], "&gt;=" &amp; L3)</calculatedColumnFormula>
    </tableColumn>
    <tableColumn id="11" name="Eigenvector Centrality Bin" dataDxfId="309"/>
    <tableColumn id="12" name="Eigenvector Centrality Frequency" dataDxfId="308">
      <calculatedColumnFormula>COUNTIF(Vertices[Eigenvector Centrality], "&gt;= " &amp; N2) - COUNTIF(Vertices[Eigenvector Centrality], "&gt;=" &amp; N3)</calculatedColumnFormula>
    </tableColumn>
    <tableColumn id="18" name="PageRank Bin" dataDxfId="307"/>
    <tableColumn id="17" name="PageRank Frequency" dataDxfId="306">
      <calculatedColumnFormula>COUNTIF(Vertices[Eigenvector Centrality], "&gt;= " &amp; P2) - COUNTIF(Vertices[Eigenvector Centrality], "&gt;=" &amp; P3)</calculatedColumnFormula>
    </tableColumn>
    <tableColumn id="13" name="Clustering Coefficient Bin" dataDxfId="305"/>
    <tableColumn id="14" name="Clustering Coefficient Frequency" dataDxfId="304">
      <calculatedColumnFormula>COUNTIF(Vertices[Clustering Coefficient], "&gt;= " &amp; R2) - COUNTIF(Vertices[Clustering Coefficient], "&gt;=" &amp; R3)</calculatedColumnFormula>
    </tableColumn>
    <tableColumn id="15" name="Dynamic Filter Bin" dataDxfId="303"/>
    <tableColumn id="16" name="Dynamic Filter Frequency" dataDxfId="30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301">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journaldemocrat.com/news/20190417/connecting-entrepreneurial-communities-conference-is-april-24-25-in-beatrice" TargetMode="External" /><Relationship Id="rId2" Type="http://schemas.openxmlformats.org/officeDocument/2006/relationships/hyperlink" Target="https://www.journaldemocrat.com/news/20190417/connecting-entrepreneurial-communities-conference-is-april-24-25-in-beatrice" TargetMode="External" /><Relationship Id="rId3" Type="http://schemas.openxmlformats.org/officeDocument/2006/relationships/hyperlink" Target="https://communityvitality.unl.edu/connecting-entrepreneurial-communities" TargetMode="External" /><Relationship Id="rId4" Type="http://schemas.openxmlformats.org/officeDocument/2006/relationships/hyperlink" Target="https://communityvitality.unl.edu/connecting-entrepreneurial-communities" TargetMode="External" /><Relationship Id="rId5" Type="http://schemas.openxmlformats.org/officeDocument/2006/relationships/hyperlink" Target="https://twitter.com/M_Schlake/status/1121117173202731010" TargetMode="External" /><Relationship Id="rId6" Type="http://schemas.openxmlformats.org/officeDocument/2006/relationships/hyperlink" Target="https://twitter.com/M_Schlake/status/1121117173202731010" TargetMode="External" /><Relationship Id="rId7" Type="http://schemas.openxmlformats.org/officeDocument/2006/relationships/hyperlink" Target="https://pbs.twimg.com/media/D47x3VlXoAAdcx0.jpg" TargetMode="External" /><Relationship Id="rId8" Type="http://schemas.openxmlformats.org/officeDocument/2006/relationships/hyperlink" Target="https://pbs.twimg.com/media/D47yG1gW0AA_zpZ.jpg" TargetMode="External" /><Relationship Id="rId9" Type="http://schemas.openxmlformats.org/officeDocument/2006/relationships/hyperlink" Target="https://pbs.twimg.com/media/D471oyaWwAIDhLi.jpg" TargetMode="External" /><Relationship Id="rId10" Type="http://schemas.openxmlformats.org/officeDocument/2006/relationships/hyperlink" Target="https://pbs.twimg.com/media/D471oyaWwAIDhLi.jpg" TargetMode="External" /><Relationship Id="rId11" Type="http://schemas.openxmlformats.org/officeDocument/2006/relationships/hyperlink" Target="https://pbs.twimg.com/media/D48GLbyW0AAKS6_.jpg" TargetMode="External" /><Relationship Id="rId12" Type="http://schemas.openxmlformats.org/officeDocument/2006/relationships/hyperlink" Target="https://pbs.twimg.com/media/D48IXyHXsAEPdAF.jpg" TargetMode="External" /><Relationship Id="rId13" Type="http://schemas.openxmlformats.org/officeDocument/2006/relationships/hyperlink" Target="https://pbs.twimg.com/media/D48CHtlW0AIT7-C.jpg" TargetMode="External" /><Relationship Id="rId14" Type="http://schemas.openxmlformats.org/officeDocument/2006/relationships/hyperlink" Target="https://pbs.twimg.com/media/D48CHtlW0AIT7-C.jpg" TargetMode="External" /><Relationship Id="rId15" Type="http://schemas.openxmlformats.org/officeDocument/2006/relationships/hyperlink" Target="https://pbs.twimg.com/media/D48CHtlW0AIT7-C.jpg" TargetMode="External" /><Relationship Id="rId16" Type="http://schemas.openxmlformats.org/officeDocument/2006/relationships/hyperlink" Target="https://pbs.twimg.com/media/D48CHtlW0AIT7-C.jpg" TargetMode="External" /><Relationship Id="rId17" Type="http://schemas.openxmlformats.org/officeDocument/2006/relationships/hyperlink" Target="https://pbs.twimg.com/media/D48H95HXsAAgZlS.jpg" TargetMode="External" /><Relationship Id="rId18" Type="http://schemas.openxmlformats.org/officeDocument/2006/relationships/hyperlink" Target="https://pbs.twimg.com/media/D48H95HXsAAgZlS.jpg" TargetMode="External" /><Relationship Id="rId19" Type="http://schemas.openxmlformats.org/officeDocument/2006/relationships/hyperlink" Target="https://pbs.twimg.com/media/D48D_ctXsAI3AIQ.jpg" TargetMode="External" /><Relationship Id="rId20" Type="http://schemas.openxmlformats.org/officeDocument/2006/relationships/hyperlink" Target="https://pbs.twimg.com/media/D48pULvWsAUNibc.jpg" TargetMode="External" /><Relationship Id="rId21" Type="http://schemas.openxmlformats.org/officeDocument/2006/relationships/hyperlink" Target="https://pbs.twimg.com/media/D47yo5rXoAEzteT.jpg" TargetMode="External" /><Relationship Id="rId22" Type="http://schemas.openxmlformats.org/officeDocument/2006/relationships/hyperlink" Target="https://pbs.twimg.com/media/D48DAFWWsAIZJoX.jpg" TargetMode="External" /><Relationship Id="rId23" Type="http://schemas.openxmlformats.org/officeDocument/2006/relationships/hyperlink" Target="http://pbs.twimg.com/profile_images/1879399296/Ortonlogo125x125_normal.jpg" TargetMode="External" /><Relationship Id="rId24" Type="http://schemas.openxmlformats.org/officeDocument/2006/relationships/hyperlink" Target="http://pbs.twimg.com/profile_images/1879399296/Ortonlogo125x125_normal.jpg" TargetMode="External" /><Relationship Id="rId25" Type="http://schemas.openxmlformats.org/officeDocument/2006/relationships/hyperlink" Target="http://pbs.twimg.com/profile_images/676868076155961344/35iMgE_u_normal.png" TargetMode="External" /><Relationship Id="rId26" Type="http://schemas.openxmlformats.org/officeDocument/2006/relationships/hyperlink" Target="https://pbs.twimg.com/media/D47x3VlXoAAdcx0.jpg" TargetMode="External" /><Relationship Id="rId27" Type="http://schemas.openxmlformats.org/officeDocument/2006/relationships/hyperlink" Target="https://pbs.twimg.com/media/D47yG1gW0AA_zpZ.jpg" TargetMode="External" /><Relationship Id="rId28" Type="http://schemas.openxmlformats.org/officeDocument/2006/relationships/hyperlink" Target="https://pbs.twimg.com/media/D471oyaWwAIDhLi.jpg" TargetMode="External" /><Relationship Id="rId29" Type="http://schemas.openxmlformats.org/officeDocument/2006/relationships/hyperlink" Target="https://pbs.twimg.com/media/D471oyaWwAIDhLi.jpg" TargetMode="External" /><Relationship Id="rId30" Type="http://schemas.openxmlformats.org/officeDocument/2006/relationships/hyperlink" Target="http://pbs.twimg.com/profile_images/1029159326332739589/DzGiazR0_normal.jpg" TargetMode="External" /><Relationship Id="rId31" Type="http://schemas.openxmlformats.org/officeDocument/2006/relationships/hyperlink" Target="http://pbs.twimg.com/profile_images/1029159326332739589/DzGiazR0_normal.jpg" TargetMode="External" /><Relationship Id="rId32" Type="http://schemas.openxmlformats.org/officeDocument/2006/relationships/hyperlink" Target="https://pbs.twimg.com/media/D48GLbyW0AAKS6_.jpg" TargetMode="External" /><Relationship Id="rId33" Type="http://schemas.openxmlformats.org/officeDocument/2006/relationships/hyperlink" Target="https://pbs.twimg.com/media/D48IXyHXsAEPdAF.jpg" TargetMode="External" /><Relationship Id="rId34" Type="http://schemas.openxmlformats.org/officeDocument/2006/relationships/hyperlink" Target="http://pbs.twimg.com/profile_images/522803699253403649/eYxE32P2_normal.jpeg" TargetMode="External" /><Relationship Id="rId35" Type="http://schemas.openxmlformats.org/officeDocument/2006/relationships/hyperlink" Target="http://pbs.twimg.com/profile_images/522803699253403649/eYxE32P2_normal.jpeg" TargetMode="External" /><Relationship Id="rId36" Type="http://schemas.openxmlformats.org/officeDocument/2006/relationships/hyperlink" Target="http://pbs.twimg.com/profile_images/522803699253403649/eYxE32P2_normal.jpeg" TargetMode="External" /><Relationship Id="rId37" Type="http://schemas.openxmlformats.org/officeDocument/2006/relationships/hyperlink" Target="http://pbs.twimg.com/profile_images/522803699253403649/eYxE32P2_normal.jpeg" TargetMode="External" /><Relationship Id="rId38" Type="http://schemas.openxmlformats.org/officeDocument/2006/relationships/hyperlink" Target="http://pbs.twimg.com/profile_images/522803699253403649/eYxE32P2_normal.jpeg" TargetMode="External" /><Relationship Id="rId39" Type="http://schemas.openxmlformats.org/officeDocument/2006/relationships/hyperlink" Target="https://pbs.twimg.com/media/D48CHtlW0AIT7-C.jpg" TargetMode="External" /><Relationship Id="rId40" Type="http://schemas.openxmlformats.org/officeDocument/2006/relationships/hyperlink" Target="https://pbs.twimg.com/media/D48CHtlW0AIT7-C.jpg" TargetMode="External" /><Relationship Id="rId41" Type="http://schemas.openxmlformats.org/officeDocument/2006/relationships/hyperlink" Target="https://pbs.twimg.com/media/D48CHtlW0AIT7-C.jpg" TargetMode="External" /><Relationship Id="rId42" Type="http://schemas.openxmlformats.org/officeDocument/2006/relationships/hyperlink" Target="http://pbs.twimg.com/profile_images/676868076155961344/35iMgE_u_normal.png" TargetMode="External" /><Relationship Id="rId43" Type="http://schemas.openxmlformats.org/officeDocument/2006/relationships/hyperlink" Target="http://pbs.twimg.com/profile_images/1029159326332739589/DzGiazR0_normal.jpg" TargetMode="External" /><Relationship Id="rId44" Type="http://schemas.openxmlformats.org/officeDocument/2006/relationships/hyperlink" Target="https://pbs.twimg.com/media/D48CHtlW0AIT7-C.jpg" TargetMode="External" /><Relationship Id="rId45" Type="http://schemas.openxmlformats.org/officeDocument/2006/relationships/hyperlink" Target="https://pbs.twimg.com/media/D48H95HXsAAgZlS.jpg" TargetMode="External" /><Relationship Id="rId46" Type="http://schemas.openxmlformats.org/officeDocument/2006/relationships/hyperlink" Target="https://pbs.twimg.com/media/D48H95HXsAAgZlS.jpg" TargetMode="External" /><Relationship Id="rId47" Type="http://schemas.openxmlformats.org/officeDocument/2006/relationships/hyperlink" Target="http://pbs.twimg.com/profile_images/732948222553948160/5P2swb9E_normal.jpg" TargetMode="External" /><Relationship Id="rId48" Type="http://schemas.openxmlformats.org/officeDocument/2006/relationships/hyperlink" Target="http://pbs.twimg.com/profile_images/1096103463707074560/xa1nSZKX_normal.png" TargetMode="External" /><Relationship Id="rId49" Type="http://schemas.openxmlformats.org/officeDocument/2006/relationships/hyperlink" Target="http://pbs.twimg.com/profile_images/732948222553948160/5P2swb9E_normal.jpg" TargetMode="External" /><Relationship Id="rId50" Type="http://schemas.openxmlformats.org/officeDocument/2006/relationships/hyperlink" Target="http://pbs.twimg.com/profile_images/1096103463707074560/xa1nSZKX_normal.png" TargetMode="External" /><Relationship Id="rId51" Type="http://schemas.openxmlformats.org/officeDocument/2006/relationships/hyperlink" Target="https://pbs.twimg.com/media/D48D_ctXsAI3AIQ.jpg" TargetMode="External" /><Relationship Id="rId52" Type="http://schemas.openxmlformats.org/officeDocument/2006/relationships/hyperlink" Target="https://pbs.twimg.com/media/D48pULvWsAUNibc.jpg" TargetMode="External" /><Relationship Id="rId53" Type="http://schemas.openxmlformats.org/officeDocument/2006/relationships/hyperlink" Target="https://pbs.twimg.com/media/D47yo5rXoAEzteT.jpg" TargetMode="External" /><Relationship Id="rId54" Type="http://schemas.openxmlformats.org/officeDocument/2006/relationships/hyperlink" Target="http://pbs.twimg.com/profile_images/1029159326332739589/DzGiazR0_normal.jpg" TargetMode="External" /><Relationship Id="rId55" Type="http://schemas.openxmlformats.org/officeDocument/2006/relationships/hyperlink" Target="http://pbs.twimg.com/profile_images/1029159326332739589/DzGiazR0_normal.jpg" TargetMode="External" /><Relationship Id="rId56" Type="http://schemas.openxmlformats.org/officeDocument/2006/relationships/hyperlink" Target="https://pbs.twimg.com/media/D48DAFWWsAIZJoX.jpg" TargetMode="External" /><Relationship Id="rId57" Type="http://schemas.openxmlformats.org/officeDocument/2006/relationships/hyperlink" Target="http://pbs.twimg.com/profile_images/912667889395798022/pMoB2qc8_normal.jpg" TargetMode="External" /><Relationship Id="rId58" Type="http://schemas.openxmlformats.org/officeDocument/2006/relationships/hyperlink" Target="http://pbs.twimg.com/profile_images/912667889395798022/pMoB2qc8_normal.jpg" TargetMode="External" /><Relationship Id="rId59" Type="http://schemas.openxmlformats.org/officeDocument/2006/relationships/hyperlink" Target="https://twitter.com/ortonfoundation/status/1120700683760611328" TargetMode="External" /><Relationship Id="rId60" Type="http://schemas.openxmlformats.org/officeDocument/2006/relationships/hyperlink" Target="https://twitter.com/ortonfoundation/status/1120700683760611328" TargetMode="External" /><Relationship Id="rId61" Type="http://schemas.openxmlformats.org/officeDocument/2006/relationships/hyperlink" Target="https://twitter.com/beatricene/status/1120773217487151105" TargetMode="External" /><Relationship Id="rId62" Type="http://schemas.openxmlformats.org/officeDocument/2006/relationships/hyperlink" Target="https://twitter.com/rexnelson1/status/1121099305853566977" TargetMode="External" /><Relationship Id="rId63" Type="http://schemas.openxmlformats.org/officeDocument/2006/relationships/hyperlink" Target="https://twitter.com/jasonweigle/status/1121099561823432704" TargetMode="External" /><Relationship Id="rId64" Type="http://schemas.openxmlformats.org/officeDocument/2006/relationships/hyperlink" Target="https://twitter.com/nebextjones/status/1121103443278610438" TargetMode="External" /><Relationship Id="rId65" Type="http://schemas.openxmlformats.org/officeDocument/2006/relationships/hyperlink" Target="https://twitter.com/nebextjones/status/1121103443278610438" TargetMode="External" /><Relationship Id="rId66" Type="http://schemas.openxmlformats.org/officeDocument/2006/relationships/hyperlink" Target="https://twitter.com/cnarjes1/status/1121105050099703809" TargetMode="External" /><Relationship Id="rId67" Type="http://schemas.openxmlformats.org/officeDocument/2006/relationships/hyperlink" Target="https://twitter.com/cnarjes1/status/1121105050099703809" TargetMode="External" /><Relationship Id="rId68" Type="http://schemas.openxmlformats.org/officeDocument/2006/relationships/hyperlink" Target="https://twitter.com/iamdellgines/status/1121121631613673472" TargetMode="External" /><Relationship Id="rId69" Type="http://schemas.openxmlformats.org/officeDocument/2006/relationships/hyperlink" Target="https://twitter.com/iamdellgines/status/1121124041698545664" TargetMode="External" /><Relationship Id="rId70" Type="http://schemas.openxmlformats.org/officeDocument/2006/relationships/hyperlink" Target="https://twitter.com/m_schlake/status/1116353231779770369" TargetMode="External" /><Relationship Id="rId71" Type="http://schemas.openxmlformats.org/officeDocument/2006/relationships/hyperlink" Target="https://twitter.com/m_schlake/status/1116353231779770369" TargetMode="External" /><Relationship Id="rId72" Type="http://schemas.openxmlformats.org/officeDocument/2006/relationships/hyperlink" Target="https://twitter.com/m_schlake/status/1121100609900482560" TargetMode="External" /><Relationship Id="rId73" Type="http://schemas.openxmlformats.org/officeDocument/2006/relationships/hyperlink" Target="https://twitter.com/m_schlake/status/1121100609900482560" TargetMode="External" /><Relationship Id="rId74" Type="http://schemas.openxmlformats.org/officeDocument/2006/relationships/hyperlink" Target="https://twitter.com/m_schlake/status/1121100609900482560" TargetMode="External" /><Relationship Id="rId75" Type="http://schemas.openxmlformats.org/officeDocument/2006/relationships/hyperlink" Target="https://twitter.com/m_schlake/status/1121117173202731010" TargetMode="External" /><Relationship Id="rId76" Type="http://schemas.openxmlformats.org/officeDocument/2006/relationships/hyperlink" Target="https://twitter.com/m_schlake/status/1121117173202731010" TargetMode="External" /><Relationship Id="rId77" Type="http://schemas.openxmlformats.org/officeDocument/2006/relationships/hyperlink" Target="https://twitter.com/unlagecon/status/1121129143893143553" TargetMode="External" /><Relationship Id="rId78" Type="http://schemas.openxmlformats.org/officeDocument/2006/relationships/hyperlink" Target="https://twitter.com/beatricene/status/1120773217487151105" TargetMode="External" /><Relationship Id="rId79" Type="http://schemas.openxmlformats.org/officeDocument/2006/relationships/hyperlink" Target="https://twitter.com/cnarjes1/status/1121105050099703809" TargetMode="External" /><Relationship Id="rId80" Type="http://schemas.openxmlformats.org/officeDocument/2006/relationships/hyperlink" Target="https://twitter.com/unlagecon/status/1121129143893143553" TargetMode="External" /><Relationship Id="rId81" Type="http://schemas.openxmlformats.org/officeDocument/2006/relationships/hyperlink" Target="https://twitter.com/cath_lang/status/1121123606476537856" TargetMode="External" /><Relationship Id="rId82" Type="http://schemas.openxmlformats.org/officeDocument/2006/relationships/hyperlink" Target="https://twitter.com/cath_lang/status/1121123606476537856" TargetMode="External" /><Relationship Id="rId83" Type="http://schemas.openxmlformats.org/officeDocument/2006/relationships/hyperlink" Target="https://twitter.com/nbdc_nebraska/status/1121130181555568640" TargetMode="External" /><Relationship Id="rId84" Type="http://schemas.openxmlformats.org/officeDocument/2006/relationships/hyperlink" Target="https://twitter.com/unomahacpar/status/1121136593304055813" TargetMode="External" /><Relationship Id="rId85" Type="http://schemas.openxmlformats.org/officeDocument/2006/relationships/hyperlink" Target="https://twitter.com/nbdc_nebraska/status/1121130181555568640" TargetMode="External" /><Relationship Id="rId86" Type="http://schemas.openxmlformats.org/officeDocument/2006/relationships/hyperlink" Target="https://twitter.com/unomahacpar/status/1121136593304055813" TargetMode="External" /><Relationship Id="rId87" Type="http://schemas.openxmlformats.org/officeDocument/2006/relationships/hyperlink" Target="https://twitter.com/cnarjes1/status/1121119239140773888" TargetMode="External" /><Relationship Id="rId88" Type="http://schemas.openxmlformats.org/officeDocument/2006/relationships/hyperlink" Target="https://twitter.com/cretene/status/1121160264664137729" TargetMode="External" /><Relationship Id="rId89" Type="http://schemas.openxmlformats.org/officeDocument/2006/relationships/hyperlink" Target="https://twitter.com/cnarjes1/status/1121100147608498179" TargetMode="External" /><Relationship Id="rId90" Type="http://schemas.openxmlformats.org/officeDocument/2006/relationships/hyperlink" Target="https://twitter.com/cnarjes1/status/1121104891043299328" TargetMode="External" /><Relationship Id="rId91" Type="http://schemas.openxmlformats.org/officeDocument/2006/relationships/hyperlink" Target="https://twitter.com/cnarjes1/status/1121105305591586821" TargetMode="External" /><Relationship Id="rId92" Type="http://schemas.openxmlformats.org/officeDocument/2006/relationships/hyperlink" Target="https://twitter.com/cnarjes1/status/1121118141558534145" TargetMode="External" /><Relationship Id="rId93" Type="http://schemas.openxmlformats.org/officeDocument/2006/relationships/hyperlink" Target="https://twitter.com/jeremyhl/status/1121161371171770368" TargetMode="External" /><Relationship Id="rId94" Type="http://schemas.openxmlformats.org/officeDocument/2006/relationships/hyperlink" Target="https://twitter.com/jeremyhl/status/1121161371171770368" TargetMode="External" /><Relationship Id="rId95" Type="http://schemas.openxmlformats.org/officeDocument/2006/relationships/hyperlink" Target="https://api.twitter.com/1.1/geo/id/d40ef0a56a788117.json" TargetMode="External" /><Relationship Id="rId96" Type="http://schemas.openxmlformats.org/officeDocument/2006/relationships/hyperlink" Target="https://api.twitter.com/1.1/geo/id/d40ef0a56a788117.json" TargetMode="External" /><Relationship Id="rId97" Type="http://schemas.openxmlformats.org/officeDocument/2006/relationships/comments" Target="../comments1.xml" /><Relationship Id="rId98" Type="http://schemas.openxmlformats.org/officeDocument/2006/relationships/vmlDrawing" Target="../drawings/vmlDrawing1.vml" /><Relationship Id="rId99" Type="http://schemas.openxmlformats.org/officeDocument/2006/relationships/table" Target="../tables/table1.xml" /><Relationship Id="rId10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witter.com/M_Schlake/status/1121117173202731010" TargetMode="External" /><Relationship Id="rId2" Type="http://schemas.openxmlformats.org/officeDocument/2006/relationships/hyperlink" Target="https://communityvitality.unl.edu/connecting-entrepreneurial-communities" TargetMode="External" /><Relationship Id="rId3" Type="http://schemas.openxmlformats.org/officeDocument/2006/relationships/hyperlink" Target="https://www.journaldemocrat.com/news/20190417/connecting-entrepreneurial-communities-conference-is-april-24-25-in-beatrice" TargetMode="External" /><Relationship Id="rId4" Type="http://schemas.openxmlformats.org/officeDocument/2006/relationships/hyperlink" Target="https://communityvitality.unl.edu/connecting-entrepreneurial-communities" TargetMode="External" /><Relationship Id="rId5" Type="http://schemas.openxmlformats.org/officeDocument/2006/relationships/hyperlink" Target="https://www.journaldemocrat.com/news/20190417/connecting-entrepreneurial-communities-conference-is-april-24-25-in-beatrice" TargetMode="External" /><Relationship Id="rId6" Type="http://schemas.openxmlformats.org/officeDocument/2006/relationships/hyperlink" Target="https://twitter.com/M_Schlake/status/1121117173202731010" TargetMode="External" /><Relationship Id="rId7" Type="http://schemas.openxmlformats.org/officeDocument/2006/relationships/table" Target="../tables/table12.xml" /><Relationship Id="rId8" Type="http://schemas.openxmlformats.org/officeDocument/2006/relationships/table" Target="../tables/table13.xml" /><Relationship Id="rId9" Type="http://schemas.openxmlformats.org/officeDocument/2006/relationships/table" Target="../tables/table14.xml" /><Relationship Id="rId10" Type="http://schemas.openxmlformats.org/officeDocument/2006/relationships/table" Target="../tables/table15.xml" /><Relationship Id="rId11" Type="http://schemas.openxmlformats.org/officeDocument/2006/relationships/table" Target="../tables/table16.xml" /><Relationship Id="rId12" Type="http://schemas.openxmlformats.org/officeDocument/2006/relationships/table" Target="../tables/table17.xml" /><Relationship Id="rId13" Type="http://schemas.openxmlformats.org/officeDocument/2006/relationships/table" Target="../tables/table18.xml" /><Relationship Id="rId14"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kBfR2zUnp" TargetMode="External" /><Relationship Id="rId2" Type="http://schemas.openxmlformats.org/officeDocument/2006/relationships/hyperlink" Target="http://t.co/Wjz6LvhYiq" TargetMode="External" /><Relationship Id="rId3" Type="http://schemas.openxmlformats.org/officeDocument/2006/relationships/hyperlink" Target="http://t.co/rNqIRrrjq7" TargetMode="External" /><Relationship Id="rId4" Type="http://schemas.openxmlformats.org/officeDocument/2006/relationships/hyperlink" Target="http://t.co/mKwcMe5MhN" TargetMode="External" /><Relationship Id="rId5" Type="http://schemas.openxmlformats.org/officeDocument/2006/relationships/hyperlink" Target="https://t.co/19hB1aca0q" TargetMode="External" /><Relationship Id="rId6" Type="http://schemas.openxmlformats.org/officeDocument/2006/relationships/hyperlink" Target="https://t.co/gDFRVa1csg" TargetMode="External" /><Relationship Id="rId7" Type="http://schemas.openxmlformats.org/officeDocument/2006/relationships/hyperlink" Target="https://t.co/NC3N0XFWFa" TargetMode="External" /><Relationship Id="rId8" Type="http://schemas.openxmlformats.org/officeDocument/2006/relationships/hyperlink" Target="http://t.co/PiOHl3w1mi" TargetMode="External" /><Relationship Id="rId9" Type="http://schemas.openxmlformats.org/officeDocument/2006/relationships/hyperlink" Target="http://t.co/IQBHPjt4YE" TargetMode="External" /><Relationship Id="rId10" Type="http://schemas.openxmlformats.org/officeDocument/2006/relationships/hyperlink" Target="http://t.co/5Jaa3AkQTo" TargetMode="External" /><Relationship Id="rId11" Type="http://schemas.openxmlformats.org/officeDocument/2006/relationships/hyperlink" Target="https://t.co/bfLvqM1Snq" TargetMode="External" /><Relationship Id="rId12" Type="http://schemas.openxmlformats.org/officeDocument/2006/relationships/hyperlink" Target="https://t.co/6lvguVaSuh" TargetMode="External" /><Relationship Id="rId13" Type="http://schemas.openxmlformats.org/officeDocument/2006/relationships/hyperlink" Target="https://t.co/ol1K3QeP3F" TargetMode="External" /><Relationship Id="rId14" Type="http://schemas.openxmlformats.org/officeDocument/2006/relationships/hyperlink" Target="https://t.co/CfxAVeG1LD" TargetMode="External" /><Relationship Id="rId15" Type="http://schemas.openxmlformats.org/officeDocument/2006/relationships/hyperlink" Target="https://pbs.twimg.com/profile_banners/66770196/1510076798" TargetMode="External" /><Relationship Id="rId16" Type="http://schemas.openxmlformats.org/officeDocument/2006/relationships/hyperlink" Target="https://pbs.twimg.com/profile_banners/15722942/1532100673" TargetMode="External" /><Relationship Id="rId17" Type="http://schemas.openxmlformats.org/officeDocument/2006/relationships/hyperlink" Target="https://pbs.twimg.com/profile_banners/48094804/1398690413" TargetMode="External" /><Relationship Id="rId18" Type="http://schemas.openxmlformats.org/officeDocument/2006/relationships/hyperlink" Target="https://pbs.twimg.com/profile_banners/2576204261/1524665715" TargetMode="External" /><Relationship Id="rId19" Type="http://schemas.openxmlformats.org/officeDocument/2006/relationships/hyperlink" Target="https://pbs.twimg.com/profile_banners/217920854/1502224648" TargetMode="External" /><Relationship Id="rId20" Type="http://schemas.openxmlformats.org/officeDocument/2006/relationships/hyperlink" Target="https://pbs.twimg.com/profile_banners/2165338292/1541099954" TargetMode="External" /><Relationship Id="rId21" Type="http://schemas.openxmlformats.org/officeDocument/2006/relationships/hyperlink" Target="https://pbs.twimg.com/profile_banners/199744251/1404916040" TargetMode="External" /><Relationship Id="rId22" Type="http://schemas.openxmlformats.org/officeDocument/2006/relationships/hyperlink" Target="https://pbs.twimg.com/profile_banners/125136860/1442240202" TargetMode="External" /><Relationship Id="rId23" Type="http://schemas.openxmlformats.org/officeDocument/2006/relationships/hyperlink" Target="https://pbs.twimg.com/profile_banners/2232160219/1413481179" TargetMode="External" /><Relationship Id="rId24" Type="http://schemas.openxmlformats.org/officeDocument/2006/relationships/hyperlink" Target="https://pbs.twimg.com/profile_banners/159122407/1550251519" TargetMode="External" /><Relationship Id="rId25" Type="http://schemas.openxmlformats.org/officeDocument/2006/relationships/hyperlink" Target="https://pbs.twimg.com/profile_banners/3221814112/1461112812" TargetMode="External" /><Relationship Id="rId26" Type="http://schemas.openxmlformats.org/officeDocument/2006/relationships/hyperlink" Target="https://pbs.twimg.com/profile_banners/183354975/1463584673" TargetMode="External" /><Relationship Id="rId27" Type="http://schemas.openxmlformats.org/officeDocument/2006/relationships/hyperlink" Target="https://pbs.twimg.com/profile_banners/1025460985442840576/1552582878" TargetMode="External" /><Relationship Id="rId28" Type="http://schemas.openxmlformats.org/officeDocument/2006/relationships/hyperlink" Target="https://pbs.twimg.com/profile_banners/492444501/1554836924" TargetMode="External" /><Relationship Id="rId29" Type="http://schemas.openxmlformats.org/officeDocument/2006/relationships/hyperlink" Target="https://pbs.twimg.com/profile_banners/12006842/1489593974" TargetMode="External" /><Relationship Id="rId30" Type="http://schemas.openxmlformats.org/officeDocument/2006/relationships/hyperlink" Target="https://pbs.twimg.com/profile_banners/2377200630/1525824099" TargetMode="External" /><Relationship Id="rId31" Type="http://schemas.openxmlformats.org/officeDocument/2006/relationships/hyperlink" Target="http://abs.twimg.com/images/themes/theme13/bg.gif" TargetMode="External" /><Relationship Id="rId32" Type="http://schemas.openxmlformats.org/officeDocument/2006/relationships/hyperlink" Target="http://abs.twimg.com/images/themes/theme9/bg.gif"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9/bg.gif" TargetMode="External" /><Relationship Id="rId38" Type="http://schemas.openxmlformats.org/officeDocument/2006/relationships/hyperlink" Target="http://abs.twimg.com/images/themes/theme14/bg.gif"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6/bg.gif"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5/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3/bg.gif"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4/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pbs.twimg.com/profile_images/1879399296/Ortonlogo125x125_normal.jpg" TargetMode="External" /><Relationship Id="rId50" Type="http://schemas.openxmlformats.org/officeDocument/2006/relationships/hyperlink" Target="http://pbs.twimg.com/profile_images/1020342881318588416/GZ-M2dRk_normal.jpg" TargetMode="External" /><Relationship Id="rId51" Type="http://schemas.openxmlformats.org/officeDocument/2006/relationships/hyperlink" Target="http://pbs.twimg.com/profile_images/676868076155961344/35iMgE_u_normal.png" TargetMode="External" /><Relationship Id="rId52" Type="http://schemas.openxmlformats.org/officeDocument/2006/relationships/hyperlink" Target="http://pbs.twimg.com/profile_images/1182034686/Headshot_normal.jpg" TargetMode="External" /><Relationship Id="rId53" Type="http://schemas.openxmlformats.org/officeDocument/2006/relationships/hyperlink" Target="http://pbs.twimg.com/profile_images/989145810234376193/osM3CsWv_normal.jpg" TargetMode="External" /><Relationship Id="rId54" Type="http://schemas.openxmlformats.org/officeDocument/2006/relationships/hyperlink" Target="http://pbs.twimg.com/profile_images/730405426718629888/c7apbYg1_normal.jpg" TargetMode="External" /><Relationship Id="rId55" Type="http://schemas.openxmlformats.org/officeDocument/2006/relationships/hyperlink" Target="http://pbs.twimg.com/profile_images/1040032493209112577/qwOq0MYM_normal.jpg" TargetMode="External" /><Relationship Id="rId56" Type="http://schemas.openxmlformats.org/officeDocument/2006/relationships/hyperlink" Target="http://pbs.twimg.com/profile_images/486878495776047104/e5r3Py4K_normal.jpeg" TargetMode="External" /><Relationship Id="rId57" Type="http://schemas.openxmlformats.org/officeDocument/2006/relationships/hyperlink" Target="http://pbs.twimg.com/profile_images/1029159326332739589/DzGiazR0_normal.jpg" TargetMode="External" /><Relationship Id="rId58" Type="http://schemas.openxmlformats.org/officeDocument/2006/relationships/hyperlink" Target="http://pbs.twimg.com/profile_images/895682484825993216/rm5IZ6k2_normal.jpg" TargetMode="External" /><Relationship Id="rId59" Type="http://schemas.openxmlformats.org/officeDocument/2006/relationships/hyperlink" Target="http://pbs.twimg.com/profile_images/522803699253403649/eYxE32P2_normal.jpeg" TargetMode="External" /><Relationship Id="rId60" Type="http://schemas.openxmlformats.org/officeDocument/2006/relationships/hyperlink" Target="http://pbs.twimg.com/profile_images/748703159057575936/0dd2w9Sd_normal.jpg" TargetMode="External" /><Relationship Id="rId61" Type="http://schemas.openxmlformats.org/officeDocument/2006/relationships/hyperlink" Target="http://pbs.twimg.com/profile_images/828632771010637824/mMMOLs8S_normal.jpg" TargetMode="External" /><Relationship Id="rId62" Type="http://schemas.openxmlformats.org/officeDocument/2006/relationships/hyperlink" Target="http://pbs.twimg.com/profile_images/732948222553948160/5P2swb9E_normal.jpg" TargetMode="External" /><Relationship Id="rId63" Type="http://schemas.openxmlformats.org/officeDocument/2006/relationships/hyperlink" Target="http://pbs.twimg.com/profile_images/1096103463707074560/xa1nSZKX_normal.png" TargetMode="External" /><Relationship Id="rId64" Type="http://schemas.openxmlformats.org/officeDocument/2006/relationships/hyperlink" Target="http://pbs.twimg.com/profile_images/1064617788252143616/N5gpyir4_normal.jpg" TargetMode="External" /><Relationship Id="rId65" Type="http://schemas.openxmlformats.org/officeDocument/2006/relationships/hyperlink" Target="http://pbs.twimg.com/profile_images/912667889395798022/pMoB2qc8_normal.jpg" TargetMode="External" /><Relationship Id="rId66" Type="http://schemas.openxmlformats.org/officeDocument/2006/relationships/hyperlink" Target="http://pbs.twimg.com/profile_images/1061744570344517633/fKDfFqhQ_normal.jpg" TargetMode="External" /><Relationship Id="rId67" Type="http://schemas.openxmlformats.org/officeDocument/2006/relationships/hyperlink" Target="https://twitter.com/ortonfoundation" TargetMode="External" /><Relationship Id="rId68" Type="http://schemas.openxmlformats.org/officeDocument/2006/relationships/hyperlink" Target="https://twitter.com/unlcommunityvit" TargetMode="External" /><Relationship Id="rId69" Type="http://schemas.openxmlformats.org/officeDocument/2006/relationships/hyperlink" Target="https://twitter.com/beatricene" TargetMode="External" /><Relationship Id="rId70" Type="http://schemas.openxmlformats.org/officeDocument/2006/relationships/hyperlink" Target="https://twitter.com/rexnelson1" TargetMode="External" /><Relationship Id="rId71" Type="http://schemas.openxmlformats.org/officeDocument/2006/relationships/hyperlink" Target="https://twitter.com/jasonweigle" TargetMode="External" /><Relationship Id="rId72" Type="http://schemas.openxmlformats.org/officeDocument/2006/relationships/hyperlink" Target="https://twitter.com/iamdellgines" TargetMode="External" /><Relationship Id="rId73" Type="http://schemas.openxmlformats.org/officeDocument/2006/relationships/hyperlink" Target="https://twitter.com/nebextjones" TargetMode="External" /><Relationship Id="rId74" Type="http://schemas.openxmlformats.org/officeDocument/2006/relationships/hyperlink" Target="https://twitter.com/beatricechamber" TargetMode="External" /><Relationship Id="rId75" Type="http://schemas.openxmlformats.org/officeDocument/2006/relationships/hyperlink" Target="https://twitter.com/cnarjes1" TargetMode="External" /><Relationship Id="rId76" Type="http://schemas.openxmlformats.org/officeDocument/2006/relationships/hyperlink" Target="https://twitter.com/ciderconsult" TargetMode="External" /><Relationship Id="rId77" Type="http://schemas.openxmlformats.org/officeDocument/2006/relationships/hyperlink" Target="https://twitter.com/m_schlake" TargetMode="External" /><Relationship Id="rId78" Type="http://schemas.openxmlformats.org/officeDocument/2006/relationships/hyperlink" Target="https://twitter.com/unlagecon" TargetMode="External" /><Relationship Id="rId79" Type="http://schemas.openxmlformats.org/officeDocument/2006/relationships/hyperlink" Target="https://twitter.com/cath_lang" TargetMode="External" /><Relationship Id="rId80" Type="http://schemas.openxmlformats.org/officeDocument/2006/relationships/hyperlink" Target="https://twitter.com/nbdc_nebraska" TargetMode="External" /><Relationship Id="rId81" Type="http://schemas.openxmlformats.org/officeDocument/2006/relationships/hyperlink" Target="https://twitter.com/unomahacpar" TargetMode="External" /><Relationship Id="rId82" Type="http://schemas.openxmlformats.org/officeDocument/2006/relationships/hyperlink" Target="https://twitter.com/cretene" TargetMode="External" /><Relationship Id="rId83" Type="http://schemas.openxmlformats.org/officeDocument/2006/relationships/hyperlink" Target="https://twitter.com/jeremyhl" TargetMode="External" /><Relationship Id="rId84" Type="http://schemas.openxmlformats.org/officeDocument/2006/relationships/hyperlink" Target="https://twitter.com/unosml" TargetMode="External" /><Relationship Id="rId85" Type="http://schemas.openxmlformats.org/officeDocument/2006/relationships/comments" Target="../comments2.xml" /><Relationship Id="rId86" Type="http://schemas.openxmlformats.org/officeDocument/2006/relationships/vmlDrawing" Target="../drawings/vmlDrawing2.vml" /><Relationship Id="rId87" Type="http://schemas.openxmlformats.org/officeDocument/2006/relationships/table" Target="../tables/table2.xml" /><Relationship Id="rId88" Type="http://schemas.openxmlformats.org/officeDocument/2006/relationships/drawing" Target="../drawings/drawing1.xml" /><Relationship Id="rId8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220</v>
      </c>
      <c r="AB2" s="52" t="s">
        <v>306</v>
      </c>
      <c r="AC2" s="52" t="s">
        <v>307</v>
      </c>
      <c r="AD2" s="52" t="s">
        <v>308</v>
      </c>
      <c r="AE2" s="52" t="s">
        <v>309</v>
      </c>
      <c r="AF2" s="52" t="s">
        <v>310</v>
      </c>
      <c r="AG2" s="52" t="s">
        <v>311</v>
      </c>
      <c r="AH2" s="52" t="s">
        <v>312</v>
      </c>
      <c r="AI2" s="52" t="s">
        <v>313</v>
      </c>
      <c r="AJ2" s="52" t="s">
        <v>314</v>
      </c>
      <c r="AK2" s="13" t="s">
        <v>317</v>
      </c>
      <c r="AL2" s="13" t="s">
        <v>318</v>
      </c>
      <c r="AM2" s="13" t="s">
        <v>319</v>
      </c>
      <c r="AN2" s="13" t="s">
        <v>320</v>
      </c>
      <c r="AO2" s="13" t="s">
        <v>321</v>
      </c>
      <c r="AP2" s="13" t="s">
        <v>322</v>
      </c>
      <c r="AQ2" s="13" t="s">
        <v>212</v>
      </c>
      <c r="AR2" s="13" t="s">
        <v>323</v>
      </c>
      <c r="AS2" s="13" t="s">
        <v>324</v>
      </c>
      <c r="AT2" s="13" t="s">
        <v>325</v>
      </c>
      <c r="AU2" s="13" t="s">
        <v>326</v>
      </c>
      <c r="AV2" s="13" t="s">
        <v>327</v>
      </c>
      <c r="AW2" s="13" t="s">
        <v>328</v>
      </c>
      <c r="AX2" s="13" t="s">
        <v>329</v>
      </c>
      <c r="AY2" s="13" t="s">
        <v>330</v>
      </c>
      <c r="AZ2" s="13" t="s">
        <v>331</v>
      </c>
      <c r="BA2" s="13" t="s">
        <v>332</v>
      </c>
      <c r="BB2" s="13" t="s">
        <v>333</v>
      </c>
      <c r="BC2" s="13" t="s">
        <v>334</v>
      </c>
      <c r="BD2" s="13" t="s">
        <v>335</v>
      </c>
      <c r="BE2" s="13" t="s">
        <v>336</v>
      </c>
      <c r="BF2" s="13" t="s">
        <v>337</v>
      </c>
      <c r="BG2" s="13" t="s">
        <v>338</v>
      </c>
      <c r="BH2" s="13" t="s">
        <v>339</v>
      </c>
      <c r="BI2" s="13" t="s">
        <v>340</v>
      </c>
      <c r="BJ2" s="13" t="s">
        <v>341</v>
      </c>
      <c r="BK2" s="13" t="s">
        <v>345</v>
      </c>
      <c r="BL2" s="13" t="s">
        <v>346</v>
      </c>
      <c r="BM2" s="13" t="s">
        <v>377</v>
      </c>
      <c r="BN2" s="13" t="s">
        <v>378</v>
      </c>
    </row>
    <row r="3" spans="1:66" ht="15" customHeight="1">
      <c r="A3" s="62" t="s">
        <v>401</v>
      </c>
      <c r="B3" s="62" t="s">
        <v>413</v>
      </c>
      <c r="C3" s="87" t="s">
        <v>284</v>
      </c>
      <c r="D3" s="94">
        <v>5</v>
      </c>
      <c r="E3" s="95" t="s">
        <v>132</v>
      </c>
      <c r="F3" s="96">
        <v>16</v>
      </c>
      <c r="G3" s="87"/>
      <c r="H3" s="77"/>
      <c r="I3" s="97"/>
      <c r="J3" s="97"/>
      <c r="K3" s="34" t="s">
        <v>65</v>
      </c>
      <c r="L3" s="98">
        <v>3</v>
      </c>
      <c r="M3" s="98"/>
      <c r="N3" s="99"/>
      <c r="O3" s="63" t="s">
        <v>195</v>
      </c>
      <c r="P3" s="65">
        <v>43578.61619212963</v>
      </c>
      <c r="Q3" s="63" t="s">
        <v>416</v>
      </c>
      <c r="R3" s="68" t="s">
        <v>432</v>
      </c>
      <c r="S3" s="63" t="s">
        <v>435</v>
      </c>
      <c r="T3" s="63" t="s">
        <v>437</v>
      </c>
      <c r="U3" s="65">
        <v>43578.61619212963</v>
      </c>
      <c r="V3" s="68" t="s">
        <v>460</v>
      </c>
      <c r="W3" s="63"/>
      <c r="X3" s="63"/>
      <c r="Y3" s="69" t="s">
        <v>482</v>
      </c>
      <c r="Z3" s="69"/>
      <c r="AA3" s="63">
        <v>1</v>
      </c>
      <c r="AB3" s="48"/>
      <c r="AC3" s="49"/>
      <c r="AD3" s="48"/>
      <c r="AE3" s="49"/>
      <c r="AF3" s="48"/>
      <c r="AG3" s="49"/>
      <c r="AH3" s="48"/>
      <c r="AI3" s="49"/>
      <c r="AJ3" s="48"/>
      <c r="AK3" s="68"/>
      <c r="AL3" s="68" t="s">
        <v>455</v>
      </c>
      <c r="AM3" s="63" t="b">
        <v>0</v>
      </c>
      <c r="AN3" s="63">
        <v>0</v>
      </c>
      <c r="AO3" s="69" t="s">
        <v>287</v>
      </c>
      <c r="AP3" s="63" t="b">
        <v>0</v>
      </c>
      <c r="AQ3" s="63" t="s">
        <v>289</v>
      </c>
      <c r="AR3" s="63"/>
      <c r="AS3" s="69" t="s">
        <v>287</v>
      </c>
      <c r="AT3" s="63" t="b">
        <v>0</v>
      </c>
      <c r="AU3" s="63">
        <v>1</v>
      </c>
      <c r="AV3" s="69" t="s">
        <v>287</v>
      </c>
      <c r="AW3" s="63" t="s">
        <v>342</v>
      </c>
      <c r="AX3" s="63" t="b">
        <v>0</v>
      </c>
      <c r="AY3" s="69" t="s">
        <v>482</v>
      </c>
      <c r="AZ3" s="63" t="s">
        <v>185</v>
      </c>
      <c r="BA3" s="63">
        <v>0</v>
      </c>
      <c r="BB3" s="63">
        <v>0</v>
      </c>
      <c r="BC3" s="63"/>
      <c r="BD3" s="63"/>
      <c r="BE3" s="63"/>
      <c r="BF3" s="63"/>
      <c r="BG3" s="63"/>
      <c r="BH3" s="63"/>
      <c r="BI3" s="63"/>
      <c r="BJ3" s="63"/>
      <c r="BK3" s="63" t="str">
        <f>REPLACE(INDEX(GroupVertices[Group],MATCH(Edges[[#This Row],[Vertex 1]],GroupVertices[Vertex],0)),1,1,"")</f>
        <v>1</v>
      </c>
      <c r="BL3" s="63" t="str">
        <f>REPLACE(INDEX(GroupVertices[Group],MATCH(Edges[[#This Row],[Vertex 2]],GroupVertices[Vertex],0)),1,1,"")</f>
        <v>1</v>
      </c>
      <c r="BM3" s="136">
        <v>43578</v>
      </c>
      <c r="BN3" s="138">
        <v>0.6161921296296297</v>
      </c>
    </row>
    <row r="4" spans="1:66" ht="15" customHeight="1">
      <c r="A4" s="62" t="s">
        <v>401</v>
      </c>
      <c r="B4" s="62" t="s">
        <v>402</v>
      </c>
      <c r="C4" s="87" t="s">
        <v>284</v>
      </c>
      <c r="D4" s="94">
        <v>5</v>
      </c>
      <c r="E4" s="95" t="s">
        <v>132</v>
      </c>
      <c r="F4" s="96">
        <v>16</v>
      </c>
      <c r="G4" s="87"/>
      <c r="H4" s="77"/>
      <c r="I4" s="97"/>
      <c r="J4" s="97"/>
      <c r="K4" s="34" t="s">
        <v>66</v>
      </c>
      <c r="L4" s="100">
        <v>4</v>
      </c>
      <c r="M4" s="100"/>
      <c r="N4" s="99"/>
      <c r="O4" s="64" t="s">
        <v>195</v>
      </c>
      <c r="P4" s="66">
        <v>43578.61619212963</v>
      </c>
      <c r="Q4" s="64" t="s">
        <v>416</v>
      </c>
      <c r="R4" s="67" t="s">
        <v>432</v>
      </c>
      <c r="S4" s="64" t="s">
        <v>435</v>
      </c>
      <c r="T4" s="64" t="s">
        <v>437</v>
      </c>
      <c r="U4" s="66">
        <v>43578.61619212963</v>
      </c>
      <c r="V4" s="67" t="s">
        <v>460</v>
      </c>
      <c r="W4" s="64"/>
      <c r="X4" s="64"/>
      <c r="Y4" s="70" t="s">
        <v>482</v>
      </c>
      <c r="Z4" s="64"/>
      <c r="AA4" s="110">
        <v>1</v>
      </c>
      <c r="AB4" s="48">
        <v>0</v>
      </c>
      <c r="AC4" s="49">
        <v>0</v>
      </c>
      <c r="AD4" s="48">
        <v>0</v>
      </c>
      <c r="AE4" s="49">
        <v>0</v>
      </c>
      <c r="AF4" s="48">
        <v>0</v>
      </c>
      <c r="AG4" s="49">
        <v>0</v>
      </c>
      <c r="AH4" s="48">
        <v>35</v>
      </c>
      <c r="AI4" s="49">
        <v>100</v>
      </c>
      <c r="AJ4" s="48">
        <v>35</v>
      </c>
      <c r="AK4" s="117"/>
      <c r="AL4" s="67" t="s">
        <v>455</v>
      </c>
      <c r="AM4" s="64" t="b">
        <v>0</v>
      </c>
      <c r="AN4" s="64">
        <v>0</v>
      </c>
      <c r="AO4" s="70" t="s">
        <v>287</v>
      </c>
      <c r="AP4" s="64" t="b">
        <v>0</v>
      </c>
      <c r="AQ4" s="64" t="s">
        <v>289</v>
      </c>
      <c r="AR4" s="64"/>
      <c r="AS4" s="70" t="s">
        <v>287</v>
      </c>
      <c r="AT4" s="64" t="b">
        <v>0</v>
      </c>
      <c r="AU4" s="64">
        <v>1</v>
      </c>
      <c r="AV4" s="70" t="s">
        <v>287</v>
      </c>
      <c r="AW4" s="64" t="s">
        <v>342</v>
      </c>
      <c r="AX4" s="64" t="b">
        <v>0</v>
      </c>
      <c r="AY4" s="70" t="s">
        <v>482</v>
      </c>
      <c r="AZ4" s="64" t="s">
        <v>185</v>
      </c>
      <c r="BA4" s="64">
        <v>0</v>
      </c>
      <c r="BB4" s="64">
        <v>0</v>
      </c>
      <c r="BC4" s="64"/>
      <c r="BD4" s="64"/>
      <c r="BE4" s="64"/>
      <c r="BF4" s="64"/>
      <c r="BG4" s="64"/>
      <c r="BH4" s="64"/>
      <c r="BI4" s="64"/>
      <c r="BJ4" s="64"/>
      <c r="BK4" s="63" t="str">
        <f>REPLACE(INDEX(GroupVertices[Group],MATCH(Edges[[#This Row],[Vertex 1]],GroupVertices[Vertex],0)),1,1,"")</f>
        <v>1</v>
      </c>
      <c r="BL4" s="63" t="str">
        <f>REPLACE(INDEX(GroupVertices[Group],MATCH(Edges[[#This Row],[Vertex 2]],GroupVertices[Vertex],0)),1,1,"")</f>
        <v>1</v>
      </c>
      <c r="BM4" s="137">
        <v>43578</v>
      </c>
      <c r="BN4" s="139">
        <v>0.6161921296296297</v>
      </c>
    </row>
    <row r="5" spans="1:66" ht="15">
      <c r="A5" s="62" t="s">
        <v>402</v>
      </c>
      <c r="B5" s="62" t="s">
        <v>401</v>
      </c>
      <c r="C5" s="87" t="s">
        <v>284</v>
      </c>
      <c r="D5" s="94">
        <v>5</v>
      </c>
      <c r="E5" s="95" t="s">
        <v>132</v>
      </c>
      <c r="F5" s="96">
        <v>16</v>
      </c>
      <c r="G5" s="87"/>
      <c r="H5" s="77"/>
      <c r="I5" s="97"/>
      <c r="J5" s="97"/>
      <c r="K5" s="34" t="s">
        <v>66</v>
      </c>
      <c r="L5" s="100">
        <v>5</v>
      </c>
      <c r="M5" s="100"/>
      <c r="N5" s="99"/>
      <c r="O5" s="64" t="s">
        <v>362</v>
      </c>
      <c r="P5" s="66">
        <v>43578.816342592596</v>
      </c>
      <c r="Q5" s="64" t="s">
        <v>416</v>
      </c>
      <c r="R5" s="64"/>
      <c r="S5" s="64"/>
      <c r="T5" s="64"/>
      <c r="U5" s="66">
        <v>43578.816342592596</v>
      </c>
      <c r="V5" s="67" t="s">
        <v>461</v>
      </c>
      <c r="W5" s="64"/>
      <c r="X5" s="64"/>
      <c r="Y5" s="70" t="s">
        <v>483</v>
      </c>
      <c r="Z5" s="64"/>
      <c r="AA5" s="110">
        <v>1</v>
      </c>
      <c r="AB5" s="48"/>
      <c r="AC5" s="49"/>
      <c r="AD5" s="48"/>
      <c r="AE5" s="49"/>
      <c r="AF5" s="48"/>
      <c r="AG5" s="49"/>
      <c r="AH5" s="48"/>
      <c r="AI5" s="49"/>
      <c r="AJ5" s="48"/>
      <c r="AK5" s="117"/>
      <c r="AL5" s="67" t="s">
        <v>456</v>
      </c>
      <c r="AM5" s="64" t="b">
        <v>0</v>
      </c>
      <c r="AN5" s="64">
        <v>0</v>
      </c>
      <c r="AO5" s="70" t="s">
        <v>287</v>
      </c>
      <c r="AP5" s="64" t="b">
        <v>0</v>
      </c>
      <c r="AQ5" s="64" t="s">
        <v>289</v>
      </c>
      <c r="AR5" s="64"/>
      <c r="AS5" s="70" t="s">
        <v>287</v>
      </c>
      <c r="AT5" s="64" t="b">
        <v>0</v>
      </c>
      <c r="AU5" s="64">
        <v>1</v>
      </c>
      <c r="AV5" s="70" t="s">
        <v>482</v>
      </c>
      <c r="AW5" s="64" t="s">
        <v>389</v>
      </c>
      <c r="AX5" s="64" t="b">
        <v>0</v>
      </c>
      <c r="AY5" s="70" t="s">
        <v>482</v>
      </c>
      <c r="AZ5" s="64" t="s">
        <v>185</v>
      </c>
      <c r="BA5" s="64">
        <v>0</v>
      </c>
      <c r="BB5" s="64">
        <v>0</v>
      </c>
      <c r="BC5" s="64"/>
      <c r="BD5" s="64"/>
      <c r="BE5" s="64"/>
      <c r="BF5" s="64"/>
      <c r="BG5" s="64"/>
      <c r="BH5" s="64"/>
      <c r="BI5" s="64"/>
      <c r="BJ5" s="64"/>
      <c r="BK5" s="63" t="str">
        <f>REPLACE(INDEX(GroupVertices[Group],MATCH(Edges[[#This Row],[Vertex 1]],GroupVertices[Vertex],0)),1,1,"")</f>
        <v>1</v>
      </c>
      <c r="BL5" s="63" t="str">
        <f>REPLACE(INDEX(GroupVertices[Group],MATCH(Edges[[#This Row],[Vertex 2]],GroupVertices[Vertex],0)),1,1,"")</f>
        <v>1</v>
      </c>
      <c r="BM5" s="137">
        <v>43578</v>
      </c>
      <c r="BN5" s="139">
        <v>0.8163425925925926</v>
      </c>
    </row>
    <row r="6" spans="1:66" ht="15">
      <c r="A6" s="62" t="s">
        <v>403</v>
      </c>
      <c r="B6" s="62" t="s">
        <v>403</v>
      </c>
      <c r="C6" s="87" t="s">
        <v>284</v>
      </c>
      <c r="D6" s="94">
        <v>5</v>
      </c>
      <c r="E6" s="95" t="s">
        <v>132</v>
      </c>
      <c r="F6" s="96">
        <v>16</v>
      </c>
      <c r="G6" s="87"/>
      <c r="H6" s="77"/>
      <c r="I6" s="97"/>
      <c r="J6" s="97"/>
      <c r="K6" s="34" t="s">
        <v>65</v>
      </c>
      <c r="L6" s="100">
        <v>6</v>
      </c>
      <c r="M6" s="100"/>
      <c r="N6" s="99"/>
      <c r="O6" s="64" t="s">
        <v>185</v>
      </c>
      <c r="P6" s="66">
        <v>43579.71618055556</v>
      </c>
      <c r="Q6" s="64" t="s">
        <v>417</v>
      </c>
      <c r="R6" s="64"/>
      <c r="S6" s="64"/>
      <c r="T6" s="64" t="s">
        <v>437</v>
      </c>
      <c r="U6" s="66">
        <v>43579.71618055556</v>
      </c>
      <c r="V6" s="67" t="s">
        <v>462</v>
      </c>
      <c r="W6" s="64"/>
      <c r="X6" s="64"/>
      <c r="Y6" s="70" t="s">
        <v>484</v>
      </c>
      <c r="Z6" s="64"/>
      <c r="AA6" s="110">
        <v>1</v>
      </c>
      <c r="AB6" s="48">
        <v>0</v>
      </c>
      <c r="AC6" s="49">
        <v>0</v>
      </c>
      <c r="AD6" s="48">
        <v>0</v>
      </c>
      <c r="AE6" s="49">
        <v>0</v>
      </c>
      <c r="AF6" s="48">
        <v>0</v>
      </c>
      <c r="AG6" s="49">
        <v>0</v>
      </c>
      <c r="AH6" s="48">
        <v>5</v>
      </c>
      <c r="AI6" s="49">
        <v>100</v>
      </c>
      <c r="AJ6" s="48">
        <v>5</v>
      </c>
      <c r="AK6" s="135" t="s">
        <v>444</v>
      </c>
      <c r="AL6" s="67" t="s">
        <v>444</v>
      </c>
      <c r="AM6" s="64" t="b">
        <v>0</v>
      </c>
      <c r="AN6" s="64">
        <v>2</v>
      </c>
      <c r="AO6" s="70" t="s">
        <v>287</v>
      </c>
      <c r="AP6" s="64" t="b">
        <v>0</v>
      </c>
      <c r="AQ6" s="64" t="s">
        <v>289</v>
      </c>
      <c r="AR6" s="64"/>
      <c r="AS6" s="70" t="s">
        <v>287</v>
      </c>
      <c r="AT6" s="64" t="b">
        <v>0</v>
      </c>
      <c r="AU6" s="64">
        <v>0</v>
      </c>
      <c r="AV6" s="70" t="s">
        <v>287</v>
      </c>
      <c r="AW6" s="64" t="s">
        <v>361</v>
      </c>
      <c r="AX6" s="64" t="b">
        <v>0</v>
      </c>
      <c r="AY6" s="70" t="s">
        <v>484</v>
      </c>
      <c r="AZ6" s="64" t="s">
        <v>185</v>
      </c>
      <c r="BA6" s="64">
        <v>0</v>
      </c>
      <c r="BB6" s="64">
        <v>0</v>
      </c>
      <c r="BC6" s="64"/>
      <c r="BD6" s="64"/>
      <c r="BE6" s="64"/>
      <c r="BF6" s="64"/>
      <c r="BG6" s="64"/>
      <c r="BH6" s="64"/>
      <c r="BI6" s="64"/>
      <c r="BJ6" s="64"/>
      <c r="BK6" s="63" t="str">
        <f>REPLACE(INDEX(GroupVertices[Group],MATCH(Edges[[#This Row],[Vertex 1]],GroupVertices[Vertex],0)),1,1,"")</f>
        <v>5</v>
      </c>
      <c r="BL6" s="63" t="str">
        <f>REPLACE(INDEX(GroupVertices[Group],MATCH(Edges[[#This Row],[Vertex 2]],GroupVertices[Vertex],0)),1,1,"")</f>
        <v>5</v>
      </c>
      <c r="BM6" s="137">
        <v>43579</v>
      </c>
      <c r="BN6" s="139">
        <v>0.7161805555555555</v>
      </c>
    </row>
    <row r="7" spans="1:66" ht="15">
      <c r="A7" s="62" t="s">
        <v>404</v>
      </c>
      <c r="B7" s="62" t="s">
        <v>406</v>
      </c>
      <c r="C7" s="87" t="s">
        <v>284</v>
      </c>
      <c r="D7" s="94">
        <v>5</v>
      </c>
      <c r="E7" s="95" t="s">
        <v>132</v>
      </c>
      <c r="F7" s="96">
        <v>16</v>
      </c>
      <c r="G7" s="87"/>
      <c r="H7" s="77"/>
      <c r="I7" s="97"/>
      <c r="J7" s="97"/>
      <c r="K7" s="34" t="s">
        <v>65</v>
      </c>
      <c r="L7" s="100">
        <v>7</v>
      </c>
      <c r="M7" s="100"/>
      <c r="N7" s="99"/>
      <c r="O7" s="64" t="s">
        <v>196</v>
      </c>
      <c r="P7" s="66">
        <v>43579.716886574075</v>
      </c>
      <c r="Q7" s="64" t="s">
        <v>418</v>
      </c>
      <c r="R7" s="64"/>
      <c r="S7" s="64"/>
      <c r="T7" s="64" t="s">
        <v>438</v>
      </c>
      <c r="U7" s="66">
        <v>43579.716886574075</v>
      </c>
      <c r="V7" s="67" t="s">
        <v>463</v>
      </c>
      <c r="W7" s="64"/>
      <c r="X7" s="64"/>
      <c r="Y7" s="70" t="s">
        <v>485</v>
      </c>
      <c r="Z7" s="64"/>
      <c r="AA7" s="110">
        <v>1</v>
      </c>
      <c r="AB7" s="48">
        <v>0</v>
      </c>
      <c r="AC7" s="49">
        <v>0</v>
      </c>
      <c r="AD7" s="48">
        <v>0</v>
      </c>
      <c r="AE7" s="49">
        <v>0</v>
      </c>
      <c r="AF7" s="48">
        <v>0</v>
      </c>
      <c r="AG7" s="49">
        <v>0</v>
      </c>
      <c r="AH7" s="48">
        <v>15</v>
      </c>
      <c r="AI7" s="49">
        <v>100</v>
      </c>
      <c r="AJ7" s="48">
        <v>15</v>
      </c>
      <c r="AK7" s="135" t="s">
        <v>445</v>
      </c>
      <c r="AL7" s="67" t="s">
        <v>445</v>
      </c>
      <c r="AM7" s="64" t="b">
        <v>0</v>
      </c>
      <c r="AN7" s="64">
        <v>1</v>
      </c>
      <c r="AO7" s="70" t="s">
        <v>504</v>
      </c>
      <c r="AP7" s="64" t="b">
        <v>0</v>
      </c>
      <c r="AQ7" s="64" t="s">
        <v>289</v>
      </c>
      <c r="AR7" s="64"/>
      <c r="AS7" s="70" t="s">
        <v>287</v>
      </c>
      <c r="AT7" s="64" t="b">
        <v>0</v>
      </c>
      <c r="AU7" s="64">
        <v>0</v>
      </c>
      <c r="AV7" s="70" t="s">
        <v>287</v>
      </c>
      <c r="AW7" s="64" t="s">
        <v>343</v>
      </c>
      <c r="AX7" s="64" t="b">
        <v>0</v>
      </c>
      <c r="AY7" s="70" t="s">
        <v>485</v>
      </c>
      <c r="AZ7" s="64" t="s">
        <v>185</v>
      </c>
      <c r="BA7" s="64">
        <v>0</v>
      </c>
      <c r="BB7" s="64">
        <v>0</v>
      </c>
      <c r="BC7" s="64"/>
      <c r="BD7" s="64"/>
      <c r="BE7" s="64"/>
      <c r="BF7" s="64"/>
      <c r="BG7" s="64"/>
      <c r="BH7" s="64"/>
      <c r="BI7" s="64"/>
      <c r="BJ7" s="64"/>
      <c r="BK7" s="63" t="str">
        <f>REPLACE(INDEX(GroupVertices[Group],MATCH(Edges[[#This Row],[Vertex 1]],GroupVertices[Vertex],0)),1,1,"")</f>
        <v>4</v>
      </c>
      <c r="BL7" s="63" t="str">
        <f>REPLACE(INDEX(GroupVertices[Group],MATCH(Edges[[#This Row],[Vertex 2]],GroupVertices[Vertex],0)),1,1,"")</f>
        <v>4</v>
      </c>
      <c r="BM7" s="137">
        <v>43579</v>
      </c>
      <c r="BN7" s="139">
        <v>0.7168865740740741</v>
      </c>
    </row>
    <row r="8" spans="1:66" ht="15">
      <c r="A8" s="62" t="s">
        <v>405</v>
      </c>
      <c r="B8" s="62" t="s">
        <v>413</v>
      </c>
      <c r="C8" s="87" t="s">
        <v>284</v>
      </c>
      <c r="D8" s="94">
        <v>5</v>
      </c>
      <c r="E8" s="95" t="s">
        <v>132</v>
      </c>
      <c r="F8" s="96">
        <v>16</v>
      </c>
      <c r="G8" s="87"/>
      <c r="H8" s="77"/>
      <c r="I8" s="97"/>
      <c r="J8" s="97"/>
      <c r="K8" s="34" t="s">
        <v>65</v>
      </c>
      <c r="L8" s="100">
        <v>8</v>
      </c>
      <c r="M8" s="100"/>
      <c r="N8" s="99"/>
      <c r="O8" s="64" t="s">
        <v>195</v>
      </c>
      <c r="P8" s="66">
        <v>43579.72759259259</v>
      </c>
      <c r="Q8" s="64" t="s">
        <v>419</v>
      </c>
      <c r="R8" s="64"/>
      <c r="S8" s="64"/>
      <c r="T8" s="64" t="s">
        <v>439</v>
      </c>
      <c r="U8" s="66">
        <v>43579.72759259259</v>
      </c>
      <c r="V8" s="67" t="s">
        <v>464</v>
      </c>
      <c r="W8" s="64">
        <v>40.2658679</v>
      </c>
      <c r="X8" s="64">
        <v>-96.74564797</v>
      </c>
      <c r="Y8" s="70" t="s">
        <v>486</v>
      </c>
      <c r="Z8" s="64"/>
      <c r="AA8" s="110">
        <v>1</v>
      </c>
      <c r="AB8" s="48"/>
      <c r="AC8" s="49"/>
      <c r="AD8" s="48"/>
      <c r="AE8" s="49"/>
      <c r="AF8" s="48"/>
      <c r="AG8" s="49"/>
      <c r="AH8" s="48"/>
      <c r="AI8" s="49"/>
      <c r="AJ8" s="48"/>
      <c r="AK8" s="135" t="s">
        <v>446</v>
      </c>
      <c r="AL8" s="67" t="s">
        <v>446</v>
      </c>
      <c r="AM8" s="64" t="b">
        <v>0</v>
      </c>
      <c r="AN8" s="64">
        <v>1</v>
      </c>
      <c r="AO8" s="70" t="s">
        <v>287</v>
      </c>
      <c r="AP8" s="64" t="b">
        <v>0</v>
      </c>
      <c r="AQ8" s="64" t="s">
        <v>289</v>
      </c>
      <c r="AR8" s="64"/>
      <c r="AS8" s="70" t="s">
        <v>287</v>
      </c>
      <c r="AT8" s="64" t="b">
        <v>0</v>
      </c>
      <c r="AU8" s="64">
        <v>1</v>
      </c>
      <c r="AV8" s="70" t="s">
        <v>287</v>
      </c>
      <c r="AW8" s="64" t="s">
        <v>343</v>
      </c>
      <c r="AX8" s="64" t="b">
        <v>0</v>
      </c>
      <c r="AY8" s="70" t="s">
        <v>486</v>
      </c>
      <c r="AZ8" s="64" t="s">
        <v>185</v>
      </c>
      <c r="BA8" s="64">
        <v>0</v>
      </c>
      <c r="BB8" s="64">
        <v>0</v>
      </c>
      <c r="BC8" s="64" t="s">
        <v>507</v>
      </c>
      <c r="BD8" s="64" t="s">
        <v>363</v>
      </c>
      <c r="BE8" s="64" t="s">
        <v>508</v>
      </c>
      <c r="BF8" s="64" t="s">
        <v>509</v>
      </c>
      <c r="BG8" s="64" t="s">
        <v>510</v>
      </c>
      <c r="BH8" s="64" t="s">
        <v>511</v>
      </c>
      <c r="BI8" s="64" t="s">
        <v>512</v>
      </c>
      <c r="BJ8" s="67" t="s">
        <v>513</v>
      </c>
      <c r="BK8" s="63" t="str">
        <f>REPLACE(INDEX(GroupVertices[Group],MATCH(Edges[[#This Row],[Vertex 1]],GroupVertices[Vertex],0)),1,1,"")</f>
        <v>2</v>
      </c>
      <c r="BL8" s="63" t="str">
        <f>REPLACE(INDEX(GroupVertices[Group],MATCH(Edges[[#This Row],[Vertex 2]],GroupVertices[Vertex],0)),1,1,"")</f>
        <v>1</v>
      </c>
      <c r="BM8" s="137">
        <v>43579</v>
      </c>
      <c r="BN8" s="139">
        <v>0.7275925925925927</v>
      </c>
    </row>
    <row r="9" spans="1:66" ht="15">
      <c r="A9" s="62" t="s">
        <v>405</v>
      </c>
      <c r="B9" s="62" t="s">
        <v>414</v>
      </c>
      <c r="C9" s="87" t="s">
        <v>284</v>
      </c>
      <c r="D9" s="94">
        <v>5</v>
      </c>
      <c r="E9" s="95" t="s">
        <v>132</v>
      </c>
      <c r="F9" s="96">
        <v>16</v>
      </c>
      <c r="G9" s="87"/>
      <c r="H9" s="77"/>
      <c r="I9" s="97"/>
      <c r="J9" s="97"/>
      <c r="K9" s="34" t="s">
        <v>65</v>
      </c>
      <c r="L9" s="100">
        <v>9</v>
      </c>
      <c r="M9" s="100"/>
      <c r="N9" s="99"/>
      <c r="O9" s="64" t="s">
        <v>195</v>
      </c>
      <c r="P9" s="66">
        <v>43579.72759259259</v>
      </c>
      <c r="Q9" s="64" t="s">
        <v>419</v>
      </c>
      <c r="R9" s="64"/>
      <c r="S9" s="64"/>
      <c r="T9" s="64" t="s">
        <v>439</v>
      </c>
      <c r="U9" s="66">
        <v>43579.72759259259</v>
      </c>
      <c r="V9" s="67" t="s">
        <v>464</v>
      </c>
      <c r="W9" s="64">
        <v>40.2658679</v>
      </c>
      <c r="X9" s="64">
        <v>-96.74564797</v>
      </c>
      <c r="Y9" s="70" t="s">
        <v>486</v>
      </c>
      <c r="Z9" s="64"/>
      <c r="AA9" s="110">
        <v>1</v>
      </c>
      <c r="AB9" s="48">
        <v>0</v>
      </c>
      <c r="AC9" s="49">
        <v>0</v>
      </c>
      <c r="AD9" s="48">
        <v>0</v>
      </c>
      <c r="AE9" s="49">
        <v>0</v>
      </c>
      <c r="AF9" s="48">
        <v>0</v>
      </c>
      <c r="AG9" s="49">
        <v>0</v>
      </c>
      <c r="AH9" s="48">
        <v>20</v>
      </c>
      <c r="AI9" s="49">
        <v>100</v>
      </c>
      <c r="AJ9" s="48">
        <v>20</v>
      </c>
      <c r="AK9" s="135" t="s">
        <v>446</v>
      </c>
      <c r="AL9" s="67" t="s">
        <v>446</v>
      </c>
      <c r="AM9" s="64" t="b">
        <v>0</v>
      </c>
      <c r="AN9" s="64">
        <v>1</v>
      </c>
      <c r="AO9" s="70" t="s">
        <v>287</v>
      </c>
      <c r="AP9" s="64" t="b">
        <v>0</v>
      </c>
      <c r="AQ9" s="64" t="s">
        <v>289</v>
      </c>
      <c r="AR9" s="64"/>
      <c r="AS9" s="70" t="s">
        <v>287</v>
      </c>
      <c r="AT9" s="64" t="b">
        <v>0</v>
      </c>
      <c r="AU9" s="64">
        <v>1</v>
      </c>
      <c r="AV9" s="70" t="s">
        <v>287</v>
      </c>
      <c r="AW9" s="64" t="s">
        <v>343</v>
      </c>
      <c r="AX9" s="64" t="b">
        <v>0</v>
      </c>
      <c r="AY9" s="70" t="s">
        <v>486</v>
      </c>
      <c r="AZ9" s="64" t="s">
        <v>185</v>
      </c>
      <c r="BA9" s="64">
        <v>0</v>
      </c>
      <c r="BB9" s="64">
        <v>0</v>
      </c>
      <c r="BC9" s="64" t="s">
        <v>507</v>
      </c>
      <c r="BD9" s="64" t="s">
        <v>363</v>
      </c>
      <c r="BE9" s="64" t="s">
        <v>508</v>
      </c>
      <c r="BF9" s="64" t="s">
        <v>509</v>
      </c>
      <c r="BG9" s="64" t="s">
        <v>510</v>
      </c>
      <c r="BH9" s="64" t="s">
        <v>511</v>
      </c>
      <c r="BI9" s="64" t="s">
        <v>512</v>
      </c>
      <c r="BJ9" s="67" t="s">
        <v>513</v>
      </c>
      <c r="BK9" s="63" t="str">
        <f>REPLACE(INDEX(GroupVertices[Group],MATCH(Edges[[#This Row],[Vertex 1]],GroupVertices[Vertex],0)),1,1,"")</f>
        <v>2</v>
      </c>
      <c r="BL9" s="63" t="str">
        <f>REPLACE(INDEX(GroupVertices[Group],MATCH(Edges[[#This Row],[Vertex 2]],GroupVertices[Vertex],0)),1,1,"")</f>
        <v>2</v>
      </c>
      <c r="BM9" s="137">
        <v>43579</v>
      </c>
      <c r="BN9" s="139">
        <v>0.7275925925925927</v>
      </c>
    </row>
    <row r="10" spans="1:66" ht="15">
      <c r="A10" s="62" t="s">
        <v>388</v>
      </c>
      <c r="B10" s="62" t="s">
        <v>405</v>
      </c>
      <c r="C10" s="87" t="s">
        <v>284</v>
      </c>
      <c r="D10" s="94">
        <v>5</v>
      </c>
      <c r="E10" s="95" t="s">
        <v>132</v>
      </c>
      <c r="F10" s="96">
        <v>16</v>
      </c>
      <c r="G10" s="87"/>
      <c r="H10" s="77"/>
      <c r="I10" s="97"/>
      <c r="J10" s="97"/>
      <c r="K10" s="34" t="s">
        <v>65</v>
      </c>
      <c r="L10" s="100">
        <v>10</v>
      </c>
      <c r="M10" s="100"/>
      <c r="N10" s="99"/>
      <c r="O10" s="64" t="s">
        <v>362</v>
      </c>
      <c r="P10" s="66">
        <v>43579.73202546296</v>
      </c>
      <c r="Q10" s="64" t="s">
        <v>419</v>
      </c>
      <c r="R10" s="64"/>
      <c r="S10" s="64"/>
      <c r="T10" s="64" t="s">
        <v>437</v>
      </c>
      <c r="U10" s="66">
        <v>43579.73202546296</v>
      </c>
      <c r="V10" s="67" t="s">
        <v>465</v>
      </c>
      <c r="W10" s="64"/>
      <c r="X10" s="64"/>
      <c r="Y10" s="70" t="s">
        <v>487</v>
      </c>
      <c r="Z10" s="64"/>
      <c r="AA10" s="110">
        <v>1</v>
      </c>
      <c r="AB10" s="48"/>
      <c r="AC10" s="49"/>
      <c r="AD10" s="48"/>
      <c r="AE10" s="49"/>
      <c r="AF10" s="48"/>
      <c r="AG10" s="49"/>
      <c r="AH10" s="48"/>
      <c r="AI10" s="49"/>
      <c r="AJ10" s="48"/>
      <c r="AK10" s="117"/>
      <c r="AL10" s="67" t="s">
        <v>395</v>
      </c>
      <c r="AM10" s="64" t="b">
        <v>0</v>
      </c>
      <c r="AN10" s="64">
        <v>0</v>
      </c>
      <c r="AO10" s="70" t="s">
        <v>287</v>
      </c>
      <c r="AP10" s="64" t="b">
        <v>0</v>
      </c>
      <c r="AQ10" s="64" t="s">
        <v>289</v>
      </c>
      <c r="AR10" s="64"/>
      <c r="AS10" s="70" t="s">
        <v>287</v>
      </c>
      <c r="AT10" s="64" t="b">
        <v>0</v>
      </c>
      <c r="AU10" s="64">
        <v>1</v>
      </c>
      <c r="AV10" s="70" t="s">
        <v>486</v>
      </c>
      <c r="AW10" s="64" t="s">
        <v>343</v>
      </c>
      <c r="AX10" s="64" t="b">
        <v>0</v>
      </c>
      <c r="AY10" s="70" t="s">
        <v>486</v>
      </c>
      <c r="AZ10" s="64" t="s">
        <v>185</v>
      </c>
      <c r="BA10" s="64">
        <v>0</v>
      </c>
      <c r="BB10" s="64">
        <v>0</v>
      </c>
      <c r="BC10" s="64"/>
      <c r="BD10" s="64"/>
      <c r="BE10" s="64"/>
      <c r="BF10" s="64"/>
      <c r="BG10" s="64"/>
      <c r="BH10" s="64"/>
      <c r="BI10" s="64"/>
      <c r="BJ10" s="64"/>
      <c r="BK10" s="63" t="str">
        <f>REPLACE(INDEX(GroupVertices[Group],MATCH(Edges[[#This Row],[Vertex 1]],GroupVertices[Vertex],0)),1,1,"")</f>
        <v>2</v>
      </c>
      <c r="BL10" s="63" t="str">
        <f>REPLACE(INDEX(GroupVertices[Group],MATCH(Edges[[#This Row],[Vertex 2]],GroupVertices[Vertex],0)),1,1,"")</f>
        <v>2</v>
      </c>
      <c r="BM10" s="137">
        <v>43579</v>
      </c>
      <c r="BN10" s="139">
        <v>0.7320254629629629</v>
      </c>
    </row>
    <row r="11" spans="1:66" ht="15">
      <c r="A11" s="62" t="s">
        <v>388</v>
      </c>
      <c r="B11" s="62" t="s">
        <v>414</v>
      </c>
      <c r="C11" s="87" t="s">
        <v>284</v>
      </c>
      <c r="D11" s="94">
        <v>5</v>
      </c>
      <c r="E11" s="95" t="s">
        <v>132</v>
      </c>
      <c r="F11" s="96">
        <v>16</v>
      </c>
      <c r="G11" s="87"/>
      <c r="H11" s="77"/>
      <c r="I11" s="97"/>
      <c r="J11" s="97"/>
      <c r="K11" s="34" t="s">
        <v>65</v>
      </c>
      <c r="L11" s="100">
        <v>11</v>
      </c>
      <c r="M11" s="100"/>
      <c r="N11" s="99"/>
      <c r="O11" s="64" t="s">
        <v>195</v>
      </c>
      <c r="P11" s="66">
        <v>43579.73202546296</v>
      </c>
      <c r="Q11" s="64" t="s">
        <v>419</v>
      </c>
      <c r="R11" s="64"/>
      <c r="S11" s="64"/>
      <c r="T11" s="64" t="s">
        <v>437</v>
      </c>
      <c r="U11" s="66">
        <v>43579.73202546296</v>
      </c>
      <c r="V11" s="67" t="s">
        <v>465</v>
      </c>
      <c r="W11" s="64"/>
      <c r="X11" s="64"/>
      <c r="Y11" s="70" t="s">
        <v>487</v>
      </c>
      <c r="Z11" s="64"/>
      <c r="AA11" s="110">
        <v>1</v>
      </c>
      <c r="AB11" s="48"/>
      <c r="AC11" s="49"/>
      <c r="AD11" s="48"/>
      <c r="AE11" s="49"/>
      <c r="AF11" s="48"/>
      <c r="AG11" s="49"/>
      <c r="AH11" s="48"/>
      <c r="AI11" s="49"/>
      <c r="AJ11" s="48"/>
      <c r="AK11" s="117"/>
      <c r="AL11" s="67" t="s">
        <v>395</v>
      </c>
      <c r="AM11" s="64" t="b">
        <v>0</v>
      </c>
      <c r="AN11" s="64">
        <v>0</v>
      </c>
      <c r="AO11" s="70" t="s">
        <v>287</v>
      </c>
      <c r="AP11" s="64" t="b">
        <v>0</v>
      </c>
      <c r="AQ11" s="64" t="s">
        <v>289</v>
      </c>
      <c r="AR11" s="64"/>
      <c r="AS11" s="70" t="s">
        <v>287</v>
      </c>
      <c r="AT11" s="64" t="b">
        <v>0</v>
      </c>
      <c r="AU11" s="64">
        <v>1</v>
      </c>
      <c r="AV11" s="70" t="s">
        <v>486</v>
      </c>
      <c r="AW11" s="64" t="s">
        <v>343</v>
      </c>
      <c r="AX11" s="64" t="b">
        <v>0</v>
      </c>
      <c r="AY11" s="70" t="s">
        <v>486</v>
      </c>
      <c r="AZ11" s="64" t="s">
        <v>185</v>
      </c>
      <c r="BA11" s="64">
        <v>0</v>
      </c>
      <c r="BB11" s="64">
        <v>0</v>
      </c>
      <c r="BC11" s="64"/>
      <c r="BD11" s="64"/>
      <c r="BE11" s="64"/>
      <c r="BF11" s="64"/>
      <c r="BG11" s="64"/>
      <c r="BH11" s="64"/>
      <c r="BI11" s="64"/>
      <c r="BJ11" s="64"/>
      <c r="BK11" s="63" t="str">
        <f>REPLACE(INDEX(GroupVertices[Group],MATCH(Edges[[#This Row],[Vertex 1]],GroupVertices[Vertex],0)),1,1,"")</f>
        <v>2</v>
      </c>
      <c r="BL11" s="63" t="str">
        <f>REPLACE(INDEX(GroupVertices[Group],MATCH(Edges[[#This Row],[Vertex 2]],GroupVertices[Vertex],0)),1,1,"")</f>
        <v>2</v>
      </c>
      <c r="BM11" s="137">
        <v>43579</v>
      </c>
      <c r="BN11" s="139">
        <v>0.7320254629629629</v>
      </c>
    </row>
    <row r="12" spans="1:66" ht="15">
      <c r="A12" s="62" t="s">
        <v>406</v>
      </c>
      <c r="B12" s="62" t="s">
        <v>415</v>
      </c>
      <c r="C12" s="87" t="s">
        <v>284</v>
      </c>
      <c r="D12" s="94">
        <v>5</v>
      </c>
      <c r="E12" s="95" t="s">
        <v>132</v>
      </c>
      <c r="F12" s="96">
        <v>16</v>
      </c>
      <c r="G12" s="87"/>
      <c r="H12" s="77"/>
      <c r="I12" s="97"/>
      <c r="J12" s="97"/>
      <c r="K12" s="34" t="s">
        <v>65</v>
      </c>
      <c r="L12" s="100">
        <v>12</v>
      </c>
      <c r="M12" s="100"/>
      <c r="N12" s="99"/>
      <c r="O12" s="64" t="s">
        <v>196</v>
      </c>
      <c r="P12" s="66">
        <v>43579.77778935185</v>
      </c>
      <c r="Q12" s="64" t="s">
        <v>420</v>
      </c>
      <c r="R12" s="64"/>
      <c r="S12" s="64"/>
      <c r="T12" s="64" t="s">
        <v>440</v>
      </c>
      <c r="U12" s="66">
        <v>43579.77778935185</v>
      </c>
      <c r="V12" s="67" t="s">
        <v>466</v>
      </c>
      <c r="W12" s="64"/>
      <c r="X12" s="64"/>
      <c r="Y12" s="70" t="s">
        <v>488</v>
      </c>
      <c r="Z12" s="64"/>
      <c r="AA12" s="110">
        <v>1</v>
      </c>
      <c r="AB12" s="48">
        <v>0</v>
      </c>
      <c r="AC12" s="49">
        <v>0</v>
      </c>
      <c r="AD12" s="48">
        <v>0</v>
      </c>
      <c r="AE12" s="49">
        <v>0</v>
      </c>
      <c r="AF12" s="48">
        <v>0</v>
      </c>
      <c r="AG12" s="49">
        <v>0</v>
      </c>
      <c r="AH12" s="48">
        <v>31</v>
      </c>
      <c r="AI12" s="49">
        <v>100</v>
      </c>
      <c r="AJ12" s="48">
        <v>31</v>
      </c>
      <c r="AK12" s="135" t="s">
        <v>447</v>
      </c>
      <c r="AL12" s="67" t="s">
        <v>447</v>
      </c>
      <c r="AM12" s="64" t="b">
        <v>0</v>
      </c>
      <c r="AN12" s="64">
        <v>0</v>
      </c>
      <c r="AO12" s="70" t="s">
        <v>505</v>
      </c>
      <c r="AP12" s="64" t="b">
        <v>0</v>
      </c>
      <c r="AQ12" s="64" t="s">
        <v>289</v>
      </c>
      <c r="AR12" s="64"/>
      <c r="AS12" s="70" t="s">
        <v>287</v>
      </c>
      <c r="AT12" s="64" t="b">
        <v>0</v>
      </c>
      <c r="AU12" s="64">
        <v>0</v>
      </c>
      <c r="AV12" s="70" t="s">
        <v>287</v>
      </c>
      <c r="AW12" s="64" t="s">
        <v>343</v>
      </c>
      <c r="AX12" s="64" t="b">
        <v>0</v>
      </c>
      <c r="AY12" s="70" t="s">
        <v>488</v>
      </c>
      <c r="AZ12" s="64" t="s">
        <v>185</v>
      </c>
      <c r="BA12" s="64">
        <v>0</v>
      </c>
      <c r="BB12" s="64">
        <v>0</v>
      </c>
      <c r="BC12" s="64"/>
      <c r="BD12" s="64"/>
      <c r="BE12" s="64"/>
      <c r="BF12" s="64"/>
      <c r="BG12" s="64"/>
      <c r="BH12" s="64"/>
      <c r="BI12" s="64"/>
      <c r="BJ12" s="64"/>
      <c r="BK12" s="63" t="str">
        <f>REPLACE(INDEX(GroupVertices[Group],MATCH(Edges[[#This Row],[Vertex 1]],GroupVertices[Vertex],0)),1,1,"")</f>
        <v>4</v>
      </c>
      <c r="BL12" s="63" t="str">
        <f>REPLACE(INDEX(GroupVertices[Group],MATCH(Edges[[#This Row],[Vertex 2]],GroupVertices[Vertex],0)),1,1,"")</f>
        <v>4</v>
      </c>
      <c r="BM12" s="137">
        <v>43579</v>
      </c>
      <c r="BN12" s="139">
        <v>0.7777893518518518</v>
      </c>
    </row>
    <row r="13" spans="1:66" ht="15">
      <c r="A13" s="62" t="s">
        <v>406</v>
      </c>
      <c r="B13" s="62" t="s">
        <v>415</v>
      </c>
      <c r="C13" s="87" t="s">
        <v>284</v>
      </c>
      <c r="D13" s="94">
        <v>5</v>
      </c>
      <c r="E13" s="95" t="s">
        <v>132</v>
      </c>
      <c r="F13" s="96">
        <v>16</v>
      </c>
      <c r="G13" s="87"/>
      <c r="H13" s="77"/>
      <c r="I13" s="97"/>
      <c r="J13" s="97"/>
      <c r="K13" s="34" t="s">
        <v>65</v>
      </c>
      <c r="L13" s="100">
        <v>13</v>
      </c>
      <c r="M13" s="100"/>
      <c r="N13" s="99"/>
      <c r="O13" s="64" t="s">
        <v>195</v>
      </c>
      <c r="P13" s="66">
        <v>43579.78443287037</v>
      </c>
      <c r="Q13" s="64" t="s">
        <v>421</v>
      </c>
      <c r="R13" s="64"/>
      <c r="S13" s="64"/>
      <c r="T13" s="64" t="s">
        <v>441</v>
      </c>
      <c r="U13" s="66">
        <v>43579.78443287037</v>
      </c>
      <c r="V13" s="67" t="s">
        <v>467</v>
      </c>
      <c r="W13" s="64"/>
      <c r="X13" s="64"/>
      <c r="Y13" s="70" t="s">
        <v>489</v>
      </c>
      <c r="Z13" s="64"/>
      <c r="AA13" s="110">
        <v>1</v>
      </c>
      <c r="AB13" s="48">
        <v>0</v>
      </c>
      <c r="AC13" s="49">
        <v>0</v>
      </c>
      <c r="AD13" s="48">
        <v>0</v>
      </c>
      <c r="AE13" s="49">
        <v>0</v>
      </c>
      <c r="AF13" s="48">
        <v>0</v>
      </c>
      <c r="AG13" s="49">
        <v>0</v>
      </c>
      <c r="AH13" s="48">
        <v>32</v>
      </c>
      <c r="AI13" s="49">
        <v>100</v>
      </c>
      <c r="AJ13" s="48">
        <v>32</v>
      </c>
      <c r="AK13" s="135" t="s">
        <v>448</v>
      </c>
      <c r="AL13" s="67" t="s">
        <v>448</v>
      </c>
      <c r="AM13" s="64" t="b">
        <v>0</v>
      </c>
      <c r="AN13" s="64">
        <v>0</v>
      </c>
      <c r="AO13" s="70" t="s">
        <v>287</v>
      </c>
      <c r="AP13" s="64" t="b">
        <v>0</v>
      </c>
      <c r="AQ13" s="64" t="s">
        <v>289</v>
      </c>
      <c r="AR13" s="64"/>
      <c r="AS13" s="70" t="s">
        <v>287</v>
      </c>
      <c r="AT13" s="64" t="b">
        <v>0</v>
      </c>
      <c r="AU13" s="64">
        <v>0</v>
      </c>
      <c r="AV13" s="70" t="s">
        <v>287</v>
      </c>
      <c r="AW13" s="64" t="s">
        <v>343</v>
      </c>
      <c r="AX13" s="64" t="b">
        <v>0</v>
      </c>
      <c r="AY13" s="70" t="s">
        <v>489</v>
      </c>
      <c r="AZ13" s="64" t="s">
        <v>185</v>
      </c>
      <c r="BA13" s="64">
        <v>0</v>
      </c>
      <c r="BB13" s="64">
        <v>0</v>
      </c>
      <c r="BC13" s="64"/>
      <c r="BD13" s="64"/>
      <c r="BE13" s="64"/>
      <c r="BF13" s="64"/>
      <c r="BG13" s="64"/>
      <c r="BH13" s="64"/>
      <c r="BI13" s="64"/>
      <c r="BJ13" s="64"/>
      <c r="BK13" s="63" t="str">
        <f>REPLACE(INDEX(GroupVertices[Group],MATCH(Edges[[#This Row],[Vertex 1]],GroupVertices[Vertex],0)),1,1,"")</f>
        <v>4</v>
      </c>
      <c r="BL13" s="63" t="str">
        <f>REPLACE(INDEX(GroupVertices[Group],MATCH(Edges[[#This Row],[Vertex 2]],GroupVertices[Vertex],0)),1,1,"")</f>
        <v>4</v>
      </c>
      <c r="BM13" s="137">
        <v>43579</v>
      </c>
      <c r="BN13" s="139">
        <v>0.7844328703703703</v>
      </c>
    </row>
    <row r="14" spans="1:66" ht="15">
      <c r="A14" s="62" t="s">
        <v>407</v>
      </c>
      <c r="B14" s="62" t="s">
        <v>408</v>
      </c>
      <c r="C14" s="87" t="s">
        <v>795</v>
      </c>
      <c r="D14" s="94">
        <v>5</v>
      </c>
      <c r="E14" s="95" t="s">
        <v>136</v>
      </c>
      <c r="F14" s="96">
        <v>9.333333333333332</v>
      </c>
      <c r="G14" s="87"/>
      <c r="H14" s="77"/>
      <c r="I14" s="97"/>
      <c r="J14" s="97"/>
      <c r="K14" s="34" t="s">
        <v>66</v>
      </c>
      <c r="L14" s="100">
        <v>14</v>
      </c>
      <c r="M14" s="100"/>
      <c r="N14" s="99"/>
      <c r="O14" s="64" t="s">
        <v>195</v>
      </c>
      <c r="P14" s="66">
        <v>43566.61950231482</v>
      </c>
      <c r="Q14" s="64" t="s">
        <v>422</v>
      </c>
      <c r="R14" s="67" t="s">
        <v>433</v>
      </c>
      <c r="S14" s="64" t="s">
        <v>436</v>
      </c>
      <c r="T14" s="64" t="s">
        <v>437</v>
      </c>
      <c r="U14" s="66">
        <v>43566.61950231482</v>
      </c>
      <c r="V14" s="67" t="s">
        <v>468</v>
      </c>
      <c r="W14" s="64"/>
      <c r="X14" s="64"/>
      <c r="Y14" s="70" t="s">
        <v>490</v>
      </c>
      <c r="Z14" s="64"/>
      <c r="AA14" s="110">
        <v>3</v>
      </c>
      <c r="AB14" s="48">
        <v>0</v>
      </c>
      <c r="AC14" s="49">
        <v>0</v>
      </c>
      <c r="AD14" s="48">
        <v>0</v>
      </c>
      <c r="AE14" s="49">
        <v>0</v>
      </c>
      <c r="AF14" s="48">
        <v>0</v>
      </c>
      <c r="AG14" s="49">
        <v>0</v>
      </c>
      <c r="AH14" s="48">
        <v>24</v>
      </c>
      <c r="AI14" s="49">
        <v>100</v>
      </c>
      <c r="AJ14" s="48">
        <v>24</v>
      </c>
      <c r="AK14" s="117"/>
      <c r="AL14" s="67" t="s">
        <v>457</v>
      </c>
      <c r="AM14" s="64" t="b">
        <v>0</v>
      </c>
      <c r="AN14" s="64">
        <v>1</v>
      </c>
      <c r="AO14" s="70" t="s">
        <v>287</v>
      </c>
      <c r="AP14" s="64" t="b">
        <v>0</v>
      </c>
      <c r="AQ14" s="64" t="s">
        <v>289</v>
      </c>
      <c r="AR14" s="64"/>
      <c r="AS14" s="70" t="s">
        <v>287</v>
      </c>
      <c r="AT14" s="64" t="b">
        <v>0</v>
      </c>
      <c r="AU14" s="64">
        <v>5</v>
      </c>
      <c r="AV14" s="70" t="s">
        <v>287</v>
      </c>
      <c r="AW14" s="64" t="s">
        <v>342</v>
      </c>
      <c r="AX14" s="64" t="b">
        <v>0</v>
      </c>
      <c r="AY14" s="70" t="s">
        <v>490</v>
      </c>
      <c r="AZ14" s="64" t="s">
        <v>362</v>
      </c>
      <c r="BA14" s="64">
        <v>0</v>
      </c>
      <c r="BB14" s="64">
        <v>0</v>
      </c>
      <c r="BC14" s="64"/>
      <c r="BD14" s="64"/>
      <c r="BE14" s="64"/>
      <c r="BF14" s="64"/>
      <c r="BG14" s="64"/>
      <c r="BH14" s="64"/>
      <c r="BI14" s="64"/>
      <c r="BJ14" s="64"/>
      <c r="BK14" s="63" t="str">
        <f>REPLACE(INDEX(GroupVertices[Group],MATCH(Edges[[#This Row],[Vertex 1]],GroupVertices[Vertex],0)),1,1,"")</f>
        <v>1</v>
      </c>
      <c r="BL14" s="63" t="str">
        <f>REPLACE(INDEX(GroupVertices[Group],MATCH(Edges[[#This Row],[Vertex 2]],GroupVertices[Vertex],0)),1,1,"")</f>
        <v>1</v>
      </c>
      <c r="BM14" s="137">
        <v>43566</v>
      </c>
      <c r="BN14" s="139">
        <v>0.6195023148148148</v>
      </c>
    </row>
    <row r="15" spans="1:66" ht="15">
      <c r="A15" s="62" t="s">
        <v>407</v>
      </c>
      <c r="B15" s="62" t="s">
        <v>413</v>
      </c>
      <c r="C15" s="87" t="s">
        <v>795</v>
      </c>
      <c r="D15" s="94">
        <v>5</v>
      </c>
      <c r="E15" s="95" t="s">
        <v>136</v>
      </c>
      <c r="F15" s="96">
        <v>9.333333333333332</v>
      </c>
      <c r="G15" s="87"/>
      <c r="H15" s="77"/>
      <c r="I15" s="97"/>
      <c r="J15" s="97"/>
      <c r="K15" s="34" t="s">
        <v>65</v>
      </c>
      <c r="L15" s="100">
        <v>15</v>
      </c>
      <c r="M15" s="100"/>
      <c r="N15" s="99"/>
      <c r="O15" s="64" t="s">
        <v>195</v>
      </c>
      <c r="P15" s="66">
        <v>43566.61950231482</v>
      </c>
      <c r="Q15" s="64" t="s">
        <v>422</v>
      </c>
      <c r="R15" s="67" t="s">
        <v>433</v>
      </c>
      <c r="S15" s="64" t="s">
        <v>436</v>
      </c>
      <c r="T15" s="64" t="s">
        <v>437</v>
      </c>
      <c r="U15" s="66">
        <v>43566.61950231482</v>
      </c>
      <c r="V15" s="67" t="s">
        <v>468</v>
      </c>
      <c r="W15" s="64"/>
      <c r="X15" s="64"/>
      <c r="Y15" s="70" t="s">
        <v>490</v>
      </c>
      <c r="Z15" s="64"/>
      <c r="AA15" s="110">
        <v>3</v>
      </c>
      <c r="AB15" s="48"/>
      <c r="AC15" s="49"/>
      <c r="AD15" s="48"/>
      <c r="AE15" s="49"/>
      <c r="AF15" s="48"/>
      <c r="AG15" s="49"/>
      <c r="AH15" s="48"/>
      <c r="AI15" s="49"/>
      <c r="AJ15" s="48"/>
      <c r="AK15" s="117"/>
      <c r="AL15" s="67" t="s">
        <v>457</v>
      </c>
      <c r="AM15" s="64" t="b">
        <v>0</v>
      </c>
      <c r="AN15" s="64">
        <v>1</v>
      </c>
      <c r="AO15" s="70" t="s">
        <v>287</v>
      </c>
      <c r="AP15" s="64" t="b">
        <v>0</v>
      </c>
      <c r="AQ15" s="64" t="s">
        <v>289</v>
      </c>
      <c r="AR15" s="64"/>
      <c r="AS15" s="70" t="s">
        <v>287</v>
      </c>
      <c r="AT15" s="64" t="b">
        <v>0</v>
      </c>
      <c r="AU15" s="64">
        <v>5</v>
      </c>
      <c r="AV15" s="70" t="s">
        <v>287</v>
      </c>
      <c r="AW15" s="64" t="s">
        <v>342</v>
      </c>
      <c r="AX15" s="64" t="b">
        <v>0</v>
      </c>
      <c r="AY15" s="70" t="s">
        <v>490</v>
      </c>
      <c r="AZ15" s="64" t="s">
        <v>362</v>
      </c>
      <c r="BA15" s="64">
        <v>0</v>
      </c>
      <c r="BB15" s="64">
        <v>0</v>
      </c>
      <c r="BC15" s="64"/>
      <c r="BD15" s="64"/>
      <c r="BE15" s="64"/>
      <c r="BF15" s="64"/>
      <c r="BG15" s="64"/>
      <c r="BH15" s="64"/>
      <c r="BI15" s="64"/>
      <c r="BJ15" s="64"/>
      <c r="BK15" s="63" t="str">
        <f>REPLACE(INDEX(GroupVertices[Group],MATCH(Edges[[#This Row],[Vertex 1]],GroupVertices[Vertex],0)),1,1,"")</f>
        <v>1</v>
      </c>
      <c r="BL15" s="63" t="str">
        <f>REPLACE(INDEX(GroupVertices[Group],MATCH(Edges[[#This Row],[Vertex 2]],GroupVertices[Vertex],0)),1,1,"")</f>
        <v>1</v>
      </c>
      <c r="BM15" s="137">
        <v>43566</v>
      </c>
      <c r="BN15" s="139">
        <v>0.6195023148148148</v>
      </c>
    </row>
    <row r="16" spans="1:66" ht="15">
      <c r="A16" s="62" t="s">
        <v>407</v>
      </c>
      <c r="B16" s="62" t="s">
        <v>407</v>
      </c>
      <c r="C16" s="87" t="s">
        <v>284</v>
      </c>
      <c r="D16" s="94">
        <v>5</v>
      </c>
      <c r="E16" s="95" t="s">
        <v>132</v>
      </c>
      <c r="F16" s="96">
        <v>16</v>
      </c>
      <c r="G16" s="87"/>
      <c r="H16" s="77"/>
      <c r="I16" s="97"/>
      <c r="J16" s="97"/>
      <c r="K16" s="34" t="s">
        <v>65</v>
      </c>
      <c r="L16" s="100">
        <v>16</v>
      </c>
      <c r="M16" s="100"/>
      <c r="N16" s="99"/>
      <c r="O16" s="64" t="s">
        <v>362</v>
      </c>
      <c r="P16" s="66">
        <v>43579.71978009259</v>
      </c>
      <c r="Q16" s="64" t="s">
        <v>422</v>
      </c>
      <c r="R16" s="64"/>
      <c r="S16" s="64"/>
      <c r="T16" s="64"/>
      <c r="U16" s="66">
        <v>43579.71978009259</v>
      </c>
      <c r="V16" s="67" t="s">
        <v>469</v>
      </c>
      <c r="W16" s="64"/>
      <c r="X16" s="64"/>
      <c r="Y16" s="70" t="s">
        <v>491</v>
      </c>
      <c r="Z16" s="64"/>
      <c r="AA16" s="110">
        <v>1</v>
      </c>
      <c r="AB16" s="48"/>
      <c r="AC16" s="49"/>
      <c r="AD16" s="48"/>
      <c r="AE16" s="49"/>
      <c r="AF16" s="48"/>
      <c r="AG16" s="49"/>
      <c r="AH16" s="48"/>
      <c r="AI16" s="49"/>
      <c r="AJ16" s="48"/>
      <c r="AK16" s="117"/>
      <c r="AL16" s="67" t="s">
        <v>457</v>
      </c>
      <c r="AM16" s="64" t="b">
        <v>0</v>
      </c>
      <c r="AN16" s="64">
        <v>0</v>
      </c>
      <c r="AO16" s="70" t="s">
        <v>287</v>
      </c>
      <c r="AP16" s="64" t="b">
        <v>0</v>
      </c>
      <c r="AQ16" s="64" t="s">
        <v>289</v>
      </c>
      <c r="AR16" s="64"/>
      <c r="AS16" s="70" t="s">
        <v>287</v>
      </c>
      <c r="AT16" s="64" t="b">
        <v>0</v>
      </c>
      <c r="AU16" s="64">
        <v>5</v>
      </c>
      <c r="AV16" s="70" t="s">
        <v>490</v>
      </c>
      <c r="AW16" s="64" t="s">
        <v>361</v>
      </c>
      <c r="AX16" s="64" t="b">
        <v>0</v>
      </c>
      <c r="AY16" s="70" t="s">
        <v>490</v>
      </c>
      <c r="AZ16" s="64" t="s">
        <v>185</v>
      </c>
      <c r="BA16" s="64">
        <v>0</v>
      </c>
      <c r="BB16" s="64">
        <v>0</v>
      </c>
      <c r="BC16" s="64"/>
      <c r="BD16" s="64"/>
      <c r="BE16" s="64"/>
      <c r="BF16" s="64"/>
      <c r="BG16" s="64"/>
      <c r="BH16" s="64"/>
      <c r="BI16" s="64"/>
      <c r="BJ16" s="64"/>
      <c r="BK16" s="63" t="str">
        <f>REPLACE(INDEX(GroupVertices[Group],MATCH(Edges[[#This Row],[Vertex 1]],GroupVertices[Vertex],0)),1,1,"")</f>
        <v>1</v>
      </c>
      <c r="BL16" s="63" t="str">
        <f>REPLACE(INDEX(GroupVertices[Group],MATCH(Edges[[#This Row],[Vertex 2]],GroupVertices[Vertex],0)),1,1,"")</f>
        <v>1</v>
      </c>
      <c r="BM16" s="137">
        <v>43579</v>
      </c>
      <c r="BN16" s="139">
        <v>0.7197800925925927</v>
      </c>
    </row>
    <row r="17" spans="1:66" ht="15">
      <c r="A17" s="62" t="s">
        <v>407</v>
      </c>
      <c r="B17" s="62" t="s">
        <v>408</v>
      </c>
      <c r="C17" s="87" t="s">
        <v>795</v>
      </c>
      <c r="D17" s="94">
        <v>5</v>
      </c>
      <c r="E17" s="95" t="s">
        <v>136</v>
      </c>
      <c r="F17" s="96">
        <v>9.333333333333332</v>
      </c>
      <c r="G17" s="87"/>
      <c r="H17" s="77"/>
      <c r="I17" s="97"/>
      <c r="J17" s="97"/>
      <c r="K17" s="34" t="s">
        <v>66</v>
      </c>
      <c r="L17" s="100">
        <v>17</v>
      </c>
      <c r="M17" s="100"/>
      <c r="N17" s="99"/>
      <c r="O17" s="64" t="s">
        <v>195</v>
      </c>
      <c r="P17" s="66">
        <v>43579.71978009259</v>
      </c>
      <c r="Q17" s="64" t="s">
        <v>422</v>
      </c>
      <c r="R17" s="64"/>
      <c r="S17" s="64"/>
      <c r="T17" s="64"/>
      <c r="U17" s="66">
        <v>43579.71978009259</v>
      </c>
      <c r="V17" s="67" t="s">
        <v>469</v>
      </c>
      <c r="W17" s="64"/>
      <c r="X17" s="64"/>
      <c r="Y17" s="70" t="s">
        <v>491</v>
      </c>
      <c r="Z17" s="64"/>
      <c r="AA17" s="110">
        <v>3</v>
      </c>
      <c r="AB17" s="48">
        <v>0</v>
      </c>
      <c r="AC17" s="49">
        <v>0</v>
      </c>
      <c r="AD17" s="48">
        <v>0</v>
      </c>
      <c r="AE17" s="49">
        <v>0</v>
      </c>
      <c r="AF17" s="48">
        <v>0</v>
      </c>
      <c r="AG17" s="49">
        <v>0</v>
      </c>
      <c r="AH17" s="48">
        <v>24</v>
      </c>
      <c r="AI17" s="49">
        <v>100</v>
      </c>
      <c r="AJ17" s="48">
        <v>24</v>
      </c>
      <c r="AK17" s="117"/>
      <c r="AL17" s="67" t="s">
        <v>457</v>
      </c>
      <c r="AM17" s="64" t="b">
        <v>0</v>
      </c>
      <c r="AN17" s="64">
        <v>0</v>
      </c>
      <c r="AO17" s="70" t="s">
        <v>287</v>
      </c>
      <c r="AP17" s="64" t="b">
        <v>0</v>
      </c>
      <c r="AQ17" s="64" t="s">
        <v>289</v>
      </c>
      <c r="AR17" s="64"/>
      <c r="AS17" s="70" t="s">
        <v>287</v>
      </c>
      <c r="AT17" s="64" t="b">
        <v>0</v>
      </c>
      <c r="AU17" s="64">
        <v>5</v>
      </c>
      <c r="AV17" s="70" t="s">
        <v>490</v>
      </c>
      <c r="AW17" s="64" t="s">
        <v>361</v>
      </c>
      <c r="AX17" s="64" t="b">
        <v>0</v>
      </c>
      <c r="AY17" s="70" t="s">
        <v>490</v>
      </c>
      <c r="AZ17" s="64" t="s">
        <v>185</v>
      </c>
      <c r="BA17" s="64">
        <v>0</v>
      </c>
      <c r="BB17" s="64">
        <v>0</v>
      </c>
      <c r="BC17" s="64"/>
      <c r="BD17" s="64"/>
      <c r="BE17" s="64"/>
      <c r="BF17" s="64"/>
      <c r="BG17" s="64"/>
      <c r="BH17" s="64"/>
      <c r="BI17" s="64"/>
      <c r="BJ17" s="64"/>
      <c r="BK17" s="63" t="str">
        <f>REPLACE(INDEX(GroupVertices[Group],MATCH(Edges[[#This Row],[Vertex 1]],GroupVertices[Vertex],0)),1,1,"")</f>
        <v>1</v>
      </c>
      <c r="BL17" s="63" t="str">
        <f>REPLACE(INDEX(GroupVertices[Group],MATCH(Edges[[#This Row],[Vertex 2]],GroupVertices[Vertex],0)),1,1,"")</f>
        <v>1</v>
      </c>
      <c r="BM17" s="137">
        <v>43579</v>
      </c>
      <c r="BN17" s="139">
        <v>0.7197800925925927</v>
      </c>
    </row>
    <row r="18" spans="1:66" ht="15">
      <c r="A18" s="62" t="s">
        <v>407</v>
      </c>
      <c r="B18" s="62" t="s">
        <v>413</v>
      </c>
      <c r="C18" s="87" t="s">
        <v>795</v>
      </c>
      <c r="D18" s="94">
        <v>5</v>
      </c>
      <c r="E18" s="95" t="s">
        <v>136</v>
      </c>
      <c r="F18" s="96">
        <v>9.333333333333332</v>
      </c>
      <c r="G18" s="87"/>
      <c r="H18" s="77"/>
      <c r="I18" s="97"/>
      <c r="J18" s="97"/>
      <c r="K18" s="34" t="s">
        <v>65</v>
      </c>
      <c r="L18" s="100">
        <v>18</v>
      </c>
      <c r="M18" s="100"/>
      <c r="N18" s="99"/>
      <c r="O18" s="64" t="s">
        <v>195</v>
      </c>
      <c r="P18" s="66">
        <v>43579.71978009259</v>
      </c>
      <c r="Q18" s="64" t="s">
        <v>422</v>
      </c>
      <c r="R18" s="64"/>
      <c r="S18" s="64"/>
      <c r="T18" s="64"/>
      <c r="U18" s="66">
        <v>43579.71978009259</v>
      </c>
      <c r="V18" s="67" t="s">
        <v>469</v>
      </c>
      <c r="W18" s="64"/>
      <c r="X18" s="64"/>
      <c r="Y18" s="70" t="s">
        <v>491</v>
      </c>
      <c r="Z18" s="64"/>
      <c r="AA18" s="110">
        <v>3</v>
      </c>
      <c r="AB18" s="48"/>
      <c r="AC18" s="49"/>
      <c r="AD18" s="48"/>
      <c r="AE18" s="49"/>
      <c r="AF18" s="48"/>
      <c r="AG18" s="49"/>
      <c r="AH18" s="48"/>
      <c r="AI18" s="49"/>
      <c r="AJ18" s="48"/>
      <c r="AK18" s="117"/>
      <c r="AL18" s="67" t="s">
        <v>457</v>
      </c>
      <c r="AM18" s="64" t="b">
        <v>0</v>
      </c>
      <c r="AN18" s="64">
        <v>0</v>
      </c>
      <c r="AO18" s="70" t="s">
        <v>287</v>
      </c>
      <c r="AP18" s="64" t="b">
        <v>0</v>
      </c>
      <c r="AQ18" s="64" t="s">
        <v>289</v>
      </c>
      <c r="AR18" s="64"/>
      <c r="AS18" s="70" t="s">
        <v>287</v>
      </c>
      <c r="AT18" s="64" t="b">
        <v>0</v>
      </c>
      <c r="AU18" s="64">
        <v>5</v>
      </c>
      <c r="AV18" s="70" t="s">
        <v>490</v>
      </c>
      <c r="AW18" s="64" t="s">
        <v>361</v>
      </c>
      <c r="AX18" s="64" t="b">
        <v>0</v>
      </c>
      <c r="AY18" s="70" t="s">
        <v>490</v>
      </c>
      <c r="AZ18" s="64" t="s">
        <v>185</v>
      </c>
      <c r="BA18" s="64">
        <v>0</v>
      </c>
      <c r="BB18" s="64">
        <v>0</v>
      </c>
      <c r="BC18" s="64"/>
      <c r="BD18" s="64"/>
      <c r="BE18" s="64"/>
      <c r="BF18" s="64"/>
      <c r="BG18" s="64"/>
      <c r="BH18" s="64"/>
      <c r="BI18" s="64"/>
      <c r="BJ18" s="64"/>
      <c r="BK18" s="63" t="str">
        <f>REPLACE(INDEX(GroupVertices[Group],MATCH(Edges[[#This Row],[Vertex 1]],GroupVertices[Vertex],0)),1,1,"")</f>
        <v>1</v>
      </c>
      <c r="BL18" s="63" t="str">
        <f>REPLACE(INDEX(GroupVertices[Group],MATCH(Edges[[#This Row],[Vertex 2]],GroupVertices[Vertex],0)),1,1,"")</f>
        <v>1</v>
      </c>
      <c r="BM18" s="137">
        <v>43579</v>
      </c>
      <c r="BN18" s="139">
        <v>0.7197800925925927</v>
      </c>
    </row>
    <row r="19" spans="1:66" ht="15">
      <c r="A19" s="62" t="s">
        <v>407</v>
      </c>
      <c r="B19" s="62" t="s">
        <v>408</v>
      </c>
      <c r="C19" s="87" t="s">
        <v>795</v>
      </c>
      <c r="D19" s="94">
        <v>5</v>
      </c>
      <c r="E19" s="95" t="s">
        <v>136</v>
      </c>
      <c r="F19" s="96">
        <v>9.333333333333332</v>
      </c>
      <c r="G19" s="87"/>
      <c r="H19" s="77"/>
      <c r="I19" s="97"/>
      <c r="J19" s="97"/>
      <c r="K19" s="34" t="s">
        <v>66</v>
      </c>
      <c r="L19" s="100">
        <v>19</v>
      </c>
      <c r="M19" s="100"/>
      <c r="N19" s="99"/>
      <c r="O19" s="64" t="s">
        <v>195</v>
      </c>
      <c r="P19" s="66">
        <v>43579.76548611111</v>
      </c>
      <c r="Q19" s="64" t="s">
        <v>423</v>
      </c>
      <c r="R19" s="64"/>
      <c r="S19" s="64"/>
      <c r="T19" s="64" t="s">
        <v>437</v>
      </c>
      <c r="U19" s="66">
        <v>43579.76548611111</v>
      </c>
      <c r="V19" s="67" t="s">
        <v>470</v>
      </c>
      <c r="W19" s="64"/>
      <c r="X19" s="64"/>
      <c r="Y19" s="70" t="s">
        <v>492</v>
      </c>
      <c r="Z19" s="64"/>
      <c r="AA19" s="110">
        <v>3</v>
      </c>
      <c r="AB19" s="48">
        <v>0</v>
      </c>
      <c r="AC19" s="49">
        <v>0</v>
      </c>
      <c r="AD19" s="48">
        <v>0</v>
      </c>
      <c r="AE19" s="49">
        <v>0</v>
      </c>
      <c r="AF19" s="48">
        <v>0</v>
      </c>
      <c r="AG19" s="49">
        <v>0</v>
      </c>
      <c r="AH19" s="48">
        <v>8</v>
      </c>
      <c r="AI19" s="49">
        <v>100</v>
      </c>
      <c r="AJ19" s="48">
        <v>8</v>
      </c>
      <c r="AK19" s="135" t="s">
        <v>449</v>
      </c>
      <c r="AL19" s="67" t="s">
        <v>449</v>
      </c>
      <c r="AM19" s="64" t="b">
        <v>0</v>
      </c>
      <c r="AN19" s="64">
        <v>2</v>
      </c>
      <c r="AO19" s="70" t="s">
        <v>287</v>
      </c>
      <c r="AP19" s="64" t="b">
        <v>0</v>
      </c>
      <c r="AQ19" s="64" t="s">
        <v>289</v>
      </c>
      <c r="AR19" s="64"/>
      <c r="AS19" s="70" t="s">
        <v>287</v>
      </c>
      <c r="AT19" s="64" t="b">
        <v>0</v>
      </c>
      <c r="AU19" s="64">
        <v>1</v>
      </c>
      <c r="AV19" s="70" t="s">
        <v>287</v>
      </c>
      <c r="AW19" s="64" t="s">
        <v>361</v>
      </c>
      <c r="AX19" s="64" t="b">
        <v>0</v>
      </c>
      <c r="AY19" s="70" t="s">
        <v>492</v>
      </c>
      <c r="AZ19" s="64" t="s">
        <v>185</v>
      </c>
      <c r="BA19" s="64">
        <v>0</v>
      </c>
      <c r="BB19" s="64">
        <v>0</v>
      </c>
      <c r="BC19" s="64"/>
      <c r="BD19" s="64"/>
      <c r="BE19" s="64"/>
      <c r="BF19" s="64"/>
      <c r="BG19" s="64"/>
      <c r="BH19" s="64"/>
      <c r="BI19" s="64"/>
      <c r="BJ19" s="64"/>
      <c r="BK19" s="63" t="str">
        <f>REPLACE(INDEX(GroupVertices[Group],MATCH(Edges[[#This Row],[Vertex 1]],GroupVertices[Vertex],0)),1,1,"")</f>
        <v>1</v>
      </c>
      <c r="BL19" s="63" t="str">
        <f>REPLACE(INDEX(GroupVertices[Group],MATCH(Edges[[#This Row],[Vertex 2]],GroupVertices[Vertex],0)),1,1,"")</f>
        <v>1</v>
      </c>
      <c r="BM19" s="137">
        <v>43579</v>
      </c>
      <c r="BN19" s="139">
        <v>0.7654861111111111</v>
      </c>
    </row>
    <row r="20" spans="1:66" ht="15">
      <c r="A20" s="62" t="s">
        <v>407</v>
      </c>
      <c r="B20" s="62" t="s">
        <v>413</v>
      </c>
      <c r="C20" s="87" t="s">
        <v>795</v>
      </c>
      <c r="D20" s="94">
        <v>5</v>
      </c>
      <c r="E20" s="95" t="s">
        <v>136</v>
      </c>
      <c r="F20" s="96">
        <v>9.333333333333332</v>
      </c>
      <c r="G20" s="87"/>
      <c r="H20" s="77"/>
      <c r="I20" s="97"/>
      <c r="J20" s="97"/>
      <c r="K20" s="34" t="s">
        <v>65</v>
      </c>
      <c r="L20" s="100">
        <v>20</v>
      </c>
      <c r="M20" s="100"/>
      <c r="N20" s="99"/>
      <c r="O20" s="64" t="s">
        <v>195</v>
      </c>
      <c r="P20" s="66">
        <v>43579.76548611111</v>
      </c>
      <c r="Q20" s="64" t="s">
        <v>423</v>
      </c>
      <c r="R20" s="64"/>
      <c r="S20" s="64"/>
      <c r="T20" s="64" t="s">
        <v>437</v>
      </c>
      <c r="U20" s="66">
        <v>43579.76548611111</v>
      </c>
      <c r="V20" s="67" t="s">
        <v>470</v>
      </c>
      <c r="W20" s="64"/>
      <c r="X20" s="64"/>
      <c r="Y20" s="70" t="s">
        <v>492</v>
      </c>
      <c r="Z20" s="64"/>
      <c r="AA20" s="110">
        <v>3</v>
      </c>
      <c r="AB20" s="48"/>
      <c r="AC20" s="49"/>
      <c r="AD20" s="48"/>
      <c r="AE20" s="49"/>
      <c r="AF20" s="48"/>
      <c r="AG20" s="49"/>
      <c r="AH20" s="48"/>
      <c r="AI20" s="49"/>
      <c r="AJ20" s="48"/>
      <c r="AK20" s="135" t="s">
        <v>449</v>
      </c>
      <c r="AL20" s="67" t="s">
        <v>449</v>
      </c>
      <c r="AM20" s="64" t="b">
        <v>0</v>
      </c>
      <c r="AN20" s="64">
        <v>2</v>
      </c>
      <c r="AO20" s="70" t="s">
        <v>287</v>
      </c>
      <c r="AP20" s="64" t="b">
        <v>0</v>
      </c>
      <c r="AQ20" s="64" t="s">
        <v>289</v>
      </c>
      <c r="AR20" s="64"/>
      <c r="AS20" s="70" t="s">
        <v>287</v>
      </c>
      <c r="AT20" s="64" t="b">
        <v>0</v>
      </c>
      <c r="AU20" s="64">
        <v>1</v>
      </c>
      <c r="AV20" s="70" t="s">
        <v>287</v>
      </c>
      <c r="AW20" s="64" t="s">
        <v>361</v>
      </c>
      <c r="AX20" s="64" t="b">
        <v>0</v>
      </c>
      <c r="AY20" s="70" t="s">
        <v>492</v>
      </c>
      <c r="AZ20" s="64" t="s">
        <v>185</v>
      </c>
      <c r="BA20" s="64">
        <v>0</v>
      </c>
      <c r="BB20" s="64">
        <v>0</v>
      </c>
      <c r="BC20" s="64"/>
      <c r="BD20" s="64"/>
      <c r="BE20" s="64"/>
      <c r="BF20" s="64"/>
      <c r="BG20" s="64"/>
      <c r="BH20" s="64"/>
      <c r="BI20" s="64"/>
      <c r="BJ20" s="64"/>
      <c r="BK20" s="63" t="str">
        <f>REPLACE(INDEX(GroupVertices[Group],MATCH(Edges[[#This Row],[Vertex 1]],GroupVertices[Vertex],0)),1,1,"")</f>
        <v>1</v>
      </c>
      <c r="BL20" s="63" t="str">
        <f>REPLACE(INDEX(GroupVertices[Group],MATCH(Edges[[#This Row],[Vertex 2]],GroupVertices[Vertex],0)),1,1,"")</f>
        <v>1</v>
      </c>
      <c r="BM20" s="137">
        <v>43579</v>
      </c>
      <c r="BN20" s="139">
        <v>0.7654861111111111</v>
      </c>
    </row>
    <row r="21" spans="1:66" ht="15">
      <c r="A21" s="62" t="s">
        <v>408</v>
      </c>
      <c r="B21" s="62" t="s">
        <v>407</v>
      </c>
      <c r="C21" s="87" t="s">
        <v>284</v>
      </c>
      <c r="D21" s="94">
        <v>5</v>
      </c>
      <c r="E21" s="95" t="s">
        <v>132</v>
      </c>
      <c r="F21" s="96">
        <v>16</v>
      </c>
      <c r="G21" s="87"/>
      <c r="H21" s="77"/>
      <c r="I21" s="97"/>
      <c r="J21" s="97"/>
      <c r="K21" s="34" t="s">
        <v>66</v>
      </c>
      <c r="L21" s="100">
        <v>21</v>
      </c>
      <c r="M21" s="100"/>
      <c r="N21" s="99"/>
      <c r="O21" s="64" t="s">
        <v>362</v>
      </c>
      <c r="P21" s="66">
        <v>43579.79851851852</v>
      </c>
      <c r="Q21" s="64" t="s">
        <v>423</v>
      </c>
      <c r="R21" s="64"/>
      <c r="S21" s="64"/>
      <c r="T21" s="64" t="s">
        <v>437</v>
      </c>
      <c r="U21" s="66">
        <v>43579.79851851852</v>
      </c>
      <c r="V21" s="67" t="s">
        <v>471</v>
      </c>
      <c r="W21" s="64"/>
      <c r="X21" s="64"/>
      <c r="Y21" s="70" t="s">
        <v>493</v>
      </c>
      <c r="Z21" s="64"/>
      <c r="AA21" s="110">
        <v>1</v>
      </c>
      <c r="AB21" s="48"/>
      <c r="AC21" s="49"/>
      <c r="AD21" s="48"/>
      <c r="AE21" s="49"/>
      <c r="AF21" s="48"/>
      <c r="AG21" s="49"/>
      <c r="AH21" s="48"/>
      <c r="AI21" s="49"/>
      <c r="AJ21" s="48"/>
      <c r="AK21" s="135" t="s">
        <v>449</v>
      </c>
      <c r="AL21" s="67" t="s">
        <v>449</v>
      </c>
      <c r="AM21" s="64" t="b">
        <v>0</v>
      </c>
      <c r="AN21" s="64">
        <v>0</v>
      </c>
      <c r="AO21" s="70" t="s">
        <v>287</v>
      </c>
      <c r="AP21" s="64" t="b">
        <v>0</v>
      </c>
      <c r="AQ21" s="64" t="s">
        <v>289</v>
      </c>
      <c r="AR21" s="64"/>
      <c r="AS21" s="70" t="s">
        <v>287</v>
      </c>
      <c r="AT21" s="64" t="b">
        <v>0</v>
      </c>
      <c r="AU21" s="64">
        <v>1</v>
      </c>
      <c r="AV21" s="70" t="s">
        <v>492</v>
      </c>
      <c r="AW21" s="64" t="s">
        <v>389</v>
      </c>
      <c r="AX21" s="64" t="b">
        <v>0</v>
      </c>
      <c r="AY21" s="70" t="s">
        <v>492</v>
      </c>
      <c r="AZ21" s="64" t="s">
        <v>185</v>
      </c>
      <c r="BA21" s="64">
        <v>0</v>
      </c>
      <c r="BB21" s="64">
        <v>0</v>
      </c>
      <c r="BC21" s="64"/>
      <c r="BD21" s="64"/>
      <c r="BE21" s="64"/>
      <c r="BF21" s="64"/>
      <c r="BG21" s="64"/>
      <c r="BH21" s="64"/>
      <c r="BI21" s="64"/>
      <c r="BJ21" s="64"/>
      <c r="BK21" s="63" t="str">
        <f>REPLACE(INDEX(GroupVertices[Group],MATCH(Edges[[#This Row],[Vertex 1]],GroupVertices[Vertex],0)),1,1,"")</f>
        <v>1</v>
      </c>
      <c r="BL21" s="63" t="str">
        <f>REPLACE(INDEX(GroupVertices[Group],MATCH(Edges[[#This Row],[Vertex 2]],GroupVertices[Vertex],0)),1,1,"")</f>
        <v>1</v>
      </c>
      <c r="BM21" s="137">
        <v>43579</v>
      </c>
      <c r="BN21" s="139">
        <v>0.7985185185185185</v>
      </c>
    </row>
    <row r="22" spans="1:66" ht="15">
      <c r="A22" s="62" t="s">
        <v>402</v>
      </c>
      <c r="B22" s="62" t="s">
        <v>413</v>
      </c>
      <c r="C22" s="87" t="s">
        <v>284</v>
      </c>
      <c r="D22" s="94">
        <v>5</v>
      </c>
      <c r="E22" s="95" t="s">
        <v>132</v>
      </c>
      <c r="F22" s="96">
        <v>16</v>
      </c>
      <c r="G22" s="87"/>
      <c r="H22" s="77"/>
      <c r="I22" s="97"/>
      <c r="J22" s="97"/>
      <c r="K22" s="34" t="s">
        <v>65</v>
      </c>
      <c r="L22" s="100">
        <v>22</v>
      </c>
      <c r="M22" s="100"/>
      <c r="N22" s="99"/>
      <c r="O22" s="64" t="s">
        <v>195</v>
      </c>
      <c r="P22" s="66">
        <v>43578.816342592596</v>
      </c>
      <c r="Q22" s="64" t="s">
        <v>416</v>
      </c>
      <c r="R22" s="64"/>
      <c r="S22" s="64"/>
      <c r="T22" s="64"/>
      <c r="U22" s="66">
        <v>43578.816342592596</v>
      </c>
      <c r="V22" s="67" t="s">
        <v>461</v>
      </c>
      <c r="W22" s="64"/>
      <c r="X22" s="64"/>
      <c r="Y22" s="70" t="s">
        <v>483</v>
      </c>
      <c r="Z22" s="64"/>
      <c r="AA22" s="110">
        <v>1</v>
      </c>
      <c r="AB22" s="48">
        <v>0</v>
      </c>
      <c r="AC22" s="49">
        <v>0</v>
      </c>
      <c r="AD22" s="48">
        <v>0</v>
      </c>
      <c r="AE22" s="49">
        <v>0</v>
      </c>
      <c r="AF22" s="48">
        <v>0</v>
      </c>
      <c r="AG22" s="49">
        <v>0</v>
      </c>
      <c r="AH22" s="48">
        <v>35</v>
      </c>
      <c r="AI22" s="49">
        <v>100</v>
      </c>
      <c r="AJ22" s="48">
        <v>35</v>
      </c>
      <c r="AK22" s="117"/>
      <c r="AL22" s="67" t="s">
        <v>456</v>
      </c>
      <c r="AM22" s="64" t="b">
        <v>0</v>
      </c>
      <c r="AN22" s="64">
        <v>0</v>
      </c>
      <c r="AO22" s="70" t="s">
        <v>287</v>
      </c>
      <c r="AP22" s="64" t="b">
        <v>0</v>
      </c>
      <c r="AQ22" s="64" t="s">
        <v>289</v>
      </c>
      <c r="AR22" s="64"/>
      <c r="AS22" s="70" t="s">
        <v>287</v>
      </c>
      <c r="AT22" s="64" t="b">
        <v>0</v>
      </c>
      <c r="AU22" s="64">
        <v>1</v>
      </c>
      <c r="AV22" s="70" t="s">
        <v>482</v>
      </c>
      <c r="AW22" s="64" t="s">
        <v>389</v>
      </c>
      <c r="AX22" s="64" t="b">
        <v>0</v>
      </c>
      <c r="AY22" s="70" t="s">
        <v>482</v>
      </c>
      <c r="AZ22" s="64" t="s">
        <v>185</v>
      </c>
      <c r="BA22" s="64">
        <v>0</v>
      </c>
      <c r="BB22" s="64">
        <v>0</v>
      </c>
      <c r="BC22" s="64"/>
      <c r="BD22" s="64"/>
      <c r="BE22" s="64"/>
      <c r="BF22" s="64"/>
      <c r="BG22" s="64"/>
      <c r="BH22" s="64"/>
      <c r="BI22" s="64"/>
      <c r="BJ22" s="64"/>
      <c r="BK22" s="63" t="str">
        <f>REPLACE(INDEX(GroupVertices[Group],MATCH(Edges[[#This Row],[Vertex 1]],GroupVertices[Vertex],0)),1,1,"")</f>
        <v>1</v>
      </c>
      <c r="BL22" s="63" t="str">
        <f>REPLACE(INDEX(GroupVertices[Group],MATCH(Edges[[#This Row],[Vertex 2]],GroupVertices[Vertex],0)),1,1,"")</f>
        <v>1</v>
      </c>
      <c r="BM22" s="137">
        <v>43578</v>
      </c>
      <c r="BN22" s="139">
        <v>0.8163425925925926</v>
      </c>
    </row>
    <row r="23" spans="1:66" ht="15">
      <c r="A23" s="62" t="s">
        <v>388</v>
      </c>
      <c r="B23" s="62" t="s">
        <v>413</v>
      </c>
      <c r="C23" s="87" t="s">
        <v>284</v>
      </c>
      <c r="D23" s="94">
        <v>5</v>
      </c>
      <c r="E23" s="95" t="s">
        <v>132</v>
      </c>
      <c r="F23" s="96">
        <v>16</v>
      </c>
      <c r="G23" s="87"/>
      <c r="H23" s="77"/>
      <c r="I23" s="97"/>
      <c r="J23" s="97"/>
      <c r="K23" s="34" t="s">
        <v>65</v>
      </c>
      <c r="L23" s="100">
        <v>23</v>
      </c>
      <c r="M23" s="100"/>
      <c r="N23" s="99"/>
      <c r="O23" s="64" t="s">
        <v>195</v>
      </c>
      <c r="P23" s="66">
        <v>43579.73202546296</v>
      </c>
      <c r="Q23" s="64" t="s">
        <v>419</v>
      </c>
      <c r="R23" s="64"/>
      <c r="S23" s="64"/>
      <c r="T23" s="64" t="s">
        <v>437</v>
      </c>
      <c r="U23" s="66">
        <v>43579.73202546296</v>
      </c>
      <c r="V23" s="67" t="s">
        <v>465</v>
      </c>
      <c r="W23" s="64"/>
      <c r="X23" s="64"/>
      <c r="Y23" s="70" t="s">
        <v>487</v>
      </c>
      <c r="Z23" s="64"/>
      <c r="AA23" s="110">
        <v>1</v>
      </c>
      <c r="AB23" s="48">
        <v>0</v>
      </c>
      <c r="AC23" s="49">
        <v>0</v>
      </c>
      <c r="AD23" s="48">
        <v>0</v>
      </c>
      <c r="AE23" s="49">
        <v>0</v>
      </c>
      <c r="AF23" s="48">
        <v>0</v>
      </c>
      <c r="AG23" s="49">
        <v>0</v>
      </c>
      <c r="AH23" s="48">
        <v>20</v>
      </c>
      <c r="AI23" s="49">
        <v>100</v>
      </c>
      <c r="AJ23" s="48">
        <v>20</v>
      </c>
      <c r="AK23" s="117"/>
      <c r="AL23" s="67" t="s">
        <v>395</v>
      </c>
      <c r="AM23" s="64" t="b">
        <v>0</v>
      </c>
      <c r="AN23" s="64">
        <v>0</v>
      </c>
      <c r="AO23" s="70" t="s">
        <v>287</v>
      </c>
      <c r="AP23" s="64" t="b">
        <v>0</v>
      </c>
      <c r="AQ23" s="64" t="s">
        <v>289</v>
      </c>
      <c r="AR23" s="64"/>
      <c r="AS23" s="70" t="s">
        <v>287</v>
      </c>
      <c r="AT23" s="64" t="b">
        <v>0</v>
      </c>
      <c r="AU23" s="64">
        <v>1</v>
      </c>
      <c r="AV23" s="70" t="s">
        <v>486</v>
      </c>
      <c r="AW23" s="64" t="s">
        <v>343</v>
      </c>
      <c r="AX23" s="64" t="b">
        <v>0</v>
      </c>
      <c r="AY23" s="70" t="s">
        <v>486</v>
      </c>
      <c r="AZ23" s="64" t="s">
        <v>185</v>
      </c>
      <c r="BA23" s="64">
        <v>0</v>
      </c>
      <c r="BB23" s="64">
        <v>0</v>
      </c>
      <c r="BC23" s="64"/>
      <c r="BD23" s="64"/>
      <c r="BE23" s="64"/>
      <c r="BF23" s="64"/>
      <c r="BG23" s="64"/>
      <c r="BH23" s="64"/>
      <c r="BI23" s="64"/>
      <c r="BJ23" s="64"/>
      <c r="BK23" s="63" t="str">
        <f>REPLACE(INDEX(GroupVertices[Group],MATCH(Edges[[#This Row],[Vertex 1]],GroupVertices[Vertex],0)),1,1,"")</f>
        <v>2</v>
      </c>
      <c r="BL23" s="63" t="str">
        <f>REPLACE(INDEX(GroupVertices[Group],MATCH(Edges[[#This Row],[Vertex 2]],GroupVertices[Vertex],0)),1,1,"")</f>
        <v>1</v>
      </c>
      <c r="BM23" s="137">
        <v>43579</v>
      </c>
      <c r="BN23" s="139">
        <v>0.7320254629629629</v>
      </c>
    </row>
    <row r="24" spans="1:66" ht="15">
      <c r="A24" s="62" t="s">
        <v>408</v>
      </c>
      <c r="B24" s="62" t="s">
        <v>413</v>
      </c>
      <c r="C24" s="87" t="s">
        <v>284</v>
      </c>
      <c r="D24" s="94">
        <v>5</v>
      </c>
      <c r="E24" s="95" t="s">
        <v>132</v>
      </c>
      <c r="F24" s="96">
        <v>16</v>
      </c>
      <c r="G24" s="87"/>
      <c r="H24" s="77"/>
      <c r="I24" s="97"/>
      <c r="J24" s="97"/>
      <c r="K24" s="34" t="s">
        <v>65</v>
      </c>
      <c r="L24" s="100">
        <v>24</v>
      </c>
      <c r="M24" s="100"/>
      <c r="N24" s="99"/>
      <c r="O24" s="64" t="s">
        <v>195</v>
      </c>
      <c r="P24" s="66">
        <v>43579.79851851852</v>
      </c>
      <c r="Q24" s="64" t="s">
        <v>423</v>
      </c>
      <c r="R24" s="64"/>
      <c r="S24" s="64"/>
      <c r="T24" s="64" t="s">
        <v>437</v>
      </c>
      <c r="U24" s="66">
        <v>43579.79851851852</v>
      </c>
      <c r="V24" s="67" t="s">
        <v>471</v>
      </c>
      <c r="W24" s="64"/>
      <c r="X24" s="64"/>
      <c r="Y24" s="70" t="s">
        <v>493</v>
      </c>
      <c r="Z24" s="64"/>
      <c r="AA24" s="110">
        <v>1</v>
      </c>
      <c r="AB24" s="48">
        <v>0</v>
      </c>
      <c r="AC24" s="49">
        <v>0</v>
      </c>
      <c r="AD24" s="48">
        <v>0</v>
      </c>
      <c r="AE24" s="49">
        <v>0</v>
      </c>
      <c r="AF24" s="48">
        <v>0</v>
      </c>
      <c r="AG24" s="49">
        <v>0</v>
      </c>
      <c r="AH24" s="48">
        <v>8</v>
      </c>
      <c r="AI24" s="49">
        <v>100</v>
      </c>
      <c r="AJ24" s="48">
        <v>8</v>
      </c>
      <c r="AK24" s="135" t="s">
        <v>449</v>
      </c>
      <c r="AL24" s="67" t="s">
        <v>449</v>
      </c>
      <c r="AM24" s="64" t="b">
        <v>0</v>
      </c>
      <c r="AN24" s="64">
        <v>0</v>
      </c>
      <c r="AO24" s="70" t="s">
        <v>287</v>
      </c>
      <c r="AP24" s="64" t="b">
        <v>0</v>
      </c>
      <c r="AQ24" s="64" t="s">
        <v>289</v>
      </c>
      <c r="AR24" s="64"/>
      <c r="AS24" s="70" t="s">
        <v>287</v>
      </c>
      <c r="AT24" s="64" t="b">
        <v>0</v>
      </c>
      <c r="AU24" s="64">
        <v>1</v>
      </c>
      <c r="AV24" s="70" t="s">
        <v>492</v>
      </c>
      <c r="AW24" s="64" t="s">
        <v>389</v>
      </c>
      <c r="AX24" s="64" t="b">
        <v>0</v>
      </c>
      <c r="AY24" s="70" t="s">
        <v>492</v>
      </c>
      <c r="AZ24" s="64" t="s">
        <v>185</v>
      </c>
      <c r="BA24" s="64">
        <v>0</v>
      </c>
      <c r="BB24" s="64">
        <v>0</v>
      </c>
      <c r="BC24" s="64"/>
      <c r="BD24" s="64"/>
      <c r="BE24" s="64"/>
      <c r="BF24" s="64"/>
      <c r="BG24" s="64"/>
      <c r="BH24" s="64"/>
      <c r="BI24" s="64"/>
      <c r="BJ24" s="64"/>
      <c r="BK24" s="63" t="str">
        <f>REPLACE(INDEX(GroupVertices[Group],MATCH(Edges[[#This Row],[Vertex 1]],GroupVertices[Vertex],0)),1,1,"")</f>
        <v>1</v>
      </c>
      <c r="BL24" s="63" t="str">
        <f>REPLACE(INDEX(GroupVertices[Group],MATCH(Edges[[#This Row],[Vertex 2]],GroupVertices[Vertex],0)),1,1,"")</f>
        <v>1</v>
      </c>
      <c r="BM24" s="137">
        <v>43579</v>
      </c>
      <c r="BN24" s="139">
        <v>0.7985185185185185</v>
      </c>
    </row>
    <row r="25" spans="1:66" ht="15">
      <c r="A25" s="62" t="s">
        <v>409</v>
      </c>
      <c r="B25" s="62" t="s">
        <v>410</v>
      </c>
      <c r="C25" s="87" t="s">
        <v>284</v>
      </c>
      <c r="D25" s="94">
        <v>5</v>
      </c>
      <c r="E25" s="95" t="s">
        <v>132</v>
      </c>
      <c r="F25" s="96">
        <v>16</v>
      </c>
      <c r="G25" s="87"/>
      <c r="H25" s="77"/>
      <c r="I25" s="97"/>
      <c r="J25" s="97"/>
      <c r="K25" s="34" t="s">
        <v>66</v>
      </c>
      <c r="L25" s="100">
        <v>25</v>
      </c>
      <c r="M25" s="100"/>
      <c r="N25" s="99"/>
      <c r="O25" s="64" t="s">
        <v>195</v>
      </c>
      <c r="P25" s="66">
        <v>43579.783229166664</v>
      </c>
      <c r="Q25" s="64" t="s">
        <v>424</v>
      </c>
      <c r="R25" s="64"/>
      <c r="S25" s="64"/>
      <c r="T25" s="64" t="s">
        <v>437</v>
      </c>
      <c r="U25" s="66">
        <v>43579.783229166664</v>
      </c>
      <c r="V25" s="67" t="s">
        <v>472</v>
      </c>
      <c r="W25" s="64"/>
      <c r="X25" s="64"/>
      <c r="Y25" s="70" t="s">
        <v>494</v>
      </c>
      <c r="Z25" s="64"/>
      <c r="AA25" s="110">
        <v>1</v>
      </c>
      <c r="AB25" s="48"/>
      <c r="AC25" s="49"/>
      <c r="AD25" s="48"/>
      <c r="AE25" s="49"/>
      <c r="AF25" s="48"/>
      <c r="AG25" s="49"/>
      <c r="AH25" s="48"/>
      <c r="AI25" s="49"/>
      <c r="AJ25" s="48"/>
      <c r="AK25" s="135" t="s">
        <v>450</v>
      </c>
      <c r="AL25" s="67" t="s">
        <v>450</v>
      </c>
      <c r="AM25" s="64" t="b">
        <v>0</v>
      </c>
      <c r="AN25" s="64">
        <v>6</v>
      </c>
      <c r="AO25" s="70" t="s">
        <v>287</v>
      </c>
      <c r="AP25" s="64" t="b">
        <v>0</v>
      </c>
      <c r="AQ25" s="64" t="s">
        <v>289</v>
      </c>
      <c r="AR25" s="64"/>
      <c r="AS25" s="70" t="s">
        <v>287</v>
      </c>
      <c r="AT25" s="64" t="b">
        <v>0</v>
      </c>
      <c r="AU25" s="64">
        <v>2</v>
      </c>
      <c r="AV25" s="70" t="s">
        <v>287</v>
      </c>
      <c r="AW25" s="64" t="s">
        <v>343</v>
      </c>
      <c r="AX25" s="64" t="b">
        <v>0</v>
      </c>
      <c r="AY25" s="70" t="s">
        <v>494</v>
      </c>
      <c r="AZ25" s="64" t="s">
        <v>185</v>
      </c>
      <c r="BA25" s="64">
        <v>0</v>
      </c>
      <c r="BB25" s="64">
        <v>0</v>
      </c>
      <c r="BC25" s="64"/>
      <c r="BD25" s="64"/>
      <c r="BE25" s="64"/>
      <c r="BF25" s="64"/>
      <c r="BG25" s="64"/>
      <c r="BH25" s="64"/>
      <c r="BI25" s="64"/>
      <c r="BJ25" s="64"/>
      <c r="BK25" s="63" t="str">
        <f>REPLACE(INDEX(GroupVertices[Group],MATCH(Edges[[#This Row],[Vertex 1]],GroupVertices[Vertex],0)),1,1,"")</f>
        <v>3</v>
      </c>
      <c r="BL25" s="63" t="str">
        <f>REPLACE(INDEX(GroupVertices[Group],MATCH(Edges[[#This Row],[Vertex 2]],GroupVertices[Vertex],0)),1,1,"")</f>
        <v>3</v>
      </c>
      <c r="BM25" s="137">
        <v>43579</v>
      </c>
      <c r="BN25" s="139">
        <v>0.7832291666666666</v>
      </c>
    </row>
    <row r="26" spans="1:66" ht="15">
      <c r="A26" s="62" t="s">
        <v>409</v>
      </c>
      <c r="B26" s="62" t="s">
        <v>411</v>
      </c>
      <c r="C26" s="87" t="s">
        <v>284</v>
      </c>
      <c r="D26" s="94">
        <v>5</v>
      </c>
      <c r="E26" s="95" t="s">
        <v>132</v>
      </c>
      <c r="F26" s="96">
        <v>16</v>
      </c>
      <c r="G26" s="87"/>
      <c r="H26" s="77"/>
      <c r="I26" s="97"/>
      <c r="J26" s="97"/>
      <c r="K26" s="34" t="s">
        <v>66</v>
      </c>
      <c r="L26" s="100">
        <v>26</v>
      </c>
      <c r="M26" s="100"/>
      <c r="N26" s="99"/>
      <c r="O26" s="64" t="s">
        <v>195</v>
      </c>
      <c r="P26" s="66">
        <v>43579.783229166664</v>
      </c>
      <c r="Q26" s="64" t="s">
        <v>424</v>
      </c>
      <c r="R26" s="64"/>
      <c r="S26" s="64"/>
      <c r="T26" s="64" t="s">
        <v>437</v>
      </c>
      <c r="U26" s="66">
        <v>43579.783229166664</v>
      </c>
      <c r="V26" s="67" t="s">
        <v>472</v>
      </c>
      <c r="W26" s="64"/>
      <c r="X26" s="64"/>
      <c r="Y26" s="70" t="s">
        <v>494</v>
      </c>
      <c r="Z26" s="64"/>
      <c r="AA26" s="110">
        <v>1</v>
      </c>
      <c r="AB26" s="48">
        <v>0</v>
      </c>
      <c r="AC26" s="49">
        <v>0</v>
      </c>
      <c r="AD26" s="48">
        <v>0</v>
      </c>
      <c r="AE26" s="49">
        <v>0</v>
      </c>
      <c r="AF26" s="48">
        <v>0</v>
      </c>
      <c r="AG26" s="49">
        <v>0</v>
      </c>
      <c r="AH26" s="48">
        <v>15</v>
      </c>
      <c r="AI26" s="49">
        <v>100</v>
      </c>
      <c r="AJ26" s="48">
        <v>15</v>
      </c>
      <c r="AK26" s="135" t="s">
        <v>450</v>
      </c>
      <c r="AL26" s="67" t="s">
        <v>450</v>
      </c>
      <c r="AM26" s="64" t="b">
        <v>0</v>
      </c>
      <c r="AN26" s="64">
        <v>6</v>
      </c>
      <c r="AO26" s="70" t="s">
        <v>287</v>
      </c>
      <c r="AP26" s="64" t="b">
        <v>0</v>
      </c>
      <c r="AQ26" s="64" t="s">
        <v>289</v>
      </c>
      <c r="AR26" s="64"/>
      <c r="AS26" s="70" t="s">
        <v>287</v>
      </c>
      <c r="AT26" s="64" t="b">
        <v>0</v>
      </c>
      <c r="AU26" s="64">
        <v>2</v>
      </c>
      <c r="AV26" s="70" t="s">
        <v>287</v>
      </c>
      <c r="AW26" s="64" t="s">
        <v>343</v>
      </c>
      <c r="AX26" s="64" t="b">
        <v>0</v>
      </c>
      <c r="AY26" s="70" t="s">
        <v>494</v>
      </c>
      <c r="AZ26" s="64" t="s">
        <v>185</v>
      </c>
      <c r="BA26" s="64">
        <v>0</v>
      </c>
      <c r="BB26" s="64">
        <v>0</v>
      </c>
      <c r="BC26" s="64"/>
      <c r="BD26" s="64"/>
      <c r="BE26" s="64"/>
      <c r="BF26" s="64"/>
      <c r="BG26" s="64"/>
      <c r="BH26" s="64"/>
      <c r="BI26" s="64"/>
      <c r="BJ26" s="64"/>
      <c r="BK26" s="63" t="str">
        <f>REPLACE(INDEX(GroupVertices[Group],MATCH(Edges[[#This Row],[Vertex 1]],GroupVertices[Vertex],0)),1,1,"")</f>
        <v>3</v>
      </c>
      <c r="BL26" s="63" t="str">
        <f>REPLACE(INDEX(GroupVertices[Group],MATCH(Edges[[#This Row],[Vertex 2]],GroupVertices[Vertex],0)),1,1,"")</f>
        <v>3</v>
      </c>
      <c r="BM26" s="137">
        <v>43579</v>
      </c>
      <c r="BN26" s="139">
        <v>0.7832291666666666</v>
      </c>
    </row>
    <row r="27" spans="1:66" ht="15">
      <c r="A27" s="62" t="s">
        <v>410</v>
      </c>
      <c r="B27" s="62" t="s">
        <v>409</v>
      </c>
      <c r="C27" s="87" t="s">
        <v>284</v>
      </c>
      <c r="D27" s="94">
        <v>5</v>
      </c>
      <c r="E27" s="95" t="s">
        <v>132</v>
      </c>
      <c r="F27" s="96">
        <v>16</v>
      </c>
      <c r="G27" s="87"/>
      <c r="H27" s="77"/>
      <c r="I27" s="97"/>
      <c r="J27" s="97"/>
      <c r="K27" s="34" t="s">
        <v>66</v>
      </c>
      <c r="L27" s="100">
        <v>27</v>
      </c>
      <c r="M27" s="100"/>
      <c r="N27" s="99"/>
      <c r="O27" s="64" t="s">
        <v>362</v>
      </c>
      <c r="P27" s="66">
        <v>43579.80137731481</v>
      </c>
      <c r="Q27" s="64" t="s">
        <v>424</v>
      </c>
      <c r="R27" s="64"/>
      <c r="S27" s="64"/>
      <c r="T27" s="64" t="s">
        <v>437</v>
      </c>
      <c r="U27" s="66">
        <v>43579.80137731481</v>
      </c>
      <c r="V27" s="67" t="s">
        <v>473</v>
      </c>
      <c r="W27" s="64"/>
      <c r="X27" s="64"/>
      <c r="Y27" s="70" t="s">
        <v>495</v>
      </c>
      <c r="Z27" s="64"/>
      <c r="AA27" s="110">
        <v>1</v>
      </c>
      <c r="AB27" s="48"/>
      <c r="AC27" s="49"/>
      <c r="AD27" s="48"/>
      <c r="AE27" s="49"/>
      <c r="AF27" s="48"/>
      <c r="AG27" s="49"/>
      <c r="AH27" s="48"/>
      <c r="AI27" s="49"/>
      <c r="AJ27" s="48"/>
      <c r="AK27" s="117"/>
      <c r="AL27" s="67" t="s">
        <v>458</v>
      </c>
      <c r="AM27" s="64" t="b">
        <v>0</v>
      </c>
      <c r="AN27" s="64">
        <v>0</v>
      </c>
      <c r="AO27" s="70" t="s">
        <v>287</v>
      </c>
      <c r="AP27" s="64" t="b">
        <v>0</v>
      </c>
      <c r="AQ27" s="64" t="s">
        <v>289</v>
      </c>
      <c r="AR27" s="64"/>
      <c r="AS27" s="70" t="s">
        <v>287</v>
      </c>
      <c r="AT27" s="64" t="b">
        <v>0</v>
      </c>
      <c r="AU27" s="64">
        <v>2</v>
      </c>
      <c r="AV27" s="70" t="s">
        <v>494</v>
      </c>
      <c r="AW27" s="64" t="s">
        <v>389</v>
      </c>
      <c r="AX27" s="64" t="b">
        <v>0</v>
      </c>
      <c r="AY27" s="70" t="s">
        <v>494</v>
      </c>
      <c r="AZ27" s="64" t="s">
        <v>185</v>
      </c>
      <c r="BA27" s="64">
        <v>0</v>
      </c>
      <c r="BB27" s="64">
        <v>0</v>
      </c>
      <c r="BC27" s="64"/>
      <c r="BD27" s="64"/>
      <c r="BE27" s="64"/>
      <c r="BF27" s="64"/>
      <c r="BG27" s="64"/>
      <c r="BH27" s="64"/>
      <c r="BI27" s="64"/>
      <c r="BJ27" s="64"/>
      <c r="BK27" s="63" t="str">
        <f>REPLACE(INDEX(GroupVertices[Group],MATCH(Edges[[#This Row],[Vertex 1]],GroupVertices[Vertex],0)),1,1,"")</f>
        <v>3</v>
      </c>
      <c r="BL27" s="63" t="str">
        <f>REPLACE(INDEX(GroupVertices[Group],MATCH(Edges[[#This Row],[Vertex 2]],GroupVertices[Vertex],0)),1,1,"")</f>
        <v>3</v>
      </c>
      <c r="BM27" s="137">
        <v>43579</v>
      </c>
      <c r="BN27" s="139">
        <v>0.8013773148148148</v>
      </c>
    </row>
    <row r="28" spans="1:66" ht="15">
      <c r="A28" s="62" t="s">
        <v>411</v>
      </c>
      <c r="B28" s="62" t="s">
        <v>409</v>
      </c>
      <c r="C28" s="87" t="s">
        <v>284</v>
      </c>
      <c r="D28" s="94">
        <v>5</v>
      </c>
      <c r="E28" s="95" t="s">
        <v>132</v>
      </c>
      <c r="F28" s="96">
        <v>16</v>
      </c>
      <c r="G28" s="87"/>
      <c r="H28" s="77"/>
      <c r="I28" s="97"/>
      <c r="J28" s="97"/>
      <c r="K28" s="34" t="s">
        <v>66</v>
      </c>
      <c r="L28" s="100">
        <v>28</v>
      </c>
      <c r="M28" s="100"/>
      <c r="N28" s="99"/>
      <c r="O28" s="64" t="s">
        <v>362</v>
      </c>
      <c r="P28" s="66">
        <v>43579.819074074076</v>
      </c>
      <c r="Q28" s="64" t="s">
        <v>424</v>
      </c>
      <c r="R28" s="64"/>
      <c r="S28" s="64"/>
      <c r="T28" s="64" t="s">
        <v>437</v>
      </c>
      <c r="U28" s="66">
        <v>43579.819074074076</v>
      </c>
      <c r="V28" s="67" t="s">
        <v>474</v>
      </c>
      <c r="W28" s="64"/>
      <c r="X28" s="64"/>
      <c r="Y28" s="70" t="s">
        <v>496</v>
      </c>
      <c r="Z28" s="64"/>
      <c r="AA28" s="110">
        <v>1</v>
      </c>
      <c r="AB28" s="48"/>
      <c r="AC28" s="49"/>
      <c r="AD28" s="48"/>
      <c r="AE28" s="49"/>
      <c r="AF28" s="48"/>
      <c r="AG28" s="49"/>
      <c r="AH28" s="48"/>
      <c r="AI28" s="49"/>
      <c r="AJ28" s="48"/>
      <c r="AK28" s="117"/>
      <c r="AL28" s="67" t="s">
        <v>459</v>
      </c>
      <c r="AM28" s="64" t="b">
        <v>0</v>
      </c>
      <c r="AN28" s="64">
        <v>0</v>
      </c>
      <c r="AO28" s="70" t="s">
        <v>287</v>
      </c>
      <c r="AP28" s="64" t="b">
        <v>0</v>
      </c>
      <c r="AQ28" s="64" t="s">
        <v>289</v>
      </c>
      <c r="AR28" s="64"/>
      <c r="AS28" s="70" t="s">
        <v>287</v>
      </c>
      <c r="AT28" s="64" t="b">
        <v>0</v>
      </c>
      <c r="AU28" s="64">
        <v>2</v>
      </c>
      <c r="AV28" s="70" t="s">
        <v>494</v>
      </c>
      <c r="AW28" s="64" t="s">
        <v>343</v>
      </c>
      <c r="AX28" s="64" t="b">
        <v>0</v>
      </c>
      <c r="AY28" s="70" t="s">
        <v>494</v>
      </c>
      <c r="AZ28" s="64" t="s">
        <v>185</v>
      </c>
      <c r="BA28" s="64">
        <v>0</v>
      </c>
      <c r="BB28" s="64">
        <v>0</v>
      </c>
      <c r="BC28" s="64"/>
      <c r="BD28" s="64"/>
      <c r="BE28" s="64"/>
      <c r="BF28" s="64"/>
      <c r="BG28" s="64"/>
      <c r="BH28" s="64"/>
      <c r="BI28" s="64"/>
      <c r="BJ28" s="64"/>
      <c r="BK28" s="63" t="str">
        <f>REPLACE(INDEX(GroupVertices[Group],MATCH(Edges[[#This Row],[Vertex 1]],GroupVertices[Vertex],0)),1,1,"")</f>
        <v>3</v>
      </c>
      <c r="BL28" s="63" t="str">
        <f>REPLACE(INDEX(GroupVertices[Group],MATCH(Edges[[#This Row],[Vertex 2]],GroupVertices[Vertex],0)),1,1,"")</f>
        <v>3</v>
      </c>
      <c r="BM28" s="137">
        <v>43579</v>
      </c>
      <c r="BN28" s="139">
        <v>0.8190740740740741</v>
      </c>
    </row>
    <row r="29" spans="1:66" ht="15">
      <c r="A29" s="62" t="s">
        <v>410</v>
      </c>
      <c r="B29" s="62" t="s">
        <v>411</v>
      </c>
      <c r="C29" s="87" t="s">
        <v>284</v>
      </c>
      <c r="D29" s="94">
        <v>5</v>
      </c>
      <c r="E29" s="95" t="s">
        <v>132</v>
      </c>
      <c r="F29" s="96">
        <v>16</v>
      </c>
      <c r="G29" s="87"/>
      <c r="H29" s="77"/>
      <c r="I29" s="97"/>
      <c r="J29" s="97"/>
      <c r="K29" s="34" t="s">
        <v>66</v>
      </c>
      <c r="L29" s="100">
        <v>29</v>
      </c>
      <c r="M29" s="100"/>
      <c r="N29" s="99"/>
      <c r="O29" s="64" t="s">
        <v>195</v>
      </c>
      <c r="P29" s="66">
        <v>43579.80137731481</v>
      </c>
      <c r="Q29" s="64" t="s">
        <v>424</v>
      </c>
      <c r="R29" s="64"/>
      <c r="S29" s="64"/>
      <c r="T29" s="64" t="s">
        <v>437</v>
      </c>
      <c r="U29" s="66">
        <v>43579.80137731481</v>
      </c>
      <c r="V29" s="67" t="s">
        <v>473</v>
      </c>
      <c r="W29" s="64"/>
      <c r="X29" s="64"/>
      <c r="Y29" s="70" t="s">
        <v>495</v>
      </c>
      <c r="Z29" s="64"/>
      <c r="AA29" s="110">
        <v>1</v>
      </c>
      <c r="AB29" s="48">
        <v>0</v>
      </c>
      <c r="AC29" s="49">
        <v>0</v>
      </c>
      <c r="AD29" s="48">
        <v>0</v>
      </c>
      <c r="AE29" s="49">
        <v>0</v>
      </c>
      <c r="AF29" s="48">
        <v>0</v>
      </c>
      <c r="AG29" s="49">
        <v>0</v>
      </c>
      <c r="AH29" s="48">
        <v>15</v>
      </c>
      <c r="AI29" s="49">
        <v>100</v>
      </c>
      <c r="AJ29" s="48">
        <v>15</v>
      </c>
      <c r="AK29" s="117"/>
      <c r="AL29" s="67" t="s">
        <v>458</v>
      </c>
      <c r="AM29" s="64" t="b">
        <v>0</v>
      </c>
      <c r="AN29" s="64">
        <v>0</v>
      </c>
      <c r="AO29" s="70" t="s">
        <v>287</v>
      </c>
      <c r="AP29" s="64" t="b">
        <v>0</v>
      </c>
      <c r="AQ29" s="64" t="s">
        <v>289</v>
      </c>
      <c r="AR29" s="64"/>
      <c r="AS29" s="70" t="s">
        <v>287</v>
      </c>
      <c r="AT29" s="64" t="b">
        <v>0</v>
      </c>
      <c r="AU29" s="64">
        <v>2</v>
      </c>
      <c r="AV29" s="70" t="s">
        <v>494</v>
      </c>
      <c r="AW29" s="64" t="s">
        <v>389</v>
      </c>
      <c r="AX29" s="64" t="b">
        <v>0</v>
      </c>
      <c r="AY29" s="70" t="s">
        <v>494</v>
      </c>
      <c r="AZ29" s="64" t="s">
        <v>185</v>
      </c>
      <c r="BA29" s="64">
        <v>0</v>
      </c>
      <c r="BB29" s="64">
        <v>0</v>
      </c>
      <c r="BC29" s="64"/>
      <c r="BD29" s="64"/>
      <c r="BE29" s="64"/>
      <c r="BF29" s="64"/>
      <c r="BG29" s="64"/>
      <c r="BH29" s="64"/>
      <c r="BI29" s="64"/>
      <c r="BJ29" s="64"/>
      <c r="BK29" s="63" t="str">
        <f>REPLACE(INDEX(GroupVertices[Group],MATCH(Edges[[#This Row],[Vertex 1]],GroupVertices[Vertex],0)),1,1,"")</f>
        <v>3</v>
      </c>
      <c r="BL29" s="63" t="str">
        <f>REPLACE(INDEX(GroupVertices[Group],MATCH(Edges[[#This Row],[Vertex 2]],GroupVertices[Vertex],0)),1,1,"")</f>
        <v>3</v>
      </c>
      <c r="BM29" s="137">
        <v>43579</v>
      </c>
      <c r="BN29" s="139">
        <v>0.8013773148148148</v>
      </c>
    </row>
    <row r="30" spans="1:66" ht="15">
      <c r="A30" s="62" t="s">
        <v>411</v>
      </c>
      <c r="B30" s="62" t="s">
        <v>410</v>
      </c>
      <c r="C30" s="87" t="s">
        <v>284</v>
      </c>
      <c r="D30" s="94">
        <v>5</v>
      </c>
      <c r="E30" s="95" t="s">
        <v>132</v>
      </c>
      <c r="F30" s="96">
        <v>16</v>
      </c>
      <c r="G30" s="87"/>
      <c r="H30" s="77"/>
      <c r="I30" s="97"/>
      <c r="J30" s="97"/>
      <c r="K30" s="34" t="s">
        <v>66</v>
      </c>
      <c r="L30" s="100">
        <v>30</v>
      </c>
      <c r="M30" s="100"/>
      <c r="N30" s="99"/>
      <c r="O30" s="64" t="s">
        <v>195</v>
      </c>
      <c r="P30" s="66">
        <v>43579.819074074076</v>
      </c>
      <c r="Q30" s="64" t="s">
        <v>424</v>
      </c>
      <c r="R30" s="64"/>
      <c r="S30" s="64"/>
      <c r="T30" s="64" t="s">
        <v>437</v>
      </c>
      <c r="U30" s="66">
        <v>43579.819074074076</v>
      </c>
      <c r="V30" s="67" t="s">
        <v>474</v>
      </c>
      <c r="W30" s="64"/>
      <c r="X30" s="64"/>
      <c r="Y30" s="70" t="s">
        <v>496</v>
      </c>
      <c r="Z30" s="64"/>
      <c r="AA30" s="110">
        <v>1</v>
      </c>
      <c r="AB30" s="48">
        <v>0</v>
      </c>
      <c r="AC30" s="49">
        <v>0</v>
      </c>
      <c r="AD30" s="48">
        <v>0</v>
      </c>
      <c r="AE30" s="49">
        <v>0</v>
      </c>
      <c r="AF30" s="48">
        <v>0</v>
      </c>
      <c r="AG30" s="49">
        <v>0</v>
      </c>
      <c r="AH30" s="48">
        <v>15</v>
      </c>
      <c r="AI30" s="49">
        <v>100</v>
      </c>
      <c r="AJ30" s="48">
        <v>15</v>
      </c>
      <c r="AK30" s="117"/>
      <c r="AL30" s="67" t="s">
        <v>459</v>
      </c>
      <c r="AM30" s="64" t="b">
        <v>0</v>
      </c>
      <c r="AN30" s="64">
        <v>0</v>
      </c>
      <c r="AO30" s="70" t="s">
        <v>287</v>
      </c>
      <c r="AP30" s="64" t="b">
        <v>0</v>
      </c>
      <c r="AQ30" s="64" t="s">
        <v>289</v>
      </c>
      <c r="AR30" s="64"/>
      <c r="AS30" s="70" t="s">
        <v>287</v>
      </c>
      <c r="AT30" s="64" t="b">
        <v>0</v>
      </c>
      <c r="AU30" s="64">
        <v>2</v>
      </c>
      <c r="AV30" s="70" t="s">
        <v>494</v>
      </c>
      <c r="AW30" s="64" t="s">
        <v>343</v>
      </c>
      <c r="AX30" s="64" t="b">
        <v>0</v>
      </c>
      <c r="AY30" s="70" t="s">
        <v>494</v>
      </c>
      <c r="AZ30" s="64" t="s">
        <v>185</v>
      </c>
      <c r="BA30" s="64">
        <v>0</v>
      </c>
      <c r="BB30" s="64">
        <v>0</v>
      </c>
      <c r="BC30" s="64"/>
      <c r="BD30" s="64"/>
      <c r="BE30" s="64"/>
      <c r="BF30" s="64"/>
      <c r="BG30" s="64"/>
      <c r="BH30" s="64"/>
      <c r="BI30" s="64"/>
      <c r="BJ30" s="64"/>
      <c r="BK30" s="63" t="str">
        <f>REPLACE(INDEX(GroupVertices[Group],MATCH(Edges[[#This Row],[Vertex 1]],GroupVertices[Vertex],0)),1,1,"")</f>
        <v>3</v>
      </c>
      <c r="BL30" s="63" t="str">
        <f>REPLACE(INDEX(GroupVertices[Group],MATCH(Edges[[#This Row],[Vertex 2]],GroupVertices[Vertex],0)),1,1,"")</f>
        <v>3</v>
      </c>
      <c r="BM30" s="137">
        <v>43579</v>
      </c>
      <c r="BN30" s="139">
        <v>0.8190740740740741</v>
      </c>
    </row>
    <row r="31" spans="1:66" ht="15">
      <c r="A31" s="62" t="s">
        <v>388</v>
      </c>
      <c r="B31" s="62" t="s">
        <v>411</v>
      </c>
      <c r="C31" s="87" t="s">
        <v>284</v>
      </c>
      <c r="D31" s="94">
        <v>5</v>
      </c>
      <c r="E31" s="95" t="s">
        <v>132</v>
      </c>
      <c r="F31" s="96">
        <v>16</v>
      </c>
      <c r="G31" s="87"/>
      <c r="H31" s="77"/>
      <c r="I31" s="97"/>
      <c r="J31" s="97"/>
      <c r="K31" s="34" t="s">
        <v>65</v>
      </c>
      <c r="L31" s="100">
        <v>31</v>
      </c>
      <c r="M31" s="100"/>
      <c r="N31" s="99"/>
      <c r="O31" s="64" t="s">
        <v>195</v>
      </c>
      <c r="P31" s="66">
        <v>43579.77118055556</v>
      </c>
      <c r="Q31" s="64" t="s">
        <v>425</v>
      </c>
      <c r="R31" s="64"/>
      <c r="S31" s="64"/>
      <c r="T31" s="64" t="s">
        <v>437</v>
      </c>
      <c r="U31" s="66">
        <v>43579.77118055556</v>
      </c>
      <c r="V31" s="67" t="s">
        <v>475</v>
      </c>
      <c r="W31" s="64"/>
      <c r="X31" s="64"/>
      <c r="Y31" s="70" t="s">
        <v>497</v>
      </c>
      <c r="Z31" s="64"/>
      <c r="AA31" s="110">
        <v>1</v>
      </c>
      <c r="AB31" s="48">
        <v>0</v>
      </c>
      <c r="AC31" s="49">
        <v>0</v>
      </c>
      <c r="AD31" s="48">
        <v>0</v>
      </c>
      <c r="AE31" s="49">
        <v>0</v>
      </c>
      <c r="AF31" s="48">
        <v>0</v>
      </c>
      <c r="AG31" s="49">
        <v>0</v>
      </c>
      <c r="AH31" s="48">
        <v>17</v>
      </c>
      <c r="AI31" s="49">
        <v>100</v>
      </c>
      <c r="AJ31" s="48">
        <v>17</v>
      </c>
      <c r="AK31" s="135" t="s">
        <v>451</v>
      </c>
      <c r="AL31" s="67" t="s">
        <v>451</v>
      </c>
      <c r="AM31" s="64" t="b">
        <v>0</v>
      </c>
      <c r="AN31" s="64">
        <v>0</v>
      </c>
      <c r="AO31" s="70" t="s">
        <v>287</v>
      </c>
      <c r="AP31" s="64" t="b">
        <v>0</v>
      </c>
      <c r="AQ31" s="64" t="s">
        <v>289</v>
      </c>
      <c r="AR31" s="64"/>
      <c r="AS31" s="70" t="s">
        <v>287</v>
      </c>
      <c r="AT31" s="64" t="b">
        <v>0</v>
      </c>
      <c r="AU31" s="64">
        <v>0</v>
      </c>
      <c r="AV31" s="70" t="s">
        <v>287</v>
      </c>
      <c r="AW31" s="64" t="s">
        <v>343</v>
      </c>
      <c r="AX31" s="64" t="b">
        <v>0</v>
      </c>
      <c r="AY31" s="70" t="s">
        <v>497</v>
      </c>
      <c r="AZ31" s="64" t="s">
        <v>185</v>
      </c>
      <c r="BA31" s="64">
        <v>0</v>
      </c>
      <c r="BB31" s="64">
        <v>0</v>
      </c>
      <c r="BC31" s="64"/>
      <c r="BD31" s="64"/>
      <c r="BE31" s="64"/>
      <c r="BF31" s="64"/>
      <c r="BG31" s="64"/>
      <c r="BH31" s="64"/>
      <c r="BI31" s="64"/>
      <c r="BJ31" s="64"/>
      <c r="BK31" s="63" t="str">
        <f>REPLACE(INDEX(GroupVertices[Group],MATCH(Edges[[#This Row],[Vertex 1]],GroupVertices[Vertex],0)),1,1,"")</f>
        <v>2</v>
      </c>
      <c r="BL31" s="63" t="str">
        <f>REPLACE(INDEX(GroupVertices[Group],MATCH(Edges[[#This Row],[Vertex 2]],GroupVertices[Vertex],0)),1,1,"")</f>
        <v>3</v>
      </c>
      <c r="BM31" s="137">
        <v>43579</v>
      </c>
      <c r="BN31" s="139">
        <v>0.7711805555555555</v>
      </c>
    </row>
    <row r="32" spans="1:66" ht="15">
      <c r="A32" s="62" t="s">
        <v>412</v>
      </c>
      <c r="B32" s="62" t="s">
        <v>402</v>
      </c>
      <c r="C32" s="87" t="s">
        <v>284</v>
      </c>
      <c r="D32" s="94">
        <v>5</v>
      </c>
      <c r="E32" s="95" t="s">
        <v>132</v>
      </c>
      <c r="F32" s="96">
        <v>16</v>
      </c>
      <c r="G32" s="87"/>
      <c r="H32" s="77"/>
      <c r="I32" s="97"/>
      <c r="J32" s="97"/>
      <c r="K32" s="34" t="s">
        <v>65</v>
      </c>
      <c r="L32" s="100">
        <v>32</v>
      </c>
      <c r="M32" s="100"/>
      <c r="N32" s="99"/>
      <c r="O32" s="64" t="s">
        <v>195</v>
      </c>
      <c r="P32" s="66">
        <v>43579.88438657407</v>
      </c>
      <c r="Q32" s="64" t="s">
        <v>426</v>
      </c>
      <c r="R32" s="64"/>
      <c r="S32" s="64"/>
      <c r="T32" s="64" t="s">
        <v>442</v>
      </c>
      <c r="U32" s="66">
        <v>43579.88438657407</v>
      </c>
      <c r="V32" s="67" t="s">
        <v>476</v>
      </c>
      <c r="W32" s="64"/>
      <c r="X32" s="64"/>
      <c r="Y32" s="70" t="s">
        <v>498</v>
      </c>
      <c r="Z32" s="64"/>
      <c r="AA32" s="110">
        <v>1</v>
      </c>
      <c r="AB32" s="48">
        <v>0</v>
      </c>
      <c r="AC32" s="49">
        <v>0</v>
      </c>
      <c r="AD32" s="48">
        <v>0</v>
      </c>
      <c r="AE32" s="49">
        <v>0</v>
      </c>
      <c r="AF32" s="48">
        <v>0</v>
      </c>
      <c r="AG32" s="49">
        <v>0</v>
      </c>
      <c r="AH32" s="48">
        <v>16</v>
      </c>
      <c r="AI32" s="49">
        <v>100</v>
      </c>
      <c r="AJ32" s="48">
        <v>16</v>
      </c>
      <c r="AK32" s="135" t="s">
        <v>452</v>
      </c>
      <c r="AL32" s="67" t="s">
        <v>452</v>
      </c>
      <c r="AM32" s="64" t="b">
        <v>0</v>
      </c>
      <c r="AN32" s="64">
        <v>0</v>
      </c>
      <c r="AO32" s="70" t="s">
        <v>287</v>
      </c>
      <c r="AP32" s="64" t="b">
        <v>0</v>
      </c>
      <c r="AQ32" s="64" t="s">
        <v>289</v>
      </c>
      <c r="AR32" s="64"/>
      <c r="AS32" s="70" t="s">
        <v>287</v>
      </c>
      <c r="AT32" s="64" t="b">
        <v>0</v>
      </c>
      <c r="AU32" s="64">
        <v>0</v>
      </c>
      <c r="AV32" s="70" t="s">
        <v>287</v>
      </c>
      <c r="AW32" s="64" t="s">
        <v>343</v>
      </c>
      <c r="AX32" s="64" t="b">
        <v>0</v>
      </c>
      <c r="AY32" s="70" t="s">
        <v>498</v>
      </c>
      <c r="AZ32" s="64" t="s">
        <v>185</v>
      </c>
      <c r="BA32" s="64">
        <v>0</v>
      </c>
      <c r="BB32" s="64">
        <v>0</v>
      </c>
      <c r="BC32" s="64"/>
      <c r="BD32" s="64"/>
      <c r="BE32" s="64"/>
      <c r="BF32" s="64"/>
      <c r="BG32" s="64"/>
      <c r="BH32" s="64"/>
      <c r="BI32" s="64"/>
      <c r="BJ32" s="64"/>
      <c r="BK32" s="63" t="str">
        <f>REPLACE(INDEX(GroupVertices[Group],MATCH(Edges[[#This Row],[Vertex 1]],GroupVertices[Vertex],0)),1,1,"")</f>
        <v>1</v>
      </c>
      <c r="BL32" s="63" t="str">
        <f>REPLACE(INDEX(GroupVertices[Group],MATCH(Edges[[#This Row],[Vertex 2]],GroupVertices[Vertex],0)),1,1,"")</f>
        <v>1</v>
      </c>
      <c r="BM32" s="137">
        <v>43579</v>
      </c>
      <c r="BN32" s="139">
        <v>0.8843865740740741</v>
      </c>
    </row>
    <row r="33" spans="1:66" ht="15">
      <c r="A33" s="62" t="s">
        <v>388</v>
      </c>
      <c r="B33" s="62" t="s">
        <v>388</v>
      </c>
      <c r="C33" s="87" t="s">
        <v>285</v>
      </c>
      <c r="D33" s="94">
        <v>5</v>
      </c>
      <c r="E33" s="95" t="s">
        <v>136</v>
      </c>
      <c r="F33" s="96">
        <v>6</v>
      </c>
      <c r="G33" s="87"/>
      <c r="H33" s="77"/>
      <c r="I33" s="97"/>
      <c r="J33" s="97"/>
      <c r="K33" s="34" t="s">
        <v>65</v>
      </c>
      <c r="L33" s="100">
        <v>33</v>
      </c>
      <c r="M33" s="100"/>
      <c r="N33" s="99"/>
      <c r="O33" s="64" t="s">
        <v>185</v>
      </c>
      <c r="P33" s="66">
        <v>43579.71849537037</v>
      </c>
      <c r="Q33" s="64" t="s">
        <v>427</v>
      </c>
      <c r="R33" s="64"/>
      <c r="S33" s="64"/>
      <c r="T33" s="64" t="s">
        <v>437</v>
      </c>
      <c r="U33" s="66">
        <v>43579.71849537037</v>
      </c>
      <c r="V33" s="67" t="s">
        <v>477</v>
      </c>
      <c r="W33" s="64"/>
      <c r="X33" s="64"/>
      <c r="Y33" s="70" t="s">
        <v>499</v>
      </c>
      <c r="Z33" s="64"/>
      <c r="AA33" s="110">
        <v>4</v>
      </c>
      <c r="AB33" s="48">
        <v>0</v>
      </c>
      <c r="AC33" s="49">
        <v>0</v>
      </c>
      <c r="AD33" s="48">
        <v>0</v>
      </c>
      <c r="AE33" s="49">
        <v>0</v>
      </c>
      <c r="AF33" s="48">
        <v>0</v>
      </c>
      <c r="AG33" s="49">
        <v>0</v>
      </c>
      <c r="AH33" s="48">
        <v>19</v>
      </c>
      <c r="AI33" s="49">
        <v>100</v>
      </c>
      <c r="AJ33" s="48">
        <v>19</v>
      </c>
      <c r="AK33" s="135" t="s">
        <v>453</v>
      </c>
      <c r="AL33" s="67" t="s">
        <v>453</v>
      </c>
      <c r="AM33" s="64" t="b">
        <v>0</v>
      </c>
      <c r="AN33" s="64">
        <v>3</v>
      </c>
      <c r="AO33" s="70" t="s">
        <v>287</v>
      </c>
      <c r="AP33" s="64" t="b">
        <v>0</v>
      </c>
      <c r="AQ33" s="64" t="s">
        <v>289</v>
      </c>
      <c r="AR33" s="64"/>
      <c r="AS33" s="70" t="s">
        <v>287</v>
      </c>
      <c r="AT33" s="64" t="b">
        <v>0</v>
      </c>
      <c r="AU33" s="64">
        <v>0</v>
      </c>
      <c r="AV33" s="70" t="s">
        <v>287</v>
      </c>
      <c r="AW33" s="64" t="s">
        <v>343</v>
      </c>
      <c r="AX33" s="64" t="b">
        <v>0</v>
      </c>
      <c r="AY33" s="70" t="s">
        <v>499</v>
      </c>
      <c r="AZ33" s="64" t="s">
        <v>185</v>
      </c>
      <c r="BA33" s="64">
        <v>0</v>
      </c>
      <c r="BB33" s="64">
        <v>0</v>
      </c>
      <c r="BC33" s="64"/>
      <c r="BD33" s="64"/>
      <c r="BE33" s="64"/>
      <c r="BF33" s="64"/>
      <c r="BG33" s="64"/>
      <c r="BH33" s="64"/>
      <c r="BI33" s="64"/>
      <c r="BJ33" s="64"/>
      <c r="BK33" s="63" t="str">
        <f>REPLACE(INDEX(GroupVertices[Group],MATCH(Edges[[#This Row],[Vertex 1]],GroupVertices[Vertex],0)),1,1,"")</f>
        <v>2</v>
      </c>
      <c r="BL33" s="63" t="str">
        <f>REPLACE(INDEX(GroupVertices[Group],MATCH(Edges[[#This Row],[Vertex 2]],GroupVertices[Vertex],0)),1,1,"")</f>
        <v>2</v>
      </c>
      <c r="BM33" s="137">
        <v>43579</v>
      </c>
      <c r="BN33" s="139">
        <v>0.7184953703703704</v>
      </c>
    </row>
    <row r="34" spans="1:66" ht="15">
      <c r="A34" s="62" t="s">
        <v>388</v>
      </c>
      <c r="B34" s="62" t="s">
        <v>388</v>
      </c>
      <c r="C34" s="87" t="s">
        <v>285</v>
      </c>
      <c r="D34" s="94">
        <v>5</v>
      </c>
      <c r="E34" s="95" t="s">
        <v>136</v>
      </c>
      <c r="F34" s="96">
        <v>6</v>
      </c>
      <c r="G34" s="87"/>
      <c r="H34" s="77"/>
      <c r="I34" s="97"/>
      <c r="J34" s="97"/>
      <c r="K34" s="34" t="s">
        <v>65</v>
      </c>
      <c r="L34" s="100">
        <v>34</v>
      </c>
      <c r="M34" s="100"/>
      <c r="N34" s="99"/>
      <c r="O34" s="64" t="s">
        <v>185</v>
      </c>
      <c r="P34" s="66">
        <v>43579.73158564815</v>
      </c>
      <c r="Q34" s="64" t="s">
        <v>428</v>
      </c>
      <c r="R34" s="64"/>
      <c r="S34" s="64"/>
      <c r="T34" s="64" t="s">
        <v>437</v>
      </c>
      <c r="U34" s="66">
        <v>43579.73158564815</v>
      </c>
      <c r="V34" s="67" t="s">
        <v>478</v>
      </c>
      <c r="W34" s="64"/>
      <c r="X34" s="64"/>
      <c r="Y34" s="70" t="s">
        <v>500</v>
      </c>
      <c r="Z34" s="70" t="s">
        <v>499</v>
      </c>
      <c r="AA34" s="110">
        <v>4</v>
      </c>
      <c r="AB34" s="48">
        <v>0</v>
      </c>
      <c r="AC34" s="49">
        <v>0</v>
      </c>
      <c r="AD34" s="48">
        <v>0</v>
      </c>
      <c r="AE34" s="49">
        <v>0</v>
      </c>
      <c r="AF34" s="48">
        <v>0</v>
      </c>
      <c r="AG34" s="49">
        <v>0</v>
      </c>
      <c r="AH34" s="48">
        <v>40</v>
      </c>
      <c r="AI34" s="49">
        <v>100</v>
      </c>
      <c r="AJ34" s="48">
        <v>40</v>
      </c>
      <c r="AK34" s="117"/>
      <c r="AL34" s="67" t="s">
        <v>395</v>
      </c>
      <c r="AM34" s="64" t="b">
        <v>0</v>
      </c>
      <c r="AN34" s="64">
        <v>0</v>
      </c>
      <c r="AO34" s="70" t="s">
        <v>506</v>
      </c>
      <c r="AP34" s="64" t="b">
        <v>0</v>
      </c>
      <c r="AQ34" s="64" t="s">
        <v>289</v>
      </c>
      <c r="AR34" s="64"/>
      <c r="AS34" s="70" t="s">
        <v>287</v>
      </c>
      <c r="AT34" s="64" t="b">
        <v>0</v>
      </c>
      <c r="AU34" s="64">
        <v>0</v>
      </c>
      <c r="AV34" s="70" t="s">
        <v>287</v>
      </c>
      <c r="AW34" s="64" t="s">
        <v>343</v>
      </c>
      <c r="AX34" s="64" t="b">
        <v>0</v>
      </c>
      <c r="AY34" s="70" t="s">
        <v>499</v>
      </c>
      <c r="AZ34" s="64" t="s">
        <v>185</v>
      </c>
      <c r="BA34" s="64">
        <v>0</v>
      </c>
      <c r="BB34" s="64">
        <v>0</v>
      </c>
      <c r="BC34" s="64"/>
      <c r="BD34" s="64"/>
      <c r="BE34" s="64"/>
      <c r="BF34" s="64"/>
      <c r="BG34" s="64"/>
      <c r="BH34" s="64"/>
      <c r="BI34" s="64"/>
      <c r="BJ34" s="64"/>
      <c r="BK34" s="63" t="str">
        <f>REPLACE(INDEX(GroupVertices[Group],MATCH(Edges[[#This Row],[Vertex 1]],GroupVertices[Vertex],0)),1,1,"")</f>
        <v>2</v>
      </c>
      <c r="BL34" s="63" t="str">
        <f>REPLACE(INDEX(GroupVertices[Group],MATCH(Edges[[#This Row],[Vertex 2]],GroupVertices[Vertex],0)),1,1,"")</f>
        <v>2</v>
      </c>
      <c r="BM34" s="137">
        <v>43579</v>
      </c>
      <c r="BN34" s="139">
        <v>0.7315856481481481</v>
      </c>
    </row>
    <row r="35" spans="1:66" ht="15">
      <c r="A35" s="62" t="s">
        <v>388</v>
      </c>
      <c r="B35" s="62" t="s">
        <v>388</v>
      </c>
      <c r="C35" s="87" t="s">
        <v>285</v>
      </c>
      <c r="D35" s="94">
        <v>5</v>
      </c>
      <c r="E35" s="95" t="s">
        <v>136</v>
      </c>
      <c r="F35" s="96">
        <v>6</v>
      </c>
      <c r="G35" s="87"/>
      <c r="H35" s="77"/>
      <c r="I35" s="97"/>
      <c r="J35" s="97"/>
      <c r="K35" s="34" t="s">
        <v>65</v>
      </c>
      <c r="L35" s="100">
        <v>35</v>
      </c>
      <c r="M35" s="100"/>
      <c r="N35" s="99"/>
      <c r="O35" s="64" t="s">
        <v>185</v>
      </c>
      <c r="P35" s="66">
        <v>43579.73273148148</v>
      </c>
      <c r="Q35" s="64" t="s">
        <v>429</v>
      </c>
      <c r="R35" s="64"/>
      <c r="S35" s="64"/>
      <c r="T35" s="64" t="s">
        <v>437</v>
      </c>
      <c r="U35" s="66">
        <v>43579.73273148148</v>
      </c>
      <c r="V35" s="67" t="s">
        <v>479</v>
      </c>
      <c r="W35" s="64"/>
      <c r="X35" s="64"/>
      <c r="Y35" s="70" t="s">
        <v>501</v>
      </c>
      <c r="Z35" s="70" t="s">
        <v>499</v>
      </c>
      <c r="AA35" s="110">
        <v>4</v>
      </c>
      <c r="AB35" s="48">
        <v>0</v>
      </c>
      <c r="AC35" s="49">
        <v>0</v>
      </c>
      <c r="AD35" s="48">
        <v>0</v>
      </c>
      <c r="AE35" s="49">
        <v>0</v>
      </c>
      <c r="AF35" s="48">
        <v>0</v>
      </c>
      <c r="AG35" s="49">
        <v>0</v>
      </c>
      <c r="AH35" s="48">
        <v>6</v>
      </c>
      <c r="AI35" s="49">
        <v>100</v>
      </c>
      <c r="AJ35" s="48">
        <v>6</v>
      </c>
      <c r="AK35" s="117"/>
      <c r="AL35" s="67" t="s">
        <v>395</v>
      </c>
      <c r="AM35" s="64" t="b">
        <v>0</v>
      </c>
      <c r="AN35" s="64">
        <v>0</v>
      </c>
      <c r="AO35" s="70" t="s">
        <v>506</v>
      </c>
      <c r="AP35" s="64" t="b">
        <v>0</v>
      </c>
      <c r="AQ35" s="64" t="s">
        <v>289</v>
      </c>
      <c r="AR35" s="64"/>
      <c r="AS35" s="70" t="s">
        <v>287</v>
      </c>
      <c r="AT35" s="64" t="b">
        <v>0</v>
      </c>
      <c r="AU35" s="64">
        <v>0</v>
      </c>
      <c r="AV35" s="70" t="s">
        <v>287</v>
      </c>
      <c r="AW35" s="64" t="s">
        <v>343</v>
      </c>
      <c r="AX35" s="64" t="b">
        <v>0</v>
      </c>
      <c r="AY35" s="70" t="s">
        <v>499</v>
      </c>
      <c r="AZ35" s="64" t="s">
        <v>185</v>
      </c>
      <c r="BA35" s="64">
        <v>0</v>
      </c>
      <c r="BB35" s="64">
        <v>0</v>
      </c>
      <c r="BC35" s="64"/>
      <c r="BD35" s="64"/>
      <c r="BE35" s="64"/>
      <c r="BF35" s="64"/>
      <c r="BG35" s="64"/>
      <c r="BH35" s="64"/>
      <c r="BI35" s="64"/>
      <c r="BJ35" s="64"/>
      <c r="BK35" s="63" t="str">
        <f>REPLACE(INDEX(GroupVertices[Group],MATCH(Edges[[#This Row],[Vertex 1]],GroupVertices[Vertex],0)),1,1,"")</f>
        <v>2</v>
      </c>
      <c r="BL35" s="63" t="str">
        <f>REPLACE(INDEX(GroupVertices[Group],MATCH(Edges[[#This Row],[Vertex 2]],GroupVertices[Vertex],0)),1,1,"")</f>
        <v>2</v>
      </c>
      <c r="BM35" s="137">
        <v>43579</v>
      </c>
      <c r="BN35" s="139">
        <v>0.7327314814814815</v>
      </c>
    </row>
    <row r="36" spans="1:66" ht="15">
      <c r="A36" s="62" t="s">
        <v>388</v>
      </c>
      <c r="B36" s="62" t="s">
        <v>388</v>
      </c>
      <c r="C36" s="87" t="s">
        <v>285</v>
      </c>
      <c r="D36" s="94">
        <v>5</v>
      </c>
      <c r="E36" s="95" t="s">
        <v>136</v>
      </c>
      <c r="F36" s="96">
        <v>6</v>
      </c>
      <c r="G36" s="87"/>
      <c r="H36" s="77"/>
      <c r="I36" s="97"/>
      <c r="J36" s="97"/>
      <c r="K36" s="34" t="s">
        <v>65</v>
      </c>
      <c r="L36" s="100">
        <v>36</v>
      </c>
      <c r="M36" s="100"/>
      <c r="N36" s="99"/>
      <c r="O36" s="64" t="s">
        <v>185</v>
      </c>
      <c r="P36" s="66">
        <v>43579.76814814815</v>
      </c>
      <c r="Q36" s="64" t="s">
        <v>430</v>
      </c>
      <c r="R36" s="64"/>
      <c r="S36" s="64"/>
      <c r="T36" s="64" t="s">
        <v>437</v>
      </c>
      <c r="U36" s="66">
        <v>43579.76814814815</v>
      </c>
      <c r="V36" s="67" t="s">
        <v>480</v>
      </c>
      <c r="W36" s="64"/>
      <c r="X36" s="64"/>
      <c r="Y36" s="70" t="s">
        <v>502</v>
      </c>
      <c r="Z36" s="64"/>
      <c r="AA36" s="110">
        <v>4</v>
      </c>
      <c r="AB36" s="48">
        <v>0</v>
      </c>
      <c r="AC36" s="49">
        <v>0</v>
      </c>
      <c r="AD36" s="48">
        <v>0</v>
      </c>
      <c r="AE36" s="49">
        <v>0</v>
      </c>
      <c r="AF36" s="48">
        <v>0</v>
      </c>
      <c r="AG36" s="49">
        <v>0</v>
      </c>
      <c r="AH36" s="48">
        <v>17</v>
      </c>
      <c r="AI36" s="49">
        <v>100</v>
      </c>
      <c r="AJ36" s="48">
        <v>17</v>
      </c>
      <c r="AK36" s="135" t="s">
        <v>454</v>
      </c>
      <c r="AL36" s="67" t="s">
        <v>454</v>
      </c>
      <c r="AM36" s="64" t="b">
        <v>0</v>
      </c>
      <c r="AN36" s="64">
        <v>0</v>
      </c>
      <c r="AO36" s="70" t="s">
        <v>287</v>
      </c>
      <c r="AP36" s="64" t="b">
        <v>0</v>
      </c>
      <c r="AQ36" s="64" t="s">
        <v>289</v>
      </c>
      <c r="AR36" s="64"/>
      <c r="AS36" s="70" t="s">
        <v>287</v>
      </c>
      <c r="AT36" s="64" t="b">
        <v>0</v>
      </c>
      <c r="AU36" s="64">
        <v>0</v>
      </c>
      <c r="AV36" s="70" t="s">
        <v>287</v>
      </c>
      <c r="AW36" s="64" t="s">
        <v>343</v>
      </c>
      <c r="AX36" s="64" t="b">
        <v>0</v>
      </c>
      <c r="AY36" s="70" t="s">
        <v>502</v>
      </c>
      <c r="AZ36" s="64" t="s">
        <v>185</v>
      </c>
      <c r="BA36" s="64">
        <v>0</v>
      </c>
      <c r="BB36" s="64">
        <v>0</v>
      </c>
      <c r="BC36" s="64"/>
      <c r="BD36" s="64"/>
      <c r="BE36" s="64"/>
      <c r="BF36" s="64"/>
      <c r="BG36" s="64"/>
      <c r="BH36" s="64"/>
      <c r="BI36" s="64"/>
      <c r="BJ36" s="64"/>
      <c r="BK36" s="63" t="str">
        <f>REPLACE(INDEX(GroupVertices[Group],MATCH(Edges[[#This Row],[Vertex 1]],GroupVertices[Vertex],0)),1,1,"")</f>
        <v>2</v>
      </c>
      <c r="BL36" s="63" t="str">
        <f>REPLACE(INDEX(GroupVertices[Group],MATCH(Edges[[#This Row],[Vertex 2]],GroupVertices[Vertex],0)),1,1,"")</f>
        <v>2</v>
      </c>
      <c r="BM36" s="137">
        <v>43579</v>
      </c>
      <c r="BN36" s="139">
        <v>0.7681481481481481</v>
      </c>
    </row>
    <row r="37" spans="1:66" ht="15">
      <c r="A37" s="62" t="s">
        <v>353</v>
      </c>
      <c r="B37" s="62" t="s">
        <v>388</v>
      </c>
      <c r="C37" s="87" t="s">
        <v>284</v>
      </c>
      <c r="D37" s="94">
        <v>5</v>
      </c>
      <c r="E37" s="95" t="s">
        <v>132</v>
      </c>
      <c r="F37" s="96">
        <v>16</v>
      </c>
      <c r="G37" s="87"/>
      <c r="H37" s="77"/>
      <c r="I37" s="97"/>
      <c r="J37" s="97"/>
      <c r="K37" s="34" t="s">
        <v>65</v>
      </c>
      <c r="L37" s="100">
        <v>37</v>
      </c>
      <c r="M37" s="100"/>
      <c r="N37" s="99"/>
      <c r="O37" s="64" t="s">
        <v>195</v>
      </c>
      <c r="P37" s="66">
        <v>43579.88744212963</v>
      </c>
      <c r="Q37" s="64" t="s">
        <v>431</v>
      </c>
      <c r="R37" s="67" t="s">
        <v>434</v>
      </c>
      <c r="S37" s="64" t="s">
        <v>288</v>
      </c>
      <c r="T37" s="64" t="s">
        <v>443</v>
      </c>
      <c r="U37" s="66">
        <v>43579.88744212963</v>
      </c>
      <c r="V37" s="67" t="s">
        <v>481</v>
      </c>
      <c r="W37" s="64"/>
      <c r="X37" s="64"/>
      <c r="Y37" s="70" t="s">
        <v>503</v>
      </c>
      <c r="Z37" s="64"/>
      <c r="AA37" s="110">
        <v>1</v>
      </c>
      <c r="AB37" s="48"/>
      <c r="AC37" s="49"/>
      <c r="AD37" s="48"/>
      <c r="AE37" s="49"/>
      <c r="AF37" s="48"/>
      <c r="AG37" s="49"/>
      <c r="AH37" s="48"/>
      <c r="AI37" s="49"/>
      <c r="AJ37" s="48"/>
      <c r="AK37" s="117"/>
      <c r="AL37" s="67" t="s">
        <v>354</v>
      </c>
      <c r="AM37" s="64" t="b">
        <v>0</v>
      </c>
      <c r="AN37" s="64">
        <v>0</v>
      </c>
      <c r="AO37" s="70" t="s">
        <v>287</v>
      </c>
      <c r="AP37" s="64" t="b">
        <v>1</v>
      </c>
      <c r="AQ37" s="64" t="s">
        <v>289</v>
      </c>
      <c r="AR37" s="64"/>
      <c r="AS37" s="70" t="s">
        <v>492</v>
      </c>
      <c r="AT37" s="64" t="b">
        <v>0</v>
      </c>
      <c r="AU37" s="64">
        <v>0</v>
      </c>
      <c r="AV37" s="70" t="s">
        <v>287</v>
      </c>
      <c r="AW37" s="64" t="s">
        <v>342</v>
      </c>
      <c r="AX37" s="64" t="b">
        <v>0</v>
      </c>
      <c r="AY37" s="70" t="s">
        <v>503</v>
      </c>
      <c r="AZ37" s="64" t="s">
        <v>185</v>
      </c>
      <c r="BA37" s="64">
        <v>0</v>
      </c>
      <c r="BB37" s="64">
        <v>0</v>
      </c>
      <c r="BC37" s="64"/>
      <c r="BD37" s="64"/>
      <c r="BE37" s="64"/>
      <c r="BF37" s="64"/>
      <c r="BG37" s="64"/>
      <c r="BH37" s="64"/>
      <c r="BI37" s="64"/>
      <c r="BJ37" s="64"/>
      <c r="BK37" s="63" t="str">
        <f>REPLACE(INDEX(GroupVertices[Group],MATCH(Edges[[#This Row],[Vertex 1]],GroupVertices[Vertex],0)),1,1,"")</f>
        <v>2</v>
      </c>
      <c r="BL37" s="63" t="str">
        <f>REPLACE(INDEX(GroupVertices[Group],MATCH(Edges[[#This Row],[Vertex 2]],GroupVertices[Vertex],0)),1,1,"")</f>
        <v>2</v>
      </c>
      <c r="BM37" s="137">
        <v>43579</v>
      </c>
      <c r="BN37" s="139">
        <v>0.8874421296296297</v>
      </c>
    </row>
    <row r="38" spans="1:66" ht="15">
      <c r="A38" s="62" t="s">
        <v>353</v>
      </c>
      <c r="B38" s="62" t="s">
        <v>358</v>
      </c>
      <c r="C38" s="87" t="s">
        <v>284</v>
      </c>
      <c r="D38" s="94">
        <v>5</v>
      </c>
      <c r="E38" s="95" t="s">
        <v>132</v>
      </c>
      <c r="F38" s="96">
        <v>16</v>
      </c>
      <c r="G38" s="87"/>
      <c r="H38" s="77"/>
      <c r="I38" s="97"/>
      <c r="J38" s="97"/>
      <c r="K38" s="34" t="s">
        <v>65</v>
      </c>
      <c r="L38" s="100">
        <v>38</v>
      </c>
      <c r="M38" s="100"/>
      <c r="N38" s="99"/>
      <c r="O38" s="64" t="s">
        <v>195</v>
      </c>
      <c r="P38" s="66">
        <v>43579.88744212963</v>
      </c>
      <c r="Q38" s="64" t="s">
        <v>431</v>
      </c>
      <c r="R38" s="67" t="s">
        <v>434</v>
      </c>
      <c r="S38" s="64" t="s">
        <v>288</v>
      </c>
      <c r="T38" s="64" t="s">
        <v>443</v>
      </c>
      <c r="U38" s="66">
        <v>43579.88744212963</v>
      </c>
      <c r="V38" s="67" t="s">
        <v>481</v>
      </c>
      <c r="W38" s="64"/>
      <c r="X38" s="64"/>
      <c r="Y38" s="70" t="s">
        <v>503</v>
      </c>
      <c r="Z38" s="64"/>
      <c r="AA38" s="110">
        <v>1</v>
      </c>
      <c r="AB38" s="48">
        <v>0</v>
      </c>
      <c r="AC38" s="49">
        <v>0</v>
      </c>
      <c r="AD38" s="48">
        <v>0</v>
      </c>
      <c r="AE38" s="49">
        <v>0</v>
      </c>
      <c r="AF38" s="48">
        <v>0</v>
      </c>
      <c r="AG38" s="49">
        <v>0</v>
      </c>
      <c r="AH38" s="48">
        <v>17</v>
      </c>
      <c r="AI38" s="49">
        <v>100</v>
      </c>
      <c r="AJ38" s="48">
        <v>17</v>
      </c>
      <c r="AK38" s="117"/>
      <c r="AL38" s="67" t="s">
        <v>354</v>
      </c>
      <c r="AM38" s="64" t="b">
        <v>0</v>
      </c>
      <c r="AN38" s="64">
        <v>0</v>
      </c>
      <c r="AO38" s="70" t="s">
        <v>287</v>
      </c>
      <c r="AP38" s="64" t="b">
        <v>1</v>
      </c>
      <c r="AQ38" s="64" t="s">
        <v>289</v>
      </c>
      <c r="AR38" s="64"/>
      <c r="AS38" s="70" t="s">
        <v>492</v>
      </c>
      <c r="AT38" s="64" t="b">
        <v>0</v>
      </c>
      <c r="AU38" s="64">
        <v>0</v>
      </c>
      <c r="AV38" s="70" t="s">
        <v>287</v>
      </c>
      <c r="AW38" s="64" t="s">
        <v>342</v>
      </c>
      <c r="AX38" s="64" t="b">
        <v>0</v>
      </c>
      <c r="AY38" s="70" t="s">
        <v>503</v>
      </c>
      <c r="AZ38" s="64" t="s">
        <v>185</v>
      </c>
      <c r="BA38" s="64">
        <v>0</v>
      </c>
      <c r="BB38" s="64">
        <v>0</v>
      </c>
      <c r="BC38" s="64"/>
      <c r="BD38" s="64"/>
      <c r="BE38" s="64"/>
      <c r="BF38" s="64"/>
      <c r="BG38" s="64"/>
      <c r="BH38" s="64"/>
      <c r="BI38" s="64"/>
      <c r="BJ38" s="64"/>
      <c r="BK38" s="63" t="str">
        <f>REPLACE(INDEX(GroupVertices[Group],MATCH(Edges[[#This Row],[Vertex 1]],GroupVertices[Vertex],0)),1,1,"")</f>
        <v>2</v>
      </c>
      <c r="BL38" s="63" t="str">
        <f>REPLACE(INDEX(GroupVertices[Group],MATCH(Edges[[#This Row],[Vertex 2]],GroupVertices[Vertex],0)),1,1,"")</f>
        <v>2</v>
      </c>
      <c r="BM38" s="137">
        <v>43579</v>
      </c>
      <c r="BN38" s="139">
        <v>0.8874421296296297</v>
      </c>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
    <dataValidation allowBlank="1" showErrorMessage="1" sqref="N2:N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
    <dataValidation allowBlank="1" showInputMessage="1" promptTitle="Edge Color" prompt="To select an optional edge color, right-click and select Select Color on the right-click menu." sqref="C3:C38"/>
    <dataValidation allowBlank="1" showInputMessage="1" promptTitle="Edge Width" prompt="Enter an optional edge width between 1 and 10." errorTitle="Invalid Edge Width" error="The optional edge width must be a whole number between 1 and 10." sqref="D3:D38"/>
    <dataValidation allowBlank="1" showInputMessage="1" promptTitle="Edge Opacity" prompt="Enter an optional edge opacity between 0 (transparent) and 100 (opaque)." errorTitle="Invalid Edge Opacity" error="The optional edge opacity must be a whole number between 0 and 10." sqref="F3:F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
      <formula1>ValidEdgeVisibilities</formula1>
    </dataValidation>
    <dataValidation allowBlank="1" showInputMessage="1" showErrorMessage="1" promptTitle="Vertex 1 Name" prompt="Enter the name of the edge's first vertex." sqref="A3:A38"/>
    <dataValidation allowBlank="1" showInputMessage="1" showErrorMessage="1" promptTitle="Vertex 2 Name" prompt="Enter the name of the edge's second vertex." sqref="B3:B38"/>
    <dataValidation allowBlank="1" showInputMessage="1" showErrorMessage="1" promptTitle="Edge Label" prompt="Enter an optional edge label." errorTitle="Invalid Edge Visibility" error="You have entered an unrecognized edge visibility.  Try selecting from the drop-down list instead." sqref="H3:H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
  </dataValidations>
  <hyperlinks>
    <hyperlink ref="R3" r:id="rId1" display="https://www.journaldemocrat.com/news/20190417/connecting-entrepreneurial-communities-conference-is-april-24-25-in-beatrice"/>
    <hyperlink ref="R4" r:id="rId2" display="https://www.journaldemocrat.com/news/20190417/connecting-entrepreneurial-communities-conference-is-april-24-25-in-beatrice"/>
    <hyperlink ref="R14" r:id="rId3" display="https://communityvitality.unl.edu/connecting-entrepreneurial-communities"/>
    <hyperlink ref="R15" r:id="rId4" display="https://communityvitality.unl.edu/connecting-entrepreneurial-communities"/>
    <hyperlink ref="R37" r:id="rId5" display="https://twitter.com/M_Schlake/status/1121117173202731010"/>
    <hyperlink ref="R38" r:id="rId6" display="https://twitter.com/M_Schlake/status/1121117173202731010"/>
    <hyperlink ref="AK6" r:id="rId7" display="https://pbs.twimg.com/media/D47x3VlXoAAdcx0.jpg"/>
    <hyperlink ref="AK7" r:id="rId8" display="https://pbs.twimg.com/media/D47yG1gW0AA_zpZ.jpg"/>
    <hyperlink ref="AK8" r:id="rId9" display="https://pbs.twimg.com/media/D471oyaWwAIDhLi.jpg"/>
    <hyperlink ref="AK9" r:id="rId10" display="https://pbs.twimg.com/media/D471oyaWwAIDhLi.jpg"/>
    <hyperlink ref="AK12" r:id="rId11" display="https://pbs.twimg.com/media/D48GLbyW0AAKS6_.jpg"/>
    <hyperlink ref="AK13" r:id="rId12" display="https://pbs.twimg.com/media/D48IXyHXsAEPdAF.jpg"/>
    <hyperlink ref="AK19" r:id="rId13" display="https://pbs.twimg.com/media/D48CHtlW0AIT7-C.jpg"/>
    <hyperlink ref="AK20" r:id="rId14" display="https://pbs.twimg.com/media/D48CHtlW0AIT7-C.jpg"/>
    <hyperlink ref="AK21" r:id="rId15" display="https://pbs.twimg.com/media/D48CHtlW0AIT7-C.jpg"/>
    <hyperlink ref="AK24" r:id="rId16" display="https://pbs.twimg.com/media/D48CHtlW0AIT7-C.jpg"/>
    <hyperlink ref="AK25" r:id="rId17" display="https://pbs.twimg.com/media/D48H95HXsAAgZlS.jpg"/>
    <hyperlink ref="AK26" r:id="rId18" display="https://pbs.twimg.com/media/D48H95HXsAAgZlS.jpg"/>
    <hyperlink ref="AK31" r:id="rId19" display="https://pbs.twimg.com/media/D48D_ctXsAI3AIQ.jpg"/>
    <hyperlink ref="AK32" r:id="rId20" display="https://pbs.twimg.com/media/D48pULvWsAUNibc.jpg"/>
    <hyperlink ref="AK33" r:id="rId21" display="https://pbs.twimg.com/media/D47yo5rXoAEzteT.jpg"/>
    <hyperlink ref="AK36" r:id="rId22" display="https://pbs.twimg.com/media/D48DAFWWsAIZJoX.jpg"/>
    <hyperlink ref="AL3" r:id="rId23" display="http://pbs.twimg.com/profile_images/1879399296/Ortonlogo125x125_normal.jpg"/>
    <hyperlink ref="AL4" r:id="rId24" display="http://pbs.twimg.com/profile_images/1879399296/Ortonlogo125x125_normal.jpg"/>
    <hyperlink ref="AL5" r:id="rId25" display="http://pbs.twimg.com/profile_images/676868076155961344/35iMgE_u_normal.png"/>
    <hyperlink ref="AL6" r:id="rId26" display="https://pbs.twimg.com/media/D47x3VlXoAAdcx0.jpg"/>
    <hyperlink ref="AL7" r:id="rId27" display="https://pbs.twimg.com/media/D47yG1gW0AA_zpZ.jpg"/>
    <hyperlink ref="AL8" r:id="rId28" display="https://pbs.twimg.com/media/D471oyaWwAIDhLi.jpg"/>
    <hyperlink ref="AL9" r:id="rId29" display="https://pbs.twimg.com/media/D471oyaWwAIDhLi.jpg"/>
    <hyperlink ref="AL10" r:id="rId30" display="http://pbs.twimg.com/profile_images/1029159326332739589/DzGiazR0_normal.jpg"/>
    <hyperlink ref="AL11" r:id="rId31" display="http://pbs.twimg.com/profile_images/1029159326332739589/DzGiazR0_normal.jpg"/>
    <hyperlink ref="AL12" r:id="rId32" display="https://pbs.twimg.com/media/D48GLbyW0AAKS6_.jpg"/>
    <hyperlink ref="AL13" r:id="rId33" display="https://pbs.twimg.com/media/D48IXyHXsAEPdAF.jpg"/>
    <hyperlink ref="AL14" r:id="rId34" display="http://pbs.twimg.com/profile_images/522803699253403649/eYxE32P2_normal.jpeg"/>
    <hyperlink ref="AL15" r:id="rId35" display="http://pbs.twimg.com/profile_images/522803699253403649/eYxE32P2_normal.jpeg"/>
    <hyperlink ref="AL16" r:id="rId36" display="http://pbs.twimg.com/profile_images/522803699253403649/eYxE32P2_normal.jpeg"/>
    <hyperlink ref="AL17" r:id="rId37" display="http://pbs.twimg.com/profile_images/522803699253403649/eYxE32P2_normal.jpeg"/>
    <hyperlink ref="AL18" r:id="rId38" display="http://pbs.twimg.com/profile_images/522803699253403649/eYxE32P2_normal.jpeg"/>
    <hyperlink ref="AL19" r:id="rId39" display="https://pbs.twimg.com/media/D48CHtlW0AIT7-C.jpg"/>
    <hyperlink ref="AL20" r:id="rId40" display="https://pbs.twimg.com/media/D48CHtlW0AIT7-C.jpg"/>
    <hyperlink ref="AL21" r:id="rId41" display="https://pbs.twimg.com/media/D48CHtlW0AIT7-C.jpg"/>
    <hyperlink ref="AL22" r:id="rId42" display="http://pbs.twimg.com/profile_images/676868076155961344/35iMgE_u_normal.png"/>
    <hyperlink ref="AL23" r:id="rId43" display="http://pbs.twimg.com/profile_images/1029159326332739589/DzGiazR0_normal.jpg"/>
    <hyperlink ref="AL24" r:id="rId44" display="https://pbs.twimg.com/media/D48CHtlW0AIT7-C.jpg"/>
    <hyperlink ref="AL25" r:id="rId45" display="https://pbs.twimg.com/media/D48H95HXsAAgZlS.jpg"/>
    <hyperlink ref="AL26" r:id="rId46" display="https://pbs.twimg.com/media/D48H95HXsAAgZlS.jpg"/>
    <hyperlink ref="AL27" r:id="rId47" display="http://pbs.twimg.com/profile_images/732948222553948160/5P2swb9E_normal.jpg"/>
    <hyperlink ref="AL28" r:id="rId48" display="http://pbs.twimg.com/profile_images/1096103463707074560/xa1nSZKX_normal.png"/>
    <hyperlink ref="AL29" r:id="rId49" display="http://pbs.twimg.com/profile_images/732948222553948160/5P2swb9E_normal.jpg"/>
    <hyperlink ref="AL30" r:id="rId50" display="http://pbs.twimg.com/profile_images/1096103463707074560/xa1nSZKX_normal.png"/>
    <hyperlink ref="AL31" r:id="rId51" display="https://pbs.twimg.com/media/D48D_ctXsAI3AIQ.jpg"/>
    <hyperlink ref="AL32" r:id="rId52" display="https://pbs.twimg.com/media/D48pULvWsAUNibc.jpg"/>
    <hyperlink ref="AL33" r:id="rId53" display="https://pbs.twimg.com/media/D47yo5rXoAEzteT.jpg"/>
    <hyperlink ref="AL34" r:id="rId54" display="http://pbs.twimg.com/profile_images/1029159326332739589/DzGiazR0_normal.jpg"/>
    <hyperlink ref="AL35" r:id="rId55" display="http://pbs.twimg.com/profile_images/1029159326332739589/DzGiazR0_normal.jpg"/>
    <hyperlink ref="AL36" r:id="rId56" display="https://pbs.twimg.com/media/D48DAFWWsAIZJoX.jpg"/>
    <hyperlink ref="AL37" r:id="rId57" display="http://pbs.twimg.com/profile_images/912667889395798022/pMoB2qc8_normal.jpg"/>
    <hyperlink ref="AL38" r:id="rId58" display="http://pbs.twimg.com/profile_images/912667889395798022/pMoB2qc8_normal.jpg"/>
    <hyperlink ref="V3" r:id="rId59" display="https://twitter.com/ortonfoundation/status/1120700683760611328"/>
    <hyperlink ref="V4" r:id="rId60" display="https://twitter.com/ortonfoundation/status/1120700683760611328"/>
    <hyperlink ref="V5" r:id="rId61" display="https://twitter.com/beatricene/status/1120773217487151105"/>
    <hyperlink ref="V6" r:id="rId62" display="https://twitter.com/rexnelson1/status/1121099305853566977"/>
    <hyperlink ref="V7" r:id="rId63" display="https://twitter.com/jasonweigle/status/1121099561823432704"/>
    <hyperlink ref="V8" r:id="rId64" display="https://twitter.com/nebextjones/status/1121103443278610438"/>
    <hyperlink ref="V9" r:id="rId65" display="https://twitter.com/nebextjones/status/1121103443278610438"/>
    <hyperlink ref="V10" r:id="rId66" display="https://twitter.com/cnarjes1/status/1121105050099703809"/>
    <hyperlink ref="V11" r:id="rId67" display="https://twitter.com/cnarjes1/status/1121105050099703809"/>
    <hyperlink ref="V12" r:id="rId68" display="https://twitter.com/iamdellgines/status/1121121631613673472"/>
    <hyperlink ref="V13" r:id="rId69" display="https://twitter.com/iamdellgines/status/1121124041698545664"/>
    <hyperlink ref="V14" r:id="rId70" display="https://twitter.com/m_schlake/status/1116353231779770369"/>
    <hyperlink ref="V15" r:id="rId71" display="https://twitter.com/m_schlake/status/1116353231779770369"/>
    <hyperlink ref="V16" r:id="rId72" display="https://twitter.com/m_schlake/status/1121100609900482560"/>
    <hyperlink ref="V17" r:id="rId73" display="https://twitter.com/m_schlake/status/1121100609900482560"/>
    <hyperlink ref="V18" r:id="rId74" display="https://twitter.com/m_schlake/status/1121100609900482560"/>
    <hyperlink ref="V19" r:id="rId75" display="https://twitter.com/m_schlake/status/1121117173202731010"/>
    <hyperlink ref="V20" r:id="rId76" display="https://twitter.com/m_schlake/status/1121117173202731010"/>
    <hyperlink ref="V21" r:id="rId77" display="https://twitter.com/unlagecon/status/1121129143893143553"/>
    <hyperlink ref="V22" r:id="rId78" display="https://twitter.com/beatricene/status/1120773217487151105"/>
    <hyperlink ref="V23" r:id="rId79" display="https://twitter.com/cnarjes1/status/1121105050099703809"/>
    <hyperlink ref="V24" r:id="rId80" display="https://twitter.com/unlagecon/status/1121129143893143553"/>
    <hyperlink ref="V25" r:id="rId81" display="https://twitter.com/cath_lang/status/1121123606476537856"/>
    <hyperlink ref="V26" r:id="rId82" display="https://twitter.com/cath_lang/status/1121123606476537856"/>
    <hyperlink ref="V27" r:id="rId83" display="https://twitter.com/nbdc_nebraska/status/1121130181555568640"/>
    <hyperlink ref="V28" r:id="rId84" display="https://twitter.com/unomahacpar/status/1121136593304055813"/>
    <hyperlink ref="V29" r:id="rId85" display="https://twitter.com/nbdc_nebraska/status/1121130181555568640"/>
    <hyperlink ref="V30" r:id="rId86" display="https://twitter.com/unomahacpar/status/1121136593304055813"/>
    <hyperlink ref="V31" r:id="rId87" display="https://twitter.com/cnarjes1/status/1121119239140773888"/>
    <hyperlink ref="V32" r:id="rId88" display="https://twitter.com/cretene/status/1121160264664137729"/>
    <hyperlink ref="V33" r:id="rId89" display="https://twitter.com/cnarjes1/status/1121100147608498179"/>
    <hyperlink ref="V34" r:id="rId90" display="https://twitter.com/cnarjes1/status/1121104891043299328"/>
    <hyperlink ref="V35" r:id="rId91" display="https://twitter.com/cnarjes1/status/1121105305591586821"/>
    <hyperlink ref="V36" r:id="rId92" display="https://twitter.com/cnarjes1/status/1121118141558534145"/>
    <hyperlink ref="V37" r:id="rId93" display="https://twitter.com/jeremyhl/status/1121161371171770368"/>
    <hyperlink ref="V38" r:id="rId94" display="https://twitter.com/jeremyhl/status/1121161371171770368"/>
    <hyperlink ref="BJ8" r:id="rId95" display="https://api.twitter.com/1.1/geo/id/d40ef0a56a788117.json"/>
    <hyperlink ref="BJ9" r:id="rId96" display="https://api.twitter.com/1.1/geo/id/d40ef0a56a788117.json"/>
  </hyperlinks>
  <printOptions/>
  <pageMargins left="0.7" right="0.7" top="0.75" bottom="0.75" header="0.3" footer="0.3"/>
  <pageSetup horizontalDpi="600" verticalDpi="600" orientation="portrait" r:id="rId100"/>
  <legacyDrawing r:id="rId98"/>
  <tableParts>
    <tablePart r:id="rId9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231</v>
      </c>
      <c r="B1" s="13" t="s">
        <v>232</v>
      </c>
      <c r="C1" s="13" t="s">
        <v>233</v>
      </c>
      <c r="D1" s="13" t="s">
        <v>235</v>
      </c>
      <c r="E1" s="13" t="s">
        <v>234</v>
      </c>
      <c r="F1" s="13" t="s">
        <v>236</v>
      </c>
      <c r="G1" s="63" t="s">
        <v>367</v>
      </c>
      <c r="H1" s="63" t="s">
        <v>368</v>
      </c>
      <c r="I1" s="63" t="s">
        <v>624</v>
      </c>
      <c r="J1" s="63" t="s">
        <v>626</v>
      </c>
      <c r="K1" s="63" t="s">
        <v>625</v>
      </c>
      <c r="L1" s="63" t="s">
        <v>627</v>
      </c>
    </row>
    <row r="2" spans="1:12" ht="15">
      <c r="A2" s="68" t="s">
        <v>434</v>
      </c>
      <c r="B2" s="63">
        <v>1</v>
      </c>
      <c r="C2" s="68" t="s">
        <v>433</v>
      </c>
      <c r="D2" s="63">
        <v>1</v>
      </c>
      <c r="E2" s="68" t="s">
        <v>434</v>
      </c>
      <c r="F2" s="63">
        <v>1</v>
      </c>
      <c r="G2" s="63"/>
      <c r="H2" s="63"/>
      <c r="I2" s="63"/>
      <c r="J2" s="63"/>
      <c r="K2" s="63"/>
      <c r="L2" s="63"/>
    </row>
    <row r="3" spans="1:12" ht="15">
      <c r="A3" s="68" t="s">
        <v>433</v>
      </c>
      <c r="B3" s="63">
        <v>1</v>
      </c>
      <c r="C3" s="68" t="s">
        <v>432</v>
      </c>
      <c r="D3" s="63">
        <v>1</v>
      </c>
      <c r="E3" s="63"/>
      <c r="F3" s="63"/>
      <c r="G3" s="63"/>
      <c r="H3" s="63"/>
      <c r="I3" s="63"/>
      <c r="J3" s="63"/>
      <c r="K3" s="63"/>
      <c r="L3" s="63"/>
    </row>
    <row r="4" spans="1:12" ht="15">
      <c r="A4" s="68" t="s">
        <v>432</v>
      </c>
      <c r="B4" s="63">
        <v>1</v>
      </c>
      <c r="C4" s="63"/>
      <c r="D4" s="63"/>
      <c r="E4" s="63"/>
      <c r="F4" s="63"/>
      <c r="G4" s="63"/>
      <c r="H4" s="63"/>
      <c r="I4" s="63"/>
      <c r="J4" s="63"/>
      <c r="K4" s="63"/>
      <c r="L4" s="63"/>
    </row>
    <row r="6" ht="15" customHeight="1"/>
    <row r="7" spans="1:12" ht="15" customHeight="1">
      <c r="A7" s="13" t="s">
        <v>238</v>
      </c>
      <c r="B7" s="13" t="s">
        <v>232</v>
      </c>
      <c r="C7" s="13" t="s">
        <v>239</v>
      </c>
      <c r="D7" s="13" t="s">
        <v>235</v>
      </c>
      <c r="E7" s="13" t="s">
        <v>240</v>
      </c>
      <c r="F7" s="13" t="s">
        <v>236</v>
      </c>
      <c r="G7" s="63" t="s">
        <v>369</v>
      </c>
      <c r="H7" s="63" t="s">
        <v>368</v>
      </c>
      <c r="I7" s="63" t="s">
        <v>629</v>
      </c>
      <c r="J7" s="63" t="s">
        <v>626</v>
      </c>
      <c r="K7" s="63" t="s">
        <v>630</v>
      </c>
      <c r="L7" s="63" t="s">
        <v>627</v>
      </c>
    </row>
    <row r="8" spans="1:12" ht="15" customHeight="1">
      <c r="A8" s="63" t="s">
        <v>288</v>
      </c>
      <c r="B8" s="63">
        <v>1</v>
      </c>
      <c r="C8" s="63" t="s">
        <v>436</v>
      </c>
      <c r="D8" s="63">
        <v>1</v>
      </c>
      <c r="E8" s="63" t="s">
        <v>288</v>
      </c>
      <c r="F8" s="63">
        <v>1</v>
      </c>
      <c r="G8" s="63"/>
      <c r="H8" s="63"/>
      <c r="I8" s="63"/>
      <c r="J8" s="63"/>
      <c r="K8" s="63"/>
      <c r="L8" s="63"/>
    </row>
    <row r="9" spans="1:12" ht="15">
      <c r="A9" s="63" t="s">
        <v>436</v>
      </c>
      <c r="B9" s="63">
        <v>1</v>
      </c>
      <c r="C9" s="63" t="s">
        <v>435</v>
      </c>
      <c r="D9" s="63">
        <v>1</v>
      </c>
      <c r="E9" s="63"/>
      <c r="F9" s="63"/>
      <c r="G9" s="63"/>
      <c r="H9" s="63"/>
      <c r="I9" s="63"/>
      <c r="J9" s="63"/>
      <c r="K9" s="63"/>
      <c r="L9" s="63"/>
    </row>
    <row r="10" spans="1:12" ht="15" customHeight="1">
      <c r="A10" s="63" t="s">
        <v>435</v>
      </c>
      <c r="B10" s="63">
        <v>1</v>
      </c>
      <c r="C10" s="63"/>
      <c r="D10" s="63"/>
      <c r="E10" s="63"/>
      <c r="F10" s="63"/>
      <c r="G10" s="63"/>
      <c r="H10" s="63"/>
      <c r="I10" s="63"/>
      <c r="J10" s="63"/>
      <c r="K10" s="63"/>
      <c r="L10" s="63"/>
    </row>
    <row r="11" ht="15" customHeight="1"/>
    <row r="13" spans="1:12" ht="15" customHeight="1">
      <c r="A13" s="13" t="s">
        <v>242</v>
      </c>
      <c r="B13" s="13" t="s">
        <v>232</v>
      </c>
      <c r="C13" s="13" t="s">
        <v>243</v>
      </c>
      <c r="D13" s="13" t="s">
        <v>235</v>
      </c>
      <c r="E13" s="13" t="s">
        <v>244</v>
      </c>
      <c r="F13" s="13" t="s">
        <v>236</v>
      </c>
      <c r="G13" s="13" t="s">
        <v>370</v>
      </c>
      <c r="H13" s="13" t="s">
        <v>368</v>
      </c>
      <c r="I13" s="13" t="s">
        <v>642</v>
      </c>
      <c r="J13" s="13" t="s">
        <v>626</v>
      </c>
      <c r="K13" s="13" t="s">
        <v>644</v>
      </c>
      <c r="L13" s="13" t="s">
        <v>627</v>
      </c>
    </row>
    <row r="14" spans="1:12" ht="15" customHeight="1">
      <c r="A14" s="63" t="s">
        <v>437</v>
      </c>
      <c r="B14" s="63">
        <v>20</v>
      </c>
      <c r="C14" s="63" t="s">
        <v>437</v>
      </c>
      <c r="D14" s="63">
        <v>5</v>
      </c>
      <c r="E14" s="63" t="s">
        <v>437</v>
      </c>
      <c r="F14" s="63">
        <v>8</v>
      </c>
      <c r="G14" s="63" t="s">
        <v>437</v>
      </c>
      <c r="H14" s="63">
        <v>3</v>
      </c>
      <c r="I14" s="63" t="s">
        <v>437</v>
      </c>
      <c r="J14" s="63">
        <v>3</v>
      </c>
      <c r="K14" s="63" t="s">
        <v>437</v>
      </c>
      <c r="L14" s="63">
        <v>1</v>
      </c>
    </row>
    <row r="15" spans="1:12" ht="15" customHeight="1">
      <c r="A15" s="63" t="s">
        <v>632</v>
      </c>
      <c r="B15" s="63">
        <v>2</v>
      </c>
      <c r="C15" s="63" t="s">
        <v>636</v>
      </c>
      <c r="D15" s="63">
        <v>1</v>
      </c>
      <c r="E15" s="63" t="s">
        <v>397</v>
      </c>
      <c r="F15" s="63">
        <v>1</v>
      </c>
      <c r="G15" s="63"/>
      <c r="H15" s="63"/>
      <c r="I15" s="63" t="s">
        <v>632</v>
      </c>
      <c r="J15" s="63">
        <v>2</v>
      </c>
      <c r="K15" s="63"/>
      <c r="L15" s="63"/>
    </row>
    <row r="16" spans="1:12" ht="15">
      <c r="A16" s="63" t="s">
        <v>397</v>
      </c>
      <c r="B16" s="63">
        <v>1</v>
      </c>
      <c r="C16" s="63"/>
      <c r="D16" s="63"/>
      <c r="E16" s="63" t="s">
        <v>633</v>
      </c>
      <c r="F16" s="63">
        <v>1</v>
      </c>
      <c r="G16" s="63"/>
      <c r="H16" s="63"/>
      <c r="I16" s="63" t="s">
        <v>637</v>
      </c>
      <c r="J16" s="63">
        <v>1</v>
      </c>
      <c r="K16" s="63"/>
      <c r="L16" s="63"/>
    </row>
    <row r="17" spans="1:12" ht="15">
      <c r="A17" s="63" t="s">
        <v>633</v>
      </c>
      <c r="B17" s="63">
        <v>1</v>
      </c>
      <c r="C17" s="63"/>
      <c r="D17" s="63"/>
      <c r="E17" s="63" t="s">
        <v>634</v>
      </c>
      <c r="F17" s="63">
        <v>1</v>
      </c>
      <c r="G17" s="63"/>
      <c r="H17" s="63"/>
      <c r="I17" s="63" t="s">
        <v>638</v>
      </c>
      <c r="J17" s="63">
        <v>1</v>
      </c>
      <c r="K17" s="63"/>
      <c r="L17" s="63"/>
    </row>
    <row r="18" spans="1:12" ht="15" customHeight="1">
      <c r="A18" s="63" t="s">
        <v>634</v>
      </c>
      <c r="B18" s="63">
        <v>1</v>
      </c>
      <c r="C18" s="63"/>
      <c r="D18" s="63"/>
      <c r="E18" s="63" t="s">
        <v>635</v>
      </c>
      <c r="F18" s="63">
        <v>1</v>
      </c>
      <c r="G18" s="63"/>
      <c r="H18" s="63"/>
      <c r="I18" s="63" t="s">
        <v>643</v>
      </c>
      <c r="J18" s="63">
        <v>1</v>
      </c>
      <c r="K18" s="63"/>
      <c r="L18" s="63"/>
    </row>
    <row r="19" spans="1:12" ht="15" customHeight="1">
      <c r="A19" s="63" t="s">
        <v>635</v>
      </c>
      <c r="B19" s="63">
        <v>1</v>
      </c>
      <c r="C19" s="63"/>
      <c r="D19" s="63"/>
      <c r="E19" s="63" t="s">
        <v>639</v>
      </c>
      <c r="F19" s="63">
        <v>1</v>
      </c>
      <c r="G19" s="63"/>
      <c r="H19" s="63"/>
      <c r="I19" s="63"/>
      <c r="J19" s="63"/>
      <c r="K19" s="63"/>
      <c r="L19" s="63"/>
    </row>
    <row r="20" spans="1:12" ht="15" customHeight="1">
      <c r="A20" s="63" t="s">
        <v>636</v>
      </c>
      <c r="B20" s="63">
        <v>1</v>
      </c>
      <c r="C20" s="63"/>
      <c r="D20" s="63"/>
      <c r="E20" s="63" t="s">
        <v>640</v>
      </c>
      <c r="F20" s="63">
        <v>1</v>
      </c>
      <c r="G20" s="63"/>
      <c r="H20" s="63"/>
      <c r="I20" s="63"/>
      <c r="J20" s="63"/>
      <c r="K20" s="63"/>
      <c r="L20" s="63"/>
    </row>
    <row r="21" spans="1:12" ht="15" customHeight="1">
      <c r="A21" s="63" t="s">
        <v>637</v>
      </c>
      <c r="B21" s="63">
        <v>1</v>
      </c>
      <c r="C21" s="63"/>
      <c r="D21" s="63"/>
      <c r="E21" s="63" t="s">
        <v>641</v>
      </c>
      <c r="F21" s="63">
        <v>1</v>
      </c>
      <c r="G21" s="63"/>
      <c r="H21" s="63"/>
      <c r="I21" s="63"/>
      <c r="J21" s="63"/>
      <c r="K21" s="63"/>
      <c r="L21" s="63"/>
    </row>
    <row r="22" spans="1:12" ht="15" customHeight="1">
      <c r="A22" s="63" t="s">
        <v>638</v>
      </c>
      <c r="B22" s="63">
        <v>1</v>
      </c>
      <c r="C22" s="63"/>
      <c r="D22" s="63"/>
      <c r="E22" s="63"/>
      <c r="F22" s="63"/>
      <c r="G22" s="63"/>
      <c r="H22" s="63"/>
      <c r="I22" s="63"/>
      <c r="J22" s="63"/>
      <c r="K22" s="63"/>
      <c r="L22" s="63"/>
    </row>
    <row r="23" spans="1:12" ht="15">
      <c r="A23" s="63" t="s">
        <v>639</v>
      </c>
      <c r="B23" s="63">
        <v>1</v>
      </c>
      <c r="C23" s="63"/>
      <c r="D23" s="63"/>
      <c r="E23" s="63"/>
      <c r="F23" s="63"/>
      <c r="G23" s="63"/>
      <c r="H23" s="63"/>
      <c r="I23" s="63"/>
      <c r="J23" s="63"/>
      <c r="K23" s="63"/>
      <c r="L23" s="63"/>
    </row>
    <row r="24" ht="15" customHeight="1"/>
    <row r="26" spans="1:12" ht="15" customHeight="1">
      <c r="A26" s="13" t="s">
        <v>246</v>
      </c>
      <c r="B26" s="13" t="s">
        <v>232</v>
      </c>
      <c r="C26" s="13" t="s">
        <v>247</v>
      </c>
      <c r="D26" s="13" t="s">
        <v>235</v>
      </c>
      <c r="E26" s="13" t="s">
        <v>248</v>
      </c>
      <c r="F26" s="13" t="s">
        <v>236</v>
      </c>
      <c r="G26" s="13" t="s">
        <v>371</v>
      </c>
      <c r="H26" s="13" t="s">
        <v>368</v>
      </c>
      <c r="I26" s="13" t="s">
        <v>667</v>
      </c>
      <c r="J26" s="13" t="s">
        <v>626</v>
      </c>
      <c r="K26" s="63" t="s">
        <v>675</v>
      </c>
      <c r="L26" s="63" t="s">
        <v>627</v>
      </c>
    </row>
    <row r="27" spans="1:12" ht="15" customHeight="1">
      <c r="A27" s="69" t="s">
        <v>292</v>
      </c>
      <c r="B27" s="69">
        <v>0</v>
      </c>
      <c r="C27" s="69" t="s">
        <v>647</v>
      </c>
      <c r="D27" s="69">
        <v>7</v>
      </c>
      <c r="E27" s="69" t="s">
        <v>647</v>
      </c>
      <c r="F27" s="69">
        <v>8</v>
      </c>
      <c r="G27" s="69" t="s">
        <v>649</v>
      </c>
      <c r="H27" s="69">
        <v>3</v>
      </c>
      <c r="I27" s="69" t="s">
        <v>647</v>
      </c>
      <c r="J27" s="69">
        <v>3</v>
      </c>
      <c r="K27" s="69"/>
      <c r="L27" s="69"/>
    </row>
    <row r="28" spans="1:12" ht="15">
      <c r="A28" s="69" t="s">
        <v>293</v>
      </c>
      <c r="B28" s="69">
        <v>0</v>
      </c>
      <c r="C28" s="69" t="s">
        <v>648</v>
      </c>
      <c r="D28" s="69">
        <v>7</v>
      </c>
      <c r="E28" s="69" t="s">
        <v>656</v>
      </c>
      <c r="F28" s="69">
        <v>5</v>
      </c>
      <c r="G28" s="69" t="s">
        <v>662</v>
      </c>
      <c r="H28" s="69">
        <v>3</v>
      </c>
      <c r="I28" s="69" t="s">
        <v>668</v>
      </c>
      <c r="J28" s="69">
        <v>2</v>
      </c>
      <c r="K28" s="69"/>
      <c r="L28" s="69"/>
    </row>
    <row r="29" spans="1:12" ht="15">
      <c r="A29" s="69" t="s">
        <v>294</v>
      </c>
      <c r="B29" s="69">
        <v>0</v>
      </c>
      <c r="C29" s="69" t="s">
        <v>413</v>
      </c>
      <c r="D29" s="69">
        <v>6</v>
      </c>
      <c r="E29" s="69" t="s">
        <v>657</v>
      </c>
      <c r="F29" s="69">
        <v>3</v>
      </c>
      <c r="G29" s="69" t="s">
        <v>411</v>
      </c>
      <c r="H29" s="69">
        <v>3</v>
      </c>
      <c r="I29" s="69" t="s">
        <v>669</v>
      </c>
      <c r="J29" s="69">
        <v>2</v>
      </c>
      <c r="K29" s="69"/>
      <c r="L29" s="69"/>
    </row>
    <row r="30" spans="1:12" ht="15" customHeight="1">
      <c r="A30" s="69" t="s">
        <v>295</v>
      </c>
      <c r="B30" s="69">
        <v>434</v>
      </c>
      <c r="C30" s="69" t="s">
        <v>651</v>
      </c>
      <c r="D30" s="69">
        <v>5</v>
      </c>
      <c r="E30" s="69" t="s">
        <v>658</v>
      </c>
      <c r="F30" s="69">
        <v>3</v>
      </c>
      <c r="G30" s="69" t="s">
        <v>663</v>
      </c>
      <c r="H30" s="69">
        <v>3</v>
      </c>
      <c r="I30" s="69" t="s">
        <v>415</v>
      </c>
      <c r="J30" s="69">
        <v>2</v>
      </c>
      <c r="K30" s="69"/>
      <c r="L30" s="69"/>
    </row>
    <row r="31" spans="1:12" ht="15">
      <c r="A31" s="69" t="s">
        <v>296</v>
      </c>
      <c r="B31" s="69">
        <v>434</v>
      </c>
      <c r="C31" s="69" t="s">
        <v>652</v>
      </c>
      <c r="D31" s="69">
        <v>5</v>
      </c>
      <c r="E31" s="69" t="s">
        <v>650</v>
      </c>
      <c r="F31" s="69">
        <v>3</v>
      </c>
      <c r="G31" s="69" t="s">
        <v>647</v>
      </c>
      <c r="H31" s="69">
        <v>3</v>
      </c>
      <c r="I31" s="69" t="s">
        <v>670</v>
      </c>
      <c r="J31" s="69">
        <v>2</v>
      </c>
      <c r="K31" s="69"/>
      <c r="L31" s="69"/>
    </row>
    <row r="32" spans="1:12" ht="15" customHeight="1">
      <c r="A32" s="69" t="s">
        <v>647</v>
      </c>
      <c r="B32" s="69">
        <v>22</v>
      </c>
      <c r="C32" s="69" t="s">
        <v>653</v>
      </c>
      <c r="D32" s="69">
        <v>4</v>
      </c>
      <c r="E32" s="69" t="s">
        <v>376</v>
      </c>
      <c r="F32" s="69">
        <v>2</v>
      </c>
      <c r="G32" s="69" t="s">
        <v>664</v>
      </c>
      <c r="H32" s="69">
        <v>3</v>
      </c>
      <c r="I32" s="69" t="s">
        <v>671</v>
      </c>
      <c r="J32" s="69">
        <v>2</v>
      </c>
      <c r="K32" s="69"/>
      <c r="L32" s="69"/>
    </row>
    <row r="33" spans="1:12" ht="15" customHeight="1">
      <c r="A33" s="69" t="s">
        <v>648</v>
      </c>
      <c r="B33" s="69">
        <v>11</v>
      </c>
      <c r="C33" s="69" t="s">
        <v>654</v>
      </c>
      <c r="D33" s="69">
        <v>4</v>
      </c>
      <c r="E33" s="69" t="s">
        <v>659</v>
      </c>
      <c r="F33" s="69">
        <v>2</v>
      </c>
      <c r="G33" s="69" t="s">
        <v>650</v>
      </c>
      <c r="H33" s="69">
        <v>3</v>
      </c>
      <c r="I33" s="69" t="s">
        <v>672</v>
      </c>
      <c r="J33" s="69">
        <v>2</v>
      </c>
      <c r="K33" s="69"/>
      <c r="L33" s="69"/>
    </row>
    <row r="34" spans="1:12" ht="15" customHeight="1">
      <c r="A34" s="69" t="s">
        <v>413</v>
      </c>
      <c r="B34" s="69">
        <v>8</v>
      </c>
      <c r="C34" s="69" t="s">
        <v>408</v>
      </c>
      <c r="D34" s="69">
        <v>4</v>
      </c>
      <c r="E34" s="69" t="s">
        <v>660</v>
      </c>
      <c r="F34" s="69">
        <v>2</v>
      </c>
      <c r="G34" s="69" t="s">
        <v>387</v>
      </c>
      <c r="H34" s="69">
        <v>3</v>
      </c>
      <c r="I34" s="69" t="s">
        <v>673</v>
      </c>
      <c r="J34" s="69">
        <v>2</v>
      </c>
      <c r="K34" s="69"/>
      <c r="L34" s="69"/>
    </row>
    <row r="35" spans="1:12" ht="15" customHeight="1">
      <c r="A35" s="69" t="s">
        <v>649</v>
      </c>
      <c r="B35" s="69">
        <v>6</v>
      </c>
      <c r="C35" s="69" t="s">
        <v>655</v>
      </c>
      <c r="D35" s="69">
        <v>4</v>
      </c>
      <c r="E35" s="69" t="s">
        <v>661</v>
      </c>
      <c r="F35" s="69">
        <v>2</v>
      </c>
      <c r="G35" s="69" t="s">
        <v>665</v>
      </c>
      <c r="H35" s="69">
        <v>3</v>
      </c>
      <c r="I35" s="69" t="s">
        <v>674</v>
      </c>
      <c r="J35" s="69">
        <v>2</v>
      </c>
      <c r="K35" s="69"/>
      <c r="L35" s="69"/>
    </row>
    <row r="36" spans="1:12" ht="15">
      <c r="A36" s="69" t="s">
        <v>650</v>
      </c>
      <c r="B36" s="69">
        <v>6</v>
      </c>
      <c r="C36" s="69" t="s">
        <v>402</v>
      </c>
      <c r="D36" s="69">
        <v>3</v>
      </c>
      <c r="E36" s="69" t="s">
        <v>633</v>
      </c>
      <c r="F36" s="69">
        <v>2</v>
      </c>
      <c r="G36" s="69" t="s">
        <v>666</v>
      </c>
      <c r="H36" s="69">
        <v>3</v>
      </c>
      <c r="I36" s="69" t="s">
        <v>648</v>
      </c>
      <c r="J36" s="69">
        <v>2</v>
      </c>
      <c r="K36" s="69"/>
      <c r="L36" s="69"/>
    </row>
    <row r="37" ht="15" customHeight="1"/>
    <row r="39" spans="1:12" ht="15" customHeight="1">
      <c r="A39" s="13" t="s">
        <v>250</v>
      </c>
      <c r="B39" s="13" t="s">
        <v>232</v>
      </c>
      <c r="C39" s="13" t="s">
        <v>251</v>
      </c>
      <c r="D39" s="13" t="s">
        <v>235</v>
      </c>
      <c r="E39" s="13" t="s">
        <v>252</v>
      </c>
      <c r="F39" s="13" t="s">
        <v>236</v>
      </c>
      <c r="G39" s="13" t="s">
        <v>372</v>
      </c>
      <c r="H39" s="13" t="s">
        <v>368</v>
      </c>
      <c r="I39" s="13" t="s">
        <v>710</v>
      </c>
      <c r="J39" s="13" t="s">
        <v>626</v>
      </c>
      <c r="K39" s="63" t="s">
        <v>713</v>
      </c>
      <c r="L39" s="63" t="s">
        <v>627</v>
      </c>
    </row>
    <row r="40" spans="1:12" ht="15" customHeight="1">
      <c r="A40" s="69" t="s">
        <v>680</v>
      </c>
      <c r="B40" s="69">
        <v>5</v>
      </c>
      <c r="C40" s="69" t="s">
        <v>680</v>
      </c>
      <c r="D40" s="69">
        <v>5</v>
      </c>
      <c r="E40" s="69" t="s">
        <v>684</v>
      </c>
      <c r="F40" s="69">
        <v>3</v>
      </c>
      <c r="G40" s="69" t="s">
        <v>686</v>
      </c>
      <c r="H40" s="69">
        <v>3</v>
      </c>
      <c r="I40" s="69" t="s">
        <v>711</v>
      </c>
      <c r="J40" s="69">
        <v>2</v>
      </c>
      <c r="K40" s="69"/>
      <c r="L40" s="69"/>
    </row>
    <row r="41" spans="1:12" ht="15">
      <c r="A41" s="69" t="s">
        <v>681</v>
      </c>
      <c r="B41" s="69">
        <v>5</v>
      </c>
      <c r="C41" s="69" t="s">
        <v>681</v>
      </c>
      <c r="D41" s="69">
        <v>5</v>
      </c>
      <c r="E41" s="69" t="s">
        <v>695</v>
      </c>
      <c r="F41" s="69">
        <v>2</v>
      </c>
      <c r="G41" s="69" t="s">
        <v>687</v>
      </c>
      <c r="H41" s="69">
        <v>3</v>
      </c>
      <c r="I41" s="69" t="s">
        <v>712</v>
      </c>
      <c r="J41" s="69">
        <v>2</v>
      </c>
      <c r="K41" s="69"/>
      <c r="L41" s="69"/>
    </row>
    <row r="42" spans="1:12" ht="15">
      <c r="A42" s="69" t="s">
        <v>682</v>
      </c>
      <c r="B42" s="69">
        <v>4</v>
      </c>
      <c r="C42" s="69" t="s">
        <v>683</v>
      </c>
      <c r="D42" s="69">
        <v>4</v>
      </c>
      <c r="E42" s="69" t="s">
        <v>696</v>
      </c>
      <c r="F42" s="69">
        <v>2</v>
      </c>
      <c r="G42" s="69" t="s">
        <v>688</v>
      </c>
      <c r="H42" s="69">
        <v>3</v>
      </c>
      <c r="I42" s="69"/>
      <c r="J42" s="69"/>
      <c r="K42" s="69"/>
      <c r="L42" s="69"/>
    </row>
    <row r="43" spans="1:12" ht="15" customHeight="1">
      <c r="A43" s="69" t="s">
        <v>683</v>
      </c>
      <c r="B43" s="69">
        <v>4</v>
      </c>
      <c r="C43" s="69" t="s">
        <v>682</v>
      </c>
      <c r="D43" s="69">
        <v>4</v>
      </c>
      <c r="E43" s="69" t="s">
        <v>697</v>
      </c>
      <c r="F43" s="69">
        <v>2</v>
      </c>
      <c r="G43" s="69" t="s">
        <v>689</v>
      </c>
      <c r="H43" s="69">
        <v>3</v>
      </c>
      <c r="I43" s="69"/>
      <c r="J43" s="69"/>
      <c r="K43" s="69"/>
      <c r="L43" s="69"/>
    </row>
    <row r="44" spans="1:12" ht="15">
      <c r="A44" s="69" t="s">
        <v>684</v>
      </c>
      <c r="B44" s="69">
        <v>4</v>
      </c>
      <c r="C44" s="69" t="s">
        <v>685</v>
      </c>
      <c r="D44" s="69">
        <v>3</v>
      </c>
      <c r="E44" s="69" t="s">
        <v>698</v>
      </c>
      <c r="F44" s="69">
        <v>2</v>
      </c>
      <c r="G44" s="69" t="s">
        <v>704</v>
      </c>
      <c r="H44" s="69">
        <v>3</v>
      </c>
      <c r="I44" s="69"/>
      <c r="J44" s="69"/>
      <c r="K44" s="69"/>
      <c r="L44" s="69"/>
    </row>
    <row r="45" spans="1:12" ht="15" customHeight="1">
      <c r="A45" s="69" t="s">
        <v>685</v>
      </c>
      <c r="B45" s="69">
        <v>3</v>
      </c>
      <c r="C45" s="69" t="s">
        <v>690</v>
      </c>
      <c r="D45" s="69">
        <v>2</v>
      </c>
      <c r="E45" s="69" t="s">
        <v>699</v>
      </c>
      <c r="F45" s="69">
        <v>2</v>
      </c>
      <c r="G45" s="69" t="s">
        <v>705</v>
      </c>
      <c r="H45" s="69">
        <v>3</v>
      </c>
      <c r="I45" s="69"/>
      <c r="J45" s="69"/>
      <c r="K45" s="69"/>
      <c r="L45" s="69"/>
    </row>
    <row r="46" spans="1:12" ht="15" customHeight="1">
      <c r="A46" s="69" t="s">
        <v>686</v>
      </c>
      <c r="B46" s="69">
        <v>3</v>
      </c>
      <c r="C46" s="69" t="s">
        <v>691</v>
      </c>
      <c r="D46" s="69">
        <v>2</v>
      </c>
      <c r="E46" s="69" t="s">
        <v>700</v>
      </c>
      <c r="F46" s="69">
        <v>2</v>
      </c>
      <c r="G46" s="69" t="s">
        <v>706</v>
      </c>
      <c r="H46" s="69">
        <v>3</v>
      </c>
      <c r="I46" s="69"/>
      <c r="J46" s="69"/>
      <c r="K46" s="69"/>
      <c r="L46" s="69"/>
    </row>
    <row r="47" spans="1:12" ht="15" customHeight="1">
      <c r="A47" s="69" t="s">
        <v>687</v>
      </c>
      <c r="B47" s="69">
        <v>3</v>
      </c>
      <c r="C47" s="69" t="s">
        <v>692</v>
      </c>
      <c r="D47" s="69">
        <v>2</v>
      </c>
      <c r="E47" s="69" t="s">
        <v>701</v>
      </c>
      <c r="F47" s="69">
        <v>2</v>
      </c>
      <c r="G47" s="69" t="s">
        <v>707</v>
      </c>
      <c r="H47" s="69">
        <v>3</v>
      </c>
      <c r="I47" s="69"/>
      <c r="J47" s="69"/>
      <c r="K47" s="69"/>
      <c r="L47" s="69"/>
    </row>
    <row r="48" spans="1:12" ht="15" customHeight="1">
      <c r="A48" s="69" t="s">
        <v>688</v>
      </c>
      <c r="B48" s="69">
        <v>3</v>
      </c>
      <c r="C48" s="69" t="s">
        <v>693</v>
      </c>
      <c r="D48" s="69">
        <v>2</v>
      </c>
      <c r="E48" s="69" t="s">
        <v>702</v>
      </c>
      <c r="F48" s="69">
        <v>2</v>
      </c>
      <c r="G48" s="69" t="s">
        <v>708</v>
      </c>
      <c r="H48" s="69">
        <v>3</v>
      </c>
      <c r="I48" s="69"/>
      <c r="J48" s="69"/>
      <c r="K48" s="69"/>
      <c r="L48" s="69"/>
    </row>
    <row r="49" spans="1:12" ht="15" customHeight="1">
      <c r="A49" s="69" t="s">
        <v>689</v>
      </c>
      <c r="B49" s="69">
        <v>3</v>
      </c>
      <c r="C49" s="69" t="s">
        <v>694</v>
      </c>
      <c r="D49" s="69">
        <v>2</v>
      </c>
      <c r="E49" s="69" t="s">
        <v>703</v>
      </c>
      <c r="F49" s="69">
        <v>2</v>
      </c>
      <c r="G49" s="69" t="s">
        <v>709</v>
      </c>
      <c r="H49" s="69">
        <v>3</v>
      </c>
      <c r="I49" s="69"/>
      <c r="J49" s="69"/>
      <c r="K49" s="69"/>
      <c r="L49" s="69"/>
    </row>
    <row r="50" ht="15" customHeight="1"/>
    <row r="52" spans="1:12" ht="15" customHeight="1">
      <c r="A52" s="13" t="s">
        <v>254</v>
      </c>
      <c r="B52" s="13" t="s">
        <v>232</v>
      </c>
      <c r="C52" s="63" t="s">
        <v>256</v>
      </c>
      <c r="D52" s="63" t="s">
        <v>235</v>
      </c>
      <c r="E52" s="63" t="s">
        <v>257</v>
      </c>
      <c r="F52" s="63" t="s">
        <v>236</v>
      </c>
      <c r="G52" s="63" t="s">
        <v>373</v>
      </c>
      <c r="H52" s="63" t="s">
        <v>368</v>
      </c>
      <c r="I52" s="13" t="s">
        <v>718</v>
      </c>
      <c r="J52" s="13" t="s">
        <v>626</v>
      </c>
      <c r="K52" s="63" t="s">
        <v>720</v>
      </c>
      <c r="L52" s="63" t="s">
        <v>627</v>
      </c>
    </row>
    <row r="53" spans="1:12" ht="15" customHeight="1">
      <c r="A53" s="63" t="s">
        <v>415</v>
      </c>
      <c r="B53" s="63">
        <v>1</v>
      </c>
      <c r="C53" s="63"/>
      <c r="D53" s="63"/>
      <c r="E53" s="63"/>
      <c r="F53" s="63"/>
      <c r="G53" s="63"/>
      <c r="H53" s="63"/>
      <c r="I53" s="63" t="s">
        <v>415</v>
      </c>
      <c r="J53" s="63">
        <v>1</v>
      </c>
      <c r="K53" s="63"/>
      <c r="L53" s="63"/>
    </row>
    <row r="54" spans="1:12" ht="15" customHeight="1">
      <c r="A54" s="63" t="s">
        <v>406</v>
      </c>
      <c r="B54" s="63">
        <v>1</v>
      </c>
      <c r="C54" s="63"/>
      <c r="D54" s="63"/>
      <c r="E54" s="63"/>
      <c r="F54" s="63"/>
      <c r="G54" s="63"/>
      <c r="H54" s="63"/>
      <c r="I54" s="63" t="s">
        <v>406</v>
      </c>
      <c r="J54" s="63">
        <v>1</v>
      </c>
      <c r="K54" s="63"/>
      <c r="L54" s="63"/>
    </row>
    <row r="56" ht="15" customHeight="1"/>
    <row r="57" spans="1:12" ht="15" customHeight="1">
      <c r="A57" s="13" t="s">
        <v>255</v>
      </c>
      <c r="B57" s="13" t="s">
        <v>232</v>
      </c>
      <c r="C57" s="13" t="s">
        <v>258</v>
      </c>
      <c r="D57" s="13" t="s">
        <v>235</v>
      </c>
      <c r="E57" s="13" t="s">
        <v>259</v>
      </c>
      <c r="F57" s="13" t="s">
        <v>236</v>
      </c>
      <c r="G57" s="13" t="s">
        <v>374</v>
      </c>
      <c r="H57" s="13" t="s">
        <v>368</v>
      </c>
      <c r="I57" s="13" t="s">
        <v>719</v>
      </c>
      <c r="J57" s="13" t="s">
        <v>626</v>
      </c>
      <c r="K57" s="63" t="s">
        <v>721</v>
      </c>
      <c r="L57" s="63" t="s">
        <v>627</v>
      </c>
    </row>
    <row r="58" spans="1:12" ht="15" customHeight="1">
      <c r="A58" s="63" t="s">
        <v>413</v>
      </c>
      <c r="B58" s="63">
        <v>8</v>
      </c>
      <c r="C58" s="63" t="s">
        <v>413</v>
      </c>
      <c r="D58" s="63">
        <v>6</v>
      </c>
      <c r="E58" s="63" t="s">
        <v>414</v>
      </c>
      <c r="F58" s="63">
        <v>2</v>
      </c>
      <c r="G58" s="63" t="s">
        <v>411</v>
      </c>
      <c r="H58" s="63">
        <v>3</v>
      </c>
      <c r="I58" s="63" t="s">
        <v>415</v>
      </c>
      <c r="J58" s="63">
        <v>1</v>
      </c>
      <c r="K58" s="63"/>
      <c r="L58" s="63"/>
    </row>
    <row r="59" spans="1:12" ht="15" customHeight="1">
      <c r="A59" s="63" t="s">
        <v>411</v>
      </c>
      <c r="B59" s="63">
        <v>4</v>
      </c>
      <c r="C59" s="63" t="s">
        <v>408</v>
      </c>
      <c r="D59" s="63">
        <v>4</v>
      </c>
      <c r="E59" s="63" t="s">
        <v>413</v>
      </c>
      <c r="F59" s="63">
        <v>2</v>
      </c>
      <c r="G59" s="63" t="s">
        <v>410</v>
      </c>
      <c r="H59" s="63">
        <v>3</v>
      </c>
      <c r="I59" s="63"/>
      <c r="J59" s="63"/>
      <c r="K59" s="63"/>
      <c r="L59" s="63"/>
    </row>
    <row r="60" spans="1:12" ht="15" customHeight="1">
      <c r="A60" s="63" t="s">
        <v>408</v>
      </c>
      <c r="B60" s="63">
        <v>4</v>
      </c>
      <c r="C60" s="63" t="s">
        <v>402</v>
      </c>
      <c r="D60" s="63">
        <v>3</v>
      </c>
      <c r="E60" s="63" t="s">
        <v>358</v>
      </c>
      <c r="F60" s="63">
        <v>1</v>
      </c>
      <c r="G60" s="63"/>
      <c r="H60" s="63"/>
      <c r="I60" s="63"/>
      <c r="J60" s="63"/>
      <c r="K60" s="63"/>
      <c r="L60" s="63"/>
    </row>
    <row r="61" spans="1:12" ht="15" customHeight="1">
      <c r="A61" s="63" t="s">
        <v>402</v>
      </c>
      <c r="B61" s="63">
        <v>3</v>
      </c>
      <c r="C61" s="63" t="s">
        <v>412</v>
      </c>
      <c r="D61" s="63">
        <v>1</v>
      </c>
      <c r="E61" s="63" t="s">
        <v>388</v>
      </c>
      <c r="F61" s="63">
        <v>1</v>
      </c>
      <c r="G61" s="63"/>
      <c r="H61" s="63"/>
      <c r="I61" s="63"/>
      <c r="J61" s="63"/>
      <c r="K61" s="63"/>
      <c r="L61" s="63"/>
    </row>
    <row r="62" spans="1:12" ht="15">
      <c r="A62" s="63" t="s">
        <v>410</v>
      </c>
      <c r="B62" s="63">
        <v>3</v>
      </c>
      <c r="C62" s="63"/>
      <c r="D62" s="63"/>
      <c r="E62" s="63" t="s">
        <v>411</v>
      </c>
      <c r="F62" s="63">
        <v>1</v>
      </c>
      <c r="G62" s="63"/>
      <c r="H62" s="63"/>
      <c r="I62" s="63"/>
      <c r="J62" s="63"/>
      <c r="K62" s="63"/>
      <c r="L62" s="63"/>
    </row>
    <row r="63" spans="1:12" ht="15" customHeight="1">
      <c r="A63" s="63" t="s">
        <v>414</v>
      </c>
      <c r="B63" s="63">
        <v>2</v>
      </c>
      <c r="C63" s="63"/>
      <c r="D63" s="63"/>
      <c r="E63" s="63"/>
      <c r="F63" s="63"/>
      <c r="G63" s="63"/>
      <c r="H63" s="63"/>
      <c r="I63" s="63"/>
      <c r="J63" s="63"/>
      <c r="K63" s="63"/>
      <c r="L63" s="63"/>
    </row>
    <row r="64" spans="1:12" ht="15" customHeight="1">
      <c r="A64" s="63" t="s">
        <v>358</v>
      </c>
      <c r="B64" s="63">
        <v>1</v>
      </c>
      <c r="C64" s="63"/>
      <c r="D64" s="63"/>
      <c r="E64" s="63"/>
      <c r="F64" s="63"/>
      <c r="G64" s="63"/>
      <c r="H64" s="63"/>
      <c r="I64" s="63"/>
      <c r="J64" s="63"/>
      <c r="K64" s="63"/>
      <c r="L64" s="63"/>
    </row>
    <row r="65" spans="1:12" ht="15" customHeight="1">
      <c r="A65" s="63" t="s">
        <v>388</v>
      </c>
      <c r="B65" s="63">
        <v>1</v>
      </c>
      <c r="C65" s="63"/>
      <c r="D65" s="63"/>
      <c r="E65" s="63"/>
      <c r="F65" s="63"/>
      <c r="G65" s="63"/>
      <c r="H65" s="63"/>
      <c r="I65" s="63"/>
      <c r="J65" s="63"/>
      <c r="K65" s="63"/>
      <c r="L65" s="63"/>
    </row>
    <row r="66" spans="1:12" ht="15" customHeight="1">
      <c r="A66" s="63" t="s">
        <v>412</v>
      </c>
      <c r="B66" s="63">
        <v>1</v>
      </c>
      <c r="C66" s="63"/>
      <c r="D66" s="63"/>
      <c r="E66" s="63"/>
      <c r="F66" s="63"/>
      <c r="G66" s="63"/>
      <c r="H66" s="63"/>
      <c r="I66" s="63"/>
      <c r="J66" s="63"/>
      <c r="K66" s="63"/>
      <c r="L66" s="63"/>
    </row>
    <row r="67" spans="1:12" ht="15">
      <c r="A67" s="63" t="s">
        <v>415</v>
      </c>
      <c r="B67" s="63">
        <v>1</v>
      </c>
      <c r="C67" s="63"/>
      <c r="D67" s="63"/>
      <c r="E67" s="63"/>
      <c r="F67" s="63"/>
      <c r="G67" s="63"/>
      <c r="H67" s="63"/>
      <c r="I67" s="63"/>
      <c r="J67" s="63"/>
      <c r="K67" s="63"/>
      <c r="L67" s="63"/>
    </row>
    <row r="70" spans="1:12" ht="15" customHeight="1">
      <c r="A70" s="13" t="s">
        <v>262</v>
      </c>
      <c r="B70" s="13" t="s">
        <v>232</v>
      </c>
      <c r="C70" s="13" t="s">
        <v>263</v>
      </c>
      <c r="D70" s="13" t="s">
        <v>235</v>
      </c>
      <c r="E70" s="13" t="s">
        <v>264</v>
      </c>
      <c r="F70" s="13" t="s">
        <v>236</v>
      </c>
      <c r="G70" s="13" t="s">
        <v>375</v>
      </c>
      <c r="H70" s="13" t="s">
        <v>368</v>
      </c>
      <c r="I70" s="13" t="s">
        <v>726</v>
      </c>
      <c r="J70" s="13" t="s">
        <v>626</v>
      </c>
      <c r="K70" s="13" t="s">
        <v>727</v>
      </c>
      <c r="L70" s="13" t="s">
        <v>627</v>
      </c>
    </row>
    <row r="71" spans="1:12" ht="15" customHeight="1">
      <c r="A71" s="115" t="s">
        <v>353</v>
      </c>
      <c r="B71" s="63">
        <v>161234</v>
      </c>
      <c r="C71" s="115" t="s">
        <v>402</v>
      </c>
      <c r="D71" s="63">
        <v>5248</v>
      </c>
      <c r="E71" s="115" t="s">
        <v>353</v>
      </c>
      <c r="F71" s="63">
        <v>161234</v>
      </c>
      <c r="G71" s="115" t="s">
        <v>410</v>
      </c>
      <c r="H71" s="63">
        <v>1078</v>
      </c>
      <c r="I71" s="115" t="s">
        <v>406</v>
      </c>
      <c r="J71" s="63">
        <v>2086</v>
      </c>
      <c r="K71" s="115" t="s">
        <v>403</v>
      </c>
      <c r="L71" s="63">
        <v>315</v>
      </c>
    </row>
    <row r="72" spans="1:12" ht="15">
      <c r="A72" s="115" t="s">
        <v>402</v>
      </c>
      <c r="B72" s="63">
        <v>5248</v>
      </c>
      <c r="C72" s="115" t="s">
        <v>408</v>
      </c>
      <c r="D72" s="63">
        <v>2705</v>
      </c>
      <c r="E72" s="115" t="s">
        <v>414</v>
      </c>
      <c r="F72" s="63">
        <v>3098</v>
      </c>
      <c r="G72" s="115" t="s">
        <v>411</v>
      </c>
      <c r="H72" s="63">
        <v>615</v>
      </c>
      <c r="I72" s="115" t="s">
        <v>415</v>
      </c>
      <c r="J72" s="63">
        <v>401</v>
      </c>
      <c r="K72" s="115"/>
      <c r="L72" s="63"/>
    </row>
    <row r="73" spans="1:12" ht="15">
      <c r="A73" s="115" t="s">
        <v>414</v>
      </c>
      <c r="B73" s="63">
        <v>3098</v>
      </c>
      <c r="C73" s="115" t="s">
        <v>401</v>
      </c>
      <c r="D73" s="63">
        <v>2336</v>
      </c>
      <c r="E73" s="115" t="s">
        <v>358</v>
      </c>
      <c r="F73" s="63">
        <v>1184</v>
      </c>
      <c r="G73" s="115" t="s">
        <v>409</v>
      </c>
      <c r="H73" s="63">
        <v>79</v>
      </c>
      <c r="I73" s="115" t="s">
        <v>404</v>
      </c>
      <c r="J73" s="63">
        <v>368</v>
      </c>
      <c r="K73" s="115"/>
      <c r="L73" s="63"/>
    </row>
    <row r="74" spans="1:12" ht="15" customHeight="1">
      <c r="A74" s="115" t="s">
        <v>408</v>
      </c>
      <c r="B74" s="63">
        <v>2705</v>
      </c>
      <c r="C74" s="115" t="s">
        <v>413</v>
      </c>
      <c r="D74" s="63">
        <v>1550</v>
      </c>
      <c r="E74" s="115" t="s">
        <v>405</v>
      </c>
      <c r="F74" s="63">
        <v>348</v>
      </c>
      <c r="G74" s="115"/>
      <c r="H74" s="63"/>
      <c r="I74" s="115"/>
      <c r="J74" s="63"/>
      <c r="K74" s="115"/>
      <c r="L74" s="63"/>
    </row>
    <row r="75" spans="1:12" ht="15" customHeight="1">
      <c r="A75" s="115" t="s">
        <v>401</v>
      </c>
      <c r="B75" s="63">
        <v>2336</v>
      </c>
      <c r="C75" s="115" t="s">
        <v>412</v>
      </c>
      <c r="D75" s="63">
        <v>1102</v>
      </c>
      <c r="E75" s="115" t="s">
        <v>388</v>
      </c>
      <c r="F75" s="63">
        <v>54</v>
      </c>
      <c r="G75" s="115"/>
      <c r="H75" s="63"/>
      <c r="I75" s="115"/>
      <c r="J75" s="63"/>
      <c r="K75" s="115"/>
      <c r="L75" s="63"/>
    </row>
    <row r="76" spans="1:12" ht="15" customHeight="1">
      <c r="A76" s="115" t="s">
        <v>406</v>
      </c>
      <c r="B76" s="63">
        <v>2086</v>
      </c>
      <c r="C76" s="115" t="s">
        <v>407</v>
      </c>
      <c r="D76" s="63">
        <v>165</v>
      </c>
      <c r="E76" s="115"/>
      <c r="F76" s="63"/>
      <c r="G76" s="115"/>
      <c r="H76" s="63"/>
      <c r="I76" s="115"/>
      <c r="J76" s="63"/>
      <c r="K76" s="115"/>
      <c r="L76" s="63"/>
    </row>
    <row r="77" spans="1:12" ht="15" customHeight="1">
      <c r="A77" s="115" t="s">
        <v>413</v>
      </c>
      <c r="B77" s="63">
        <v>1550</v>
      </c>
      <c r="C77" s="115"/>
      <c r="D77" s="63"/>
      <c r="E77" s="115"/>
      <c r="F77" s="63"/>
      <c r="G77" s="115"/>
      <c r="H77" s="63"/>
      <c r="I77" s="115"/>
      <c r="J77" s="63"/>
      <c r="K77" s="115"/>
      <c r="L77" s="63"/>
    </row>
    <row r="78" spans="1:12" ht="15">
      <c r="A78" s="115" t="s">
        <v>358</v>
      </c>
      <c r="B78" s="63">
        <v>1184</v>
      </c>
      <c r="C78" s="115"/>
      <c r="D78" s="63"/>
      <c r="E78" s="115"/>
      <c r="F78" s="63"/>
      <c r="G78" s="115"/>
      <c r="H78" s="63"/>
      <c r="I78" s="115"/>
      <c r="J78" s="63"/>
      <c r="K78" s="115"/>
      <c r="L78" s="63"/>
    </row>
    <row r="79" spans="1:12" ht="15" customHeight="1">
      <c r="A79" s="115" t="s">
        <v>412</v>
      </c>
      <c r="B79" s="63">
        <v>1102</v>
      </c>
      <c r="C79" s="115"/>
      <c r="D79" s="63"/>
      <c r="E79" s="115"/>
      <c r="F79" s="63"/>
      <c r="G79" s="115"/>
      <c r="H79" s="63"/>
      <c r="I79" s="115"/>
      <c r="J79" s="63"/>
      <c r="K79" s="115"/>
      <c r="L79" s="63"/>
    </row>
    <row r="80" spans="1:12" ht="15">
      <c r="A80" s="115" t="s">
        <v>410</v>
      </c>
      <c r="B80" s="63">
        <v>1078</v>
      </c>
      <c r="C80" s="115"/>
      <c r="D80" s="63"/>
      <c r="E80" s="115"/>
      <c r="F80" s="63"/>
      <c r="G80" s="115"/>
      <c r="H80" s="63"/>
      <c r="I80" s="115"/>
      <c r="J80" s="63"/>
      <c r="K80" s="115"/>
      <c r="L80" s="63"/>
    </row>
    <row r="83" ht="15" customHeight="1"/>
    <row r="84" ht="15" customHeight="1"/>
    <row r="87" ht="15" customHeight="1"/>
    <row r="88" ht="15" customHeight="1"/>
    <row r="89" ht="15" customHeight="1"/>
    <row r="90" ht="15" customHeight="1"/>
    <row r="92" ht="15" customHeight="1"/>
  </sheetData>
  <hyperlinks>
    <hyperlink ref="A2" r:id="rId1" display="https://twitter.com/M_Schlake/status/1121117173202731010"/>
    <hyperlink ref="A3" r:id="rId2" display="https://communityvitality.unl.edu/connecting-entrepreneurial-communities"/>
    <hyperlink ref="A4" r:id="rId3" display="https://www.journaldemocrat.com/news/20190417/connecting-entrepreneurial-communities-conference-is-april-24-25-in-beatrice"/>
    <hyperlink ref="C2" r:id="rId4" display="https://communityvitality.unl.edu/connecting-entrepreneurial-communities"/>
    <hyperlink ref="C3" r:id="rId5" display="https://www.journaldemocrat.com/news/20190417/connecting-entrepreneurial-communities-conference-is-april-24-25-in-beatrice"/>
    <hyperlink ref="E2" r:id="rId6" display="https://twitter.com/M_Schlake/status/1121117173202731010"/>
  </hyperlinks>
  <printOptions/>
  <pageMargins left="0.7" right="0.7" top="0.75" bottom="0.75" header="0.3" footer="0.3"/>
  <pageSetup orientation="portrait" paperSize="9"/>
  <tableParts>
    <tablePart r:id="rId7"/>
    <tablePart r:id="rId8"/>
    <tablePart r:id="rId14"/>
    <tablePart r:id="rId9"/>
    <tablePart r:id="rId11"/>
    <tablePart r:id="rId10"/>
    <tablePart r:id="rId12"/>
    <tablePart r:id="rId1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276</v>
      </c>
      <c r="B1" s="13" t="s">
        <v>277</v>
      </c>
      <c r="C1" s="13" t="s">
        <v>278</v>
      </c>
      <c r="D1" s="13" t="s">
        <v>144</v>
      </c>
      <c r="E1" s="13" t="s">
        <v>297</v>
      </c>
      <c r="F1" s="13" t="s">
        <v>298</v>
      </c>
      <c r="G1" s="13" t="s">
        <v>299</v>
      </c>
    </row>
    <row r="2" spans="1:7" ht="15">
      <c r="A2" s="63" t="s">
        <v>292</v>
      </c>
      <c r="B2" s="63">
        <v>0</v>
      </c>
      <c r="C2" s="113">
        <v>0</v>
      </c>
      <c r="D2" s="63" t="s">
        <v>279</v>
      </c>
      <c r="E2" s="63"/>
      <c r="F2" s="63"/>
      <c r="G2" s="63"/>
    </row>
    <row r="3" spans="1:7" ht="15">
      <c r="A3" s="63" t="s">
        <v>293</v>
      </c>
      <c r="B3" s="63">
        <v>0</v>
      </c>
      <c r="C3" s="113">
        <v>0</v>
      </c>
      <c r="D3" s="63" t="s">
        <v>279</v>
      </c>
      <c r="E3" s="63"/>
      <c r="F3" s="63"/>
      <c r="G3" s="63"/>
    </row>
    <row r="4" spans="1:7" ht="15">
      <c r="A4" s="63" t="s">
        <v>294</v>
      </c>
      <c r="B4" s="63">
        <v>0</v>
      </c>
      <c r="C4" s="113">
        <v>0</v>
      </c>
      <c r="D4" s="63" t="s">
        <v>279</v>
      </c>
      <c r="E4" s="63"/>
      <c r="F4" s="63"/>
      <c r="G4" s="63"/>
    </row>
    <row r="5" spans="1:7" ht="15">
      <c r="A5" s="63" t="s">
        <v>295</v>
      </c>
      <c r="B5" s="63">
        <v>434</v>
      </c>
      <c r="C5" s="113">
        <v>1</v>
      </c>
      <c r="D5" s="63" t="s">
        <v>279</v>
      </c>
      <c r="E5" s="63"/>
      <c r="F5" s="63"/>
      <c r="G5" s="63"/>
    </row>
    <row r="6" spans="1:7" ht="15">
      <c r="A6" s="63" t="s">
        <v>296</v>
      </c>
      <c r="B6" s="63">
        <v>434</v>
      </c>
      <c r="C6" s="113">
        <v>1</v>
      </c>
      <c r="D6" s="63" t="s">
        <v>279</v>
      </c>
      <c r="E6" s="63"/>
      <c r="F6" s="63"/>
      <c r="G6" s="63"/>
    </row>
    <row r="7" spans="1:7" ht="15">
      <c r="A7" s="69" t="s">
        <v>647</v>
      </c>
      <c r="B7" s="69">
        <v>22</v>
      </c>
      <c r="C7" s="93">
        <v>0</v>
      </c>
      <c r="D7" s="69" t="s">
        <v>279</v>
      </c>
      <c r="E7" s="69" t="b">
        <v>0</v>
      </c>
      <c r="F7" s="69" t="b">
        <v>0</v>
      </c>
      <c r="G7" s="69" t="b">
        <v>0</v>
      </c>
    </row>
    <row r="8" spans="1:7" ht="15">
      <c r="A8" s="69" t="s">
        <v>648</v>
      </c>
      <c r="B8" s="69">
        <v>11</v>
      </c>
      <c r="C8" s="93">
        <v>0.01368583937567851</v>
      </c>
      <c r="D8" s="69" t="s">
        <v>279</v>
      </c>
      <c r="E8" s="69" t="b">
        <v>0</v>
      </c>
      <c r="F8" s="69" t="b">
        <v>0</v>
      </c>
      <c r="G8" s="69" t="b">
        <v>0</v>
      </c>
    </row>
    <row r="9" spans="1:7" ht="15">
      <c r="A9" s="69" t="s">
        <v>413</v>
      </c>
      <c r="B9" s="69">
        <v>8</v>
      </c>
      <c r="C9" s="93">
        <v>0.011264940867442631</v>
      </c>
      <c r="D9" s="69" t="s">
        <v>279</v>
      </c>
      <c r="E9" s="69" t="b">
        <v>0</v>
      </c>
      <c r="F9" s="69" t="b">
        <v>0</v>
      </c>
      <c r="G9" s="69" t="b">
        <v>0</v>
      </c>
    </row>
    <row r="10" spans="1:7" ht="15">
      <c r="A10" s="69" t="s">
        <v>649</v>
      </c>
      <c r="B10" s="69">
        <v>6</v>
      </c>
      <c r="C10" s="93">
        <v>0.01085137366228005</v>
      </c>
      <c r="D10" s="69" t="s">
        <v>279</v>
      </c>
      <c r="E10" s="69" t="b">
        <v>0</v>
      </c>
      <c r="F10" s="69" t="b">
        <v>0</v>
      </c>
      <c r="G10" s="69" t="b">
        <v>0</v>
      </c>
    </row>
    <row r="11" spans="1:7" ht="15">
      <c r="A11" s="69" t="s">
        <v>650</v>
      </c>
      <c r="B11" s="69">
        <v>6</v>
      </c>
      <c r="C11" s="93">
        <v>0.01085137366228005</v>
      </c>
      <c r="D11" s="69" t="s">
        <v>279</v>
      </c>
      <c r="E11" s="69" t="b">
        <v>0</v>
      </c>
      <c r="F11" s="69" t="b">
        <v>0</v>
      </c>
      <c r="G11" s="69" t="b">
        <v>0</v>
      </c>
    </row>
    <row r="12" spans="1:7" ht="15">
      <c r="A12" s="69" t="s">
        <v>656</v>
      </c>
      <c r="B12" s="69">
        <v>6</v>
      </c>
      <c r="C12" s="93">
        <v>0.01085137366228005</v>
      </c>
      <c r="D12" s="69" t="s">
        <v>279</v>
      </c>
      <c r="E12" s="69" t="b">
        <v>0</v>
      </c>
      <c r="F12" s="69" t="b">
        <v>0</v>
      </c>
      <c r="G12" s="69" t="b">
        <v>0</v>
      </c>
    </row>
    <row r="13" spans="1:7" ht="15">
      <c r="A13" s="69" t="s">
        <v>651</v>
      </c>
      <c r="B13" s="69">
        <v>5</v>
      </c>
      <c r="C13" s="93">
        <v>0.010311741610355567</v>
      </c>
      <c r="D13" s="69" t="s">
        <v>279</v>
      </c>
      <c r="E13" s="69" t="b">
        <v>0</v>
      </c>
      <c r="F13" s="69" t="b">
        <v>0</v>
      </c>
      <c r="G13" s="69" t="b">
        <v>0</v>
      </c>
    </row>
    <row r="14" spans="1:7" ht="15">
      <c r="A14" s="69" t="s">
        <v>652</v>
      </c>
      <c r="B14" s="69">
        <v>5</v>
      </c>
      <c r="C14" s="93">
        <v>0.010311741610355567</v>
      </c>
      <c r="D14" s="69" t="s">
        <v>279</v>
      </c>
      <c r="E14" s="69" t="b">
        <v>0</v>
      </c>
      <c r="F14" s="69" t="b">
        <v>0</v>
      </c>
      <c r="G14" s="69" t="b">
        <v>0</v>
      </c>
    </row>
    <row r="15" spans="1:7" ht="15">
      <c r="A15" s="69" t="s">
        <v>758</v>
      </c>
      <c r="B15" s="69">
        <v>5</v>
      </c>
      <c r="C15" s="93">
        <v>0.010311741610355567</v>
      </c>
      <c r="D15" s="69" t="s">
        <v>279</v>
      </c>
      <c r="E15" s="69" t="b">
        <v>0</v>
      </c>
      <c r="F15" s="69" t="b">
        <v>0</v>
      </c>
      <c r="G15" s="69" t="b">
        <v>0</v>
      </c>
    </row>
    <row r="16" spans="1:7" ht="15">
      <c r="A16" s="69" t="s">
        <v>664</v>
      </c>
      <c r="B16" s="69">
        <v>5</v>
      </c>
      <c r="C16" s="93">
        <v>0.010311741610355567</v>
      </c>
      <c r="D16" s="69" t="s">
        <v>279</v>
      </c>
      <c r="E16" s="69" t="b">
        <v>0</v>
      </c>
      <c r="F16" s="69" t="b">
        <v>0</v>
      </c>
      <c r="G16" s="69" t="b">
        <v>0</v>
      </c>
    </row>
    <row r="17" spans="1:7" ht="15">
      <c r="A17" s="69" t="s">
        <v>387</v>
      </c>
      <c r="B17" s="69">
        <v>5</v>
      </c>
      <c r="C17" s="93">
        <v>0.010311741610355567</v>
      </c>
      <c r="D17" s="69" t="s">
        <v>279</v>
      </c>
      <c r="E17" s="69" t="b">
        <v>0</v>
      </c>
      <c r="F17" s="69" t="b">
        <v>0</v>
      </c>
      <c r="G17" s="69" t="b">
        <v>0</v>
      </c>
    </row>
    <row r="18" spans="1:7" ht="15">
      <c r="A18" s="69" t="s">
        <v>658</v>
      </c>
      <c r="B18" s="69">
        <v>5</v>
      </c>
      <c r="C18" s="93">
        <v>0.010311741610355567</v>
      </c>
      <c r="D18" s="69" t="s">
        <v>279</v>
      </c>
      <c r="E18" s="69" t="b">
        <v>0</v>
      </c>
      <c r="F18" s="69" t="b">
        <v>0</v>
      </c>
      <c r="G18" s="69" t="b">
        <v>0</v>
      </c>
    </row>
    <row r="19" spans="1:7" ht="15">
      <c r="A19" s="69" t="s">
        <v>672</v>
      </c>
      <c r="B19" s="69">
        <v>5</v>
      </c>
      <c r="C19" s="93">
        <v>0.010311741610355567</v>
      </c>
      <c r="D19" s="69" t="s">
        <v>279</v>
      </c>
      <c r="E19" s="69" t="b">
        <v>0</v>
      </c>
      <c r="F19" s="69" t="b">
        <v>0</v>
      </c>
      <c r="G19" s="69" t="b">
        <v>0</v>
      </c>
    </row>
    <row r="20" spans="1:7" ht="15">
      <c r="A20" s="69" t="s">
        <v>759</v>
      </c>
      <c r="B20" s="69">
        <v>4</v>
      </c>
      <c r="C20" s="93">
        <v>0.009491829352490306</v>
      </c>
      <c r="D20" s="69" t="s">
        <v>279</v>
      </c>
      <c r="E20" s="69" t="b">
        <v>0</v>
      </c>
      <c r="F20" s="69" t="b">
        <v>0</v>
      </c>
      <c r="G20" s="69" t="b">
        <v>0</v>
      </c>
    </row>
    <row r="21" spans="1:7" ht="15">
      <c r="A21" s="69" t="s">
        <v>411</v>
      </c>
      <c r="B21" s="69">
        <v>4</v>
      </c>
      <c r="C21" s="93">
        <v>0.009491829352490306</v>
      </c>
      <c r="D21" s="69" t="s">
        <v>279</v>
      </c>
      <c r="E21" s="69" t="b">
        <v>0</v>
      </c>
      <c r="F21" s="69" t="b">
        <v>0</v>
      </c>
      <c r="G21" s="69" t="b">
        <v>0</v>
      </c>
    </row>
    <row r="22" spans="1:7" ht="15">
      <c r="A22" s="69" t="s">
        <v>408</v>
      </c>
      <c r="B22" s="69">
        <v>4</v>
      </c>
      <c r="C22" s="93">
        <v>0.009491829352490306</v>
      </c>
      <c r="D22" s="69" t="s">
        <v>279</v>
      </c>
      <c r="E22" s="69" t="b">
        <v>0</v>
      </c>
      <c r="F22" s="69" t="b">
        <v>0</v>
      </c>
      <c r="G22" s="69" t="b">
        <v>0</v>
      </c>
    </row>
    <row r="23" spans="1:7" ht="15">
      <c r="A23" s="69" t="s">
        <v>653</v>
      </c>
      <c r="B23" s="69">
        <v>4</v>
      </c>
      <c r="C23" s="93">
        <v>0.009491829352490306</v>
      </c>
      <c r="D23" s="69" t="s">
        <v>279</v>
      </c>
      <c r="E23" s="69" t="b">
        <v>0</v>
      </c>
      <c r="F23" s="69" t="b">
        <v>0</v>
      </c>
      <c r="G23" s="69" t="b">
        <v>0</v>
      </c>
    </row>
    <row r="24" spans="1:7" ht="15">
      <c r="A24" s="69" t="s">
        <v>654</v>
      </c>
      <c r="B24" s="69">
        <v>4</v>
      </c>
      <c r="C24" s="93">
        <v>0.009491829352490306</v>
      </c>
      <c r="D24" s="69" t="s">
        <v>279</v>
      </c>
      <c r="E24" s="69" t="b">
        <v>0</v>
      </c>
      <c r="F24" s="69" t="b">
        <v>0</v>
      </c>
      <c r="G24" s="69" t="b">
        <v>0</v>
      </c>
    </row>
    <row r="25" spans="1:7" ht="15">
      <c r="A25" s="69" t="s">
        <v>760</v>
      </c>
      <c r="B25" s="69">
        <v>4</v>
      </c>
      <c r="C25" s="93">
        <v>0.009491829352490306</v>
      </c>
      <c r="D25" s="69" t="s">
        <v>279</v>
      </c>
      <c r="E25" s="69" t="b">
        <v>0</v>
      </c>
      <c r="F25" s="69" t="b">
        <v>0</v>
      </c>
      <c r="G25" s="69" t="b">
        <v>0</v>
      </c>
    </row>
    <row r="26" spans="1:7" ht="15">
      <c r="A26" s="69" t="s">
        <v>655</v>
      </c>
      <c r="B26" s="69">
        <v>4</v>
      </c>
      <c r="C26" s="93">
        <v>0.013351188271259296</v>
      </c>
      <c r="D26" s="69" t="s">
        <v>279</v>
      </c>
      <c r="E26" s="69" t="b">
        <v>0</v>
      </c>
      <c r="F26" s="69" t="b">
        <v>0</v>
      </c>
      <c r="G26" s="69" t="b">
        <v>0</v>
      </c>
    </row>
    <row r="27" spans="1:7" ht="15">
      <c r="A27" s="69" t="s">
        <v>761</v>
      </c>
      <c r="B27" s="69">
        <v>4</v>
      </c>
      <c r="C27" s="93">
        <v>0.009491829352490306</v>
      </c>
      <c r="D27" s="69" t="s">
        <v>279</v>
      </c>
      <c r="E27" s="69" t="b">
        <v>0</v>
      </c>
      <c r="F27" s="69" t="b">
        <v>0</v>
      </c>
      <c r="G27" s="69" t="b">
        <v>0</v>
      </c>
    </row>
    <row r="28" spans="1:7" ht="15">
      <c r="A28" s="69" t="s">
        <v>657</v>
      </c>
      <c r="B28" s="69">
        <v>4</v>
      </c>
      <c r="C28" s="93">
        <v>0.009491829352490306</v>
      </c>
      <c r="D28" s="69" t="s">
        <v>279</v>
      </c>
      <c r="E28" s="69" t="b">
        <v>0</v>
      </c>
      <c r="F28" s="69" t="b">
        <v>0</v>
      </c>
      <c r="G28" s="69" t="b">
        <v>0</v>
      </c>
    </row>
    <row r="29" spans="1:7" ht="15">
      <c r="A29" s="69" t="s">
        <v>402</v>
      </c>
      <c r="B29" s="69">
        <v>3</v>
      </c>
      <c r="C29" s="93">
        <v>0.008320206020216768</v>
      </c>
      <c r="D29" s="69" t="s">
        <v>279</v>
      </c>
      <c r="E29" s="69" t="b">
        <v>0</v>
      </c>
      <c r="F29" s="69" t="b">
        <v>0</v>
      </c>
      <c r="G29" s="69" t="b">
        <v>0</v>
      </c>
    </row>
    <row r="30" spans="1:7" ht="15">
      <c r="A30" s="69" t="s">
        <v>662</v>
      </c>
      <c r="B30" s="69">
        <v>3</v>
      </c>
      <c r="C30" s="93">
        <v>0.008320206020216768</v>
      </c>
      <c r="D30" s="69" t="s">
        <v>279</v>
      </c>
      <c r="E30" s="69" t="b">
        <v>0</v>
      </c>
      <c r="F30" s="69" t="b">
        <v>0</v>
      </c>
      <c r="G30" s="69" t="b">
        <v>0</v>
      </c>
    </row>
    <row r="31" spans="1:7" ht="15">
      <c r="A31" s="69" t="s">
        <v>663</v>
      </c>
      <c r="B31" s="69">
        <v>3</v>
      </c>
      <c r="C31" s="93">
        <v>0.008320206020216768</v>
      </c>
      <c r="D31" s="69" t="s">
        <v>279</v>
      </c>
      <c r="E31" s="69" t="b">
        <v>0</v>
      </c>
      <c r="F31" s="69" t="b">
        <v>0</v>
      </c>
      <c r="G31" s="69" t="b">
        <v>0</v>
      </c>
    </row>
    <row r="32" spans="1:7" ht="15">
      <c r="A32" s="69" t="s">
        <v>665</v>
      </c>
      <c r="B32" s="69">
        <v>3</v>
      </c>
      <c r="C32" s="93">
        <v>0.008320206020216768</v>
      </c>
      <c r="D32" s="69" t="s">
        <v>279</v>
      </c>
      <c r="E32" s="69" t="b">
        <v>0</v>
      </c>
      <c r="F32" s="69" t="b">
        <v>0</v>
      </c>
      <c r="G32" s="69" t="b">
        <v>0</v>
      </c>
    </row>
    <row r="33" spans="1:7" ht="15">
      <c r="A33" s="69" t="s">
        <v>666</v>
      </c>
      <c r="B33" s="69">
        <v>3</v>
      </c>
      <c r="C33" s="93">
        <v>0.008320206020216768</v>
      </c>
      <c r="D33" s="69" t="s">
        <v>279</v>
      </c>
      <c r="E33" s="69" t="b">
        <v>0</v>
      </c>
      <c r="F33" s="69" t="b">
        <v>0</v>
      </c>
      <c r="G33" s="69" t="b">
        <v>0</v>
      </c>
    </row>
    <row r="34" spans="1:7" ht="15">
      <c r="A34" s="69" t="s">
        <v>762</v>
      </c>
      <c r="B34" s="69">
        <v>3</v>
      </c>
      <c r="C34" s="93">
        <v>0.008320206020216768</v>
      </c>
      <c r="D34" s="69" t="s">
        <v>279</v>
      </c>
      <c r="E34" s="69" t="b">
        <v>0</v>
      </c>
      <c r="F34" s="69" t="b">
        <v>0</v>
      </c>
      <c r="G34" s="69" t="b">
        <v>0</v>
      </c>
    </row>
    <row r="35" spans="1:7" ht="15">
      <c r="A35" s="69" t="s">
        <v>410</v>
      </c>
      <c r="B35" s="69">
        <v>3</v>
      </c>
      <c r="C35" s="93">
        <v>0.008320206020216768</v>
      </c>
      <c r="D35" s="69" t="s">
        <v>279</v>
      </c>
      <c r="E35" s="69" t="b">
        <v>0</v>
      </c>
      <c r="F35" s="69" t="b">
        <v>0</v>
      </c>
      <c r="G35" s="69" t="b">
        <v>0</v>
      </c>
    </row>
    <row r="36" spans="1:7" ht="15">
      <c r="A36" s="69" t="s">
        <v>398</v>
      </c>
      <c r="B36" s="69">
        <v>3</v>
      </c>
      <c r="C36" s="93">
        <v>0.008320206020216768</v>
      </c>
      <c r="D36" s="69" t="s">
        <v>279</v>
      </c>
      <c r="E36" s="69" t="b">
        <v>0</v>
      </c>
      <c r="F36" s="69" t="b">
        <v>0</v>
      </c>
      <c r="G36" s="69" t="b">
        <v>0</v>
      </c>
    </row>
    <row r="37" spans="1:7" ht="15">
      <c r="A37" s="69" t="s">
        <v>763</v>
      </c>
      <c r="B37" s="69">
        <v>3</v>
      </c>
      <c r="C37" s="93">
        <v>0.008320206020216768</v>
      </c>
      <c r="D37" s="69" t="s">
        <v>279</v>
      </c>
      <c r="E37" s="69" t="b">
        <v>0</v>
      </c>
      <c r="F37" s="69" t="b">
        <v>0</v>
      </c>
      <c r="G37" s="69" t="b">
        <v>0</v>
      </c>
    </row>
    <row r="38" spans="1:7" ht="15">
      <c r="A38" s="69" t="s">
        <v>376</v>
      </c>
      <c r="B38" s="69">
        <v>2</v>
      </c>
      <c r="C38" s="93">
        <v>0.006675594135629648</v>
      </c>
      <c r="D38" s="69" t="s">
        <v>279</v>
      </c>
      <c r="E38" s="69" t="b">
        <v>0</v>
      </c>
      <c r="F38" s="69" t="b">
        <v>0</v>
      </c>
      <c r="G38" s="69" t="b">
        <v>0</v>
      </c>
    </row>
    <row r="39" spans="1:7" ht="15">
      <c r="A39" s="69" t="s">
        <v>659</v>
      </c>
      <c r="B39" s="69">
        <v>2</v>
      </c>
      <c r="C39" s="93">
        <v>0.006675594135629648</v>
      </c>
      <c r="D39" s="69" t="s">
        <v>279</v>
      </c>
      <c r="E39" s="69" t="b">
        <v>0</v>
      </c>
      <c r="F39" s="69" t="b">
        <v>0</v>
      </c>
      <c r="G39" s="69" t="b">
        <v>0</v>
      </c>
    </row>
    <row r="40" spans="1:7" ht="15">
      <c r="A40" s="69" t="s">
        <v>764</v>
      </c>
      <c r="B40" s="69">
        <v>2</v>
      </c>
      <c r="C40" s="93">
        <v>0.006675594135629648</v>
      </c>
      <c r="D40" s="69" t="s">
        <v>279</v>
      </c>
      <c r="E40" s="69" t="b">
        <v>0</v>
      </c>
      <c r="F40" s="69" t="b">
        <v>0</v>
      </c>
      <c r="G40" s="69" t="b">
        <v>0</v>
      </c>
    </row>
    <row r="41" spans="1:7" ht="15">
      <c r="A41" s="69" t="s">
        <v>765</v>
      </c>
      <c r="B41" s="69">
        <v>2</v>
      </c>
      <c r="C41" s="93">
        <v>0.006675594135629648</v>
      </c>
      <c r="D41" s="69" t="s">
        <v>279</v>
      </c>
      <c r="E41" s="69" t="b">
        <v>0</v>
      </c>
      <c r="F41" s="69" t="b">
        <v>0</v>
      </c>
      <c r="G41" s="69" t="b">
        <v>0</v>
      </c>
    </row>
    <row r="42" spans="1:7" ht="15">
      <c r="A42" s="69" t="s">
        <v>766</v>
      </c>
      <c r="B42" s="69">
        <v>2</v>
      </c>
      <c r="C42" s="93">
        <v>0.006675594135629648</v>
      </c>
      <c r="D42" s="69" t="s">
        <v>279</v>
      </c>
      <c r="E42" s="69" t="b">
        <v>0</v>
      </c>
      <c r="F42" s="69" t="b">
        <v>0</v>
      </c>
      <c r="G42" s="69" t="b">
        <v>0</v>
      </c>
    </row>
    <row r="43" spans="1:7" ht="15">
      <c r="A43" s="69" t="s">
        <v>767</v>
      </c>
      <c r="B43" s="69">
        <v>2</v>
      </c>
      <c r="C43" s="93">
        <v>0.006675594135629648</v>
      </c>
      <c r="D43" s="69" t="s">
        <v>279</v>
      </c>
      <c r="E43" s="69" t="b">
        <v>0</v>
      </c>
      <c r="F43" s="69" t="b">
        <v>0</v>
      </c>
      <c r="G43" s="69" t="b">
        <v>0</v>
      </c>
    </row>
    <row r="44" spans="1:7" ht="15">
      <c r="A44" s="69" t="s">
        <v>768</v>
      </c>
      <c r="B44" s="69">
        <v>2</v>
      </c>
      <c r="C44" s="93">
        <v>0.006675594135629648</v>
      </c>
      <c r="D44" s="69" t="s">
        <v>279</v>
      </c>
      <c r="E44" s="69" t="b">
        <v>0</v>
      </c>
      <c r="F44" s="69" t="b">
        <v>0</v>
      </c>
      <c r="G44" s="69" t="b">
        <v>0</v>
      </c>
    </row>
    <row r="45" spans="1:7" ht="15">
      <c r="A45" s="69" t="s">
        <v>769</v>
      </c>
      <c r="B45" s="69">
        <v>2</v>
      </c>
      <c r="C45" s="93">
        <v>0.006675594135629648</v>
      </c>
      <c r="D45" s="69" t="s">
        <v>279</v>
      </c>
      <c r="E45" s="69" t="b">
        <v>0</v>
      </c>
      <c r="F45" s="69" t="b">
        <v>0</v>
      </c>
      <c r="G45" s="69" t="b">
        <v>0</v>
      </c>
    </row>
    <row r="46" spans="1:7" ht="15">
      <c r="A46" s="69" t="s">
        <v>770</v>
      </c>
      <c r="B46" s="69">
        <v>2</v>
      </c>
      <c r="C46" s="93">
        <v>0.006675594135629648</v>
      </c>
      <c r="D46" s="69" t="s">
        <v>279</v>
      </c>
      <c r="E46" s="69" t="b">
        <v>0</v>
      </c>
      <c r="F46" s="69" t="b">
        <v>0</v>
      </c>
      <c r="G46" s="69" t="b">
        <v>0</v>
      </c>
    </row>
    <row r="47" spans="1:7" ht="15">
      <c r="A47" s="69" t="s">
        <v>771</v>
      </c>
      <c r="B47" s="69">
        <v>2</v>
      </c>
      <c r="C47" s="93">
        <v>0.006675594135629648</v>
      </c>
      <c r="D47" s="69" t="s">
        <v>279</v>
      </c>
      <c r="E47" s="69" t="b">
        <v>0</v>
      </c>
      <c r="F47" s="69" t="b">
        <v>0</v>
      </c>
      <c r="G47" s="69" t="b">
        <v>0</v>
      </c>
    </row>
    <row r="48" spans="1:7" ht="15">
      <c r="A48" s="69" t="s">
        <v>668</v>
      </c>
      <c r="B48" s="69">
        <v>2</v>
      </c>
      <c r="C48" s="93">
        <v>0.006675594135629648</v>
      </c>
      <c r="D48" s="69" t="s">
        <v>279</v>
      </c>
      <c r="E48" s="69" t="b">
        <v>0</v>
      </c>
      <c r="F48" s="69" t="b">
        <v>0</v>
      </c>
      <c r="G48" s="69" t="b">
        <v>0</v>
      </c>
    </row>
    <row r="49" spans="1:7" ht="15">
      <c r="A49" s="69" t="s">
        <v>669</v>
      </c>
      <c r="B49" s="69">
        <v>2</v>
      </c>
      <c r="C49" s="93">
        <v>0.006675594135629648</v>
      </c>
      <c r="D49" s="69" t="s">
        <v>279</v>
      </c>
      <c r="E49" s="69" t="b">
        <v>0</v>
      </c>
      <c r="F49" s="69" t="b">
        <v>0</v>
      </c>
      <c r="G49" s="69" t="b">
        <v>0</v>
      </c>
    </row>
    <row r="50" spans="1:7" ht="15">
      <c r="A50" s="69" t="s">
        <v>415</v>
      </c>
      <c r="B50" s="69">
        <v>2</v>
      </c>
      <c r="C50" s="93">
        <v>0.006675594135629648</v>
      </c>
      <c r="D50" s="69" t="s">
        <v>279</v>
      </c>
      <c r="E50" s="69" t="b">
        <v>0</v>
      </c>
      <c r="F50" s="69" t="b">
        <v>0</v>
      </c>
      <c r="G50" s="69" t="b">
        <v>0</v>
      </c>
    </row>
    <row r="51" spans="1:7" ht="15">
      <c r="A51" s="69" t="s">
        <v>670</v>
      </c>
      <c r="B51" s="69">
        <v>2</v>
      </c>
      <c r="C51" s="93">
        <v>0.006675594135629648</v>
      </c>
      <c r="D51" s="69" t="s">
        <v>279</v>
      </c>
      <c r="E51" s="69" t="b">
        <v>0</v>
      </c>
      <c r="F51" s="69" t="b">
        <v>0</v>
      </c>
      <c r="G51" s="69" t="b">
        <v>0</v>
      </c>
    </row>
    <row r="52" spans="1:7" ht="15">
      <c r="A52" s="69" t="s">
        <v>671</v>
      </c>
      <c r="B52" s="69">
        <v>2</v>
      </c>
      <c r="C52" s="93">
        <v>0.006675594135629648</v>
      </c>
      <c r="D52" s="69" t="s">
        <v>279</v>
      </c>
      <c r="E52" s="69" t="b">
        <v>0</v>
      </c>
      <c r="F52" s="69" t="b">
        <v>0</v>
      </c>
      <c r="G52" s="69" t="b">
        <v>0</v>
      </c>
    </row>
    <row r="53" spans="1:7" ht="15">
      <c r="A53" s="69" t="s">
        <v>673</v>
      </c>
      <c r="B53" s="69">
        <v>2</v>
      </c>
      <c r="C53" s="93">
        <v>0.006675594135629648</v>
      </c>
      <c r="D53" s="69" t="s">
        <v>279</v>
      </c>
      <c r="E53" s="69" t="b">
        <v>0</v>
      </c>
      <c r="F53" s="69" t="b">
        <v>0</v>
      </c>
      <c r="G53" s="69" t="b">
        <v>0</v>
      </c>
    </row>
    <row r="54" spans="1:7" ht="15">
      <c r="A54" s="69" t="s">
        <v>674</v>
      </c>
      <c r="B54" s="69">
        <v>2</v>
      </c>
      <c r="C54" s="93">
        <v>0.006675594135629648</v>
      </c>
      <c r="D54" s="69" t="s">
        <v>279</v>
      </c>
      <c r="E54" s="69" t="b">
        <v>0</v>
      </c>
      <c r="F54" s="69" t="b">
        <v>0</v>
      </c>
      <c r="G54" s="69" t="b">
        <v>0</v>
      </c>
    </row>
    <row r="55" spans="1:7" ht="15">
      <c r="A55" s="69" t="s">
        <v>772</v>
      </c>
      <c r="B55" s="69">
        <v>2</v>
      </c>
      <c r="C55" s="93">
        <v>0.006675594135629648</v>
      </c>
      <c r="D55" s="69" t="s">
        <v>279</v>
      </c>
      <c r="E55" s="69" t="b">
        <v>0</v>
      </c>
      <c r="F55" s="69" t="b">
        <v>0</v>
      </c>
      <c r="G55" s="69" t="b">
        <v>0</v>
      </c>
    </row>
    <row r="56" spans="1:7" ht="15">
      <c r="A56" s="69" t="s">
        <v>773</v>
      </c>
      <c r="B56" s="69">
        <v>2</v>
      </c>
      <c r="C56" s="93">
        <v>0.008605273595014142</v>
      </c>
      <c r="D56" s="69" t="s">
        <v>279</v>
      </c>
      <c r="E56" s="69" t="b">
        <v>0</v>
      </c>
      <c r="F56" s="69" t="b">
        <v>0</v>
      </c>
      <c r="G56" s="69" t="b">
        <v>0</v>
      </c>
    </row>
    <row r="57" spans="1:7" ht="15">
      <c r="A57" s="69" t="s">
        <v>774</v>
      </c>
      <c r="B57" s="69">
        <v>2</v>
      </c>
      <c r="C57" s="93">
        <v>0.008605273595014142</v>
      </c>
      <c r="D57" s="69" t="s">
        <v>279</v>
      </c>
      <c r="E57" s="69" t="b">
        <v>0</v>
      </c>
      <c r="F57" s="69" t="b">
        <v>0</v>
      </c>
      <c r="G57" s="69" t="b">
        <v>0</v>
      </c>
    </row>
    <row r="58" spans="1:7" ht="15">
      <c r="A58" s="69" t="s">
        <v>775</v>
      </c>
      <c r="B58" s="69">
        <v>2</v>
      </c>
      <c r="C58" s="93">
        <v>0.006675594135629648</v>
      </c>
      <c r="D58" s="69" t="s">
        <v>279</v>
      </c>
      <c r="E58" s="69" t="b">
        <v>0</v>
      </c>
      <c r="F58" s="69" t="b">
        <v>0</v>
      </c>
      <c r="G58" s="69" t="b">
        <v>0</v>
      </c>
    </row>
    <row r="59" spans="1:7" ht="15">
      <c r="A59" s="69" t="s">
        <v>776</v>
      </c>
      <c r="B59" s="69">
        <v>2</v>
      </c>
      <c r="C59" s="93">
        <v>0.008605273595014142</v>
      </c>
      <c r="D59" s="69" t="s">
        <v>279</v>
      </c>
      <c r="E59" s="69" t="b">
        <v>0</v>
      </c>
      <c r="F59" s="69" t="b">
        <v>0</v>
      </c>
      <c r="G59" s="69" t="b">
        <v>0</v>
      </c>
    </row>
    <row r="60" spans="1:7" ht="15">
      <c r="A60" s="69" t="s">
        <v>777</v>
      </c>
      <c r="B60" s="69">
        <v>2</v>
      </c>
      <c r="C60" s="93">
        <v>0.006675594135629648</v>
      </c>
      <c r="D60" s="69" t="s">
        <v>279</v>
      </c>
      <c r="E60" s="69" t="b">
        <v>0</v>
      </c>
      <c r="F60" s="69" t="b">
        <v>0</v>
      </c>
      <c r="G60" s="69" t="b">
        <v>0</v>
      </c>
    </row>
    <row r="61" spans="1:7" ht="15">
      <c r="A61" s="69" t="s">
        <v>660</v>
      </c>
      <c r="B61" s="69">
        <v>2</v>
      </c>
      <c r="C61" s="93">
        <v>0.006675594135629648</v>
      </c>
      <c r="D61" s="69" t="s">
        <v>279</v>
      </c>
      <c r="E61" s="69" t="b">
        <v>0</v>
      </c>
      <c r="F61" s="69" t="b">
        <v>0</v>
      </c>
      <c r="G61" s="69" t="b">
        <v>0</v>
      </c>
    </row>
    <row r="62" spans="1:7" ht="15">
      <c r="A62" s="69" t="s">
        <v>661</v>
      </c>
      <c r="B62" s="69">
        <v>2</v>
      </c>
      <c r="C62" s="93">
        <v>0.006675594135629648</v>
      </c>
      <c r="D62" s="69" t="s">
        <v>279</v>
      </c>
      <c r="E62" s="69" t="b">
        <v>0</v>
      </c>
      <c r="F62" s="69" t="b">
        <v>0</v>
      </c>
      <c r="G62" s="69" t="b">
        <v>0</v>
      </c>
    </row>
    <row r="63" spans="1:7" ht="15">
      <c r="A63" s="69" t="s">
        <v>633</v>
      </c>
      <c r="B63" s="69">
        <v>2</v>
      </c>
      <c r="C63" s="93">
        <v>0.006675594135629648</v>
      </c>
      <c r="D63" s="69" t="s">
        <v>279</v>
      </c>
      <c r="E63" s="69" t="b">
        <v>0</v>
      </c>
      <c r="F63" s="69" t="b">
        <v>0</v>
      </c>
      <c r="G63" s="69" t="b">
        <v>0</v>
      </c>
    </row>
    <row r="64" spans="1:7" ht="15">
      <c r="A64" s="69" t="s">
        <v>778</v>
      </c>
      <c r="B64" s="69">
        <v>2</v>
      </c>
      <c r="C64" s="93">
        <v>0.006675594135629648</v>
      </c>
      <c r="D64" s="69" t="s">
        <v>279</v>
      </c>
      <c r="E64" s="69" t="b">
        <v>0</v>
      </c>
      <c r="F64" s="69" t="b">
        <v>0</v>
      </c>
      <c r="G64" s="69" t="b">
        <v>0</v>
      </c>
    </row>
    <row r="65" spans="1:7" ht="15">
      <c r="A65" s="69" t="s">
        <v>779</v>
      </c>
      <c r="B65" s="69">
        <v>2</v>
      </c>
      <c r="C65" s="93">
        <v>0.006675594135629648</v>
      </c>
      <c r="D65" s="69" t="s">
        <v>279</v>
      </c>
      <c r="E65" s="69" t="b">
        <v>0</v>
      </c>
      <c r="F65" s="69" t="b">
        <v>0</v>
      </c>
      <c r="G65" s="69" t="b">
        <v>0</v>
      </c>
    </row>
    <row r="66" spans="1:7" ht="15">
      <c r="A66" s="69" t="s">
        <v>780</v>
      </c>
      <c r="B66" s="69">
        <v>2</v>
      </c>
      <c r="C66" s="93">
        <v>0.006675594135629648</v>
      </c>
      <c r="D66" s="69" t="s">
        <v>279</v>
      </c>
      <c r="E66" s="69" t="b">
        <v>0</v>
      </c>
      <c r="F66" s="69" t="b">
        <v>0</v>
      </c>
      <c r="G66" s="69" t="b">
        <v>0</v>
      </c>
    </row>
    <row r="67" spans="1:7" ht="15">
      <c r="A67" s="69" t="s">
        <v>414</v>
      </c>
      <c r="B67" s="69">
        <v>2</v>
      </c>
      <c r="C67" s="93">
        <v>0.006675594135629648</v>
      </c>
      <c r="D67" s="69" t="s">
        <v>279</v>
      </c>
      <c r="E67" s="69" t="b">
        <v>0</v>
      </c>
      <c r="F67" s="69" t="b">
        <v>0</v>
      </c>
      <c r="G67" s="69" t="b">
        <v>0</v>
      </c>
    </row>
    <row r="68" spans="1:7" ht="15">
      <c r="A68" s="69" t="s">
        <v>781</v>
      </c>
      <c r="B68" s="69">
        <v>2</v>
      </c>
      <c r="C68" s="93">
        <v>0.006675594135629648</v>
      </c>
      <c r="D68" s="69" t="s">
        <v>279</v>
      </c>
      <c r="E68" s="69" t="b">
        <v>0</v>
      </c>
      <c r="F68" s="69" t="b">
        <v>0</v>
      </c>
      <c r="G68" s="69" t="b">
        <v>0</v>
      </c>
    </row>
    <row r="69" spans="1:7" ht="15">
      <c r="A69" s="69" t="s">
        <v>782</v>
      </c>
      <c r="B69" s="69">
        <v>2</v>
      </c>
      <c r="C69" s="93">
        <v>0.006675594135629648</v>
      </c>
      <c r="D69" s="69" t="s">
        <v>279</v>
      </c>
      <c r="E69" s="69" t="b">
        <v>0</v>
      </c>
      <c r="F69" s="69" t="b">
        <v>0</v>
      </c>
      <c r="G69" s="69" t="b">
        <v>0</v>
      </c>
    </row>
    <row r="70" spans="1:7" ht="15">
      <c r="A70" s="69" t="s">
        <v>783</v>
      </c>
      <c r="B70" s="69">
        <v>2</v>
      </c>
      <c r="C70" s="93">
        <v>0.006675594135629648</v>
      </c>
      <c r="D70" s="69" t="s">
        <v>279</v>
      </c>
      <c r="E70" s="69" t="b">
        <v>0</v>
      </c>
      <c r="F70" s="69" t="b">
        <v>0</v>
      </c>
      <c r="G70" s="69" t="b">
        <v>0</v>
      </c>
    </row>
    <row r="71" spans="1:7" ht="15">
      <c r="A71" s="69" t="s">
        <v>784</v>
      </c>
      <c r="B71" s="69">
        <v>2</v>
      </c>
      <c r="C71" s="93">
        <v>0.006675594135629648</v>
      </c>
      <c r="D71" s="69" t="s">
        <v>279</v>
      </c>
      <c r="E71" s="69" t="b">
        <v>0</v>
      </c>
      <c r="F71" s="69" t="b">
        <v>0</v>
      </c>
      <c r="G71" s="69" t="b">
        <v>0</v>
      </c>
    </row>
    <row r="72" spans="1:7" ht="15">
      <c r="A72" s="69" t="s">
        <v>785</v>
      </c>
      <c r="B72" s="69">
        <v>2</v>
      </c>
      <c r="C72" s="93">
        <v>0.006675594135629648</v>
      </c>
      <c r="D72" s="69" t="s">
        <v>279</v>
      </c>
      <c r="E72" s="69" t="b">
        <v>0</v>
      </c>
      <c r="F72" s="69" t="b">
        <v>0</v>
      </c>
      <c r="G72" s="69" t="b">
        <v>0</v>
      </c>
    </row>
    <row r="73" spans="1:7" ht="15">
      <c r="A73" s="69" t="s">
        <v>786</v>
      </c>
      <c r="B73" s="69">
        <v>2</v>
      </c>
      <c r="C73" s="93">
        <v>0.006675594135629648</v>
      </c>
      <c r="D73" s="69" t="s">
        <v>279</v>
      </c>
      <c r="E73" s="69" t="b">
        <v>0</v>
      </c>
      <c r="F73" s="69" t="b">
        <v>0</v>
      </c>
      <c r="G73" s="69" t="b">
        <v>0</v>
      </c>
    </row>
    <row r="74" spans="1:7" ht="15">
      <c r="A74" s="69" t="s">
        <v>787</v>
      </c>
      <c r="B74" s="69">
        <v>2</v>
      </c>
      <c r="C74" s="93">
        <v>0.006675594135629648</v>
      </c>
      <c r="D74" s="69" t="s">
        <v>279</v>
      </c>
      <c r="E74" s="69" t="b">
        <v>0</v>
      </c>
      <c r="F74" s="69" t="b">
        <v>0</v>
      </c>
      <c r="G74" s="69" t="b">
        <v>0</v>
      </c>
    </row>
    <row r="75" spans="1:7" ht="15">
      <c r="A75" s="69" t="s">
        <v>788</v>
      </c>
      <c r="B75" s="69">
        <v>2</v>
      </c>
      <c r="C75" s="93">
        <v>0.006675594135629648</v>
      </c>
      <c r="D75" s="69" t="s">
        <v>279</v>
      </c>
      <c r="E75" s="69" t="b">
        <v>0</v>
      </c>
      <c r="F75" s="69" t="b">
        <v>0</v>
      </c>
      <c r="G75" s="69" t="b">
        <v>0</v>
      </c>
    </row>
    <row r="76" spans="1:7" ht="15">
      <c r="A76" s="69" t="s">
        <v>789</v>
      </c>
      <c r="B76" s="69">
        <v>2</v>
      </c>
      <c r="C76" s="93">
        <v>0.006675594135629648</v>
      </c>
      <c r="D76" s="69" t="s">
        <v>279</v>
      </c>
      <c r="E76" s="69" t="b">
        <v>0</v>
      </c>
      <c r="F76" s="69" t="b">
        <v>0</v>
      </c>
      <c r="G76" s="69" t="b">
        <v>0</v>
      </c>
    </row>
    <row r="77" spans="1:7" ht="15">
      <c r="A77" s="69" t="s">
        <v>790</v>
      </c>
      <c r="B77" s="69">
        <v>2</v>
      </c>
      <c r="C77" s="93">
        <v>0.006675594135629648</v>
      </c>
      <c r="D77" s="69" t="s">
        <v>279</v>
      </c>
      <c r="E77" s="69" t="b">
        <v>0</v>
      </c>
      <c r="F77" s="69" t="b">
        <v>0</v>
      </c>
      <c r="G77" s="69" t="b">
        <v>0</v>
      </c>
    </row>
    <row r="78" spans="1:7" ht="15">
      <c r="A78" s="69" t="s">
        <v>791</v>
      </c>
      <c r="B78" s="69">
        <v>2</v>
      </c>
      <c r="C78" s="93">
        <v>0.006675594135629648</v>
      </c>
      <c r="D78" s="69" t="s">
        <v>279</v>
      </c>
      <c r="E78" s="69" t="b">
        <v>0</v>
      </c>
      <c r="F78" s="69" t="b">
        <v>0</v>
      </c>
      <c r="G78" s="69" t="b">
        <v>0</v>
      </c>
    </row>
    <row r="79" spans="1:7" ht="15">
      <c r="A79" s="69" t="s">
        <v>792</v>
      </c>
      <c r="B79" s="69">
        <v>2</v>
      </c>
      <c r="C79" s="93">
        <v>0.006675594135629648</v>
      </c>
      <c r="D79" s="69" t="s">
        <v>279</v>
      </c>
      <c r="E79" s="69" t="b">
        <v>0</v>
      </c>
      <c r="F79" s="69" t="b">
        <v>0</v>
      </c>
      <c r="G79" s="69" t="b">
        <v>0</v>
      </c>
    </row>
    <row r="80" spans="1:7" ht="15">
      <c r="A80" s="69" t="s">
        <v>793</v>
      </c>
      <c r="B80" s="69">
        <v>2</v>
      </c>
      <c r="C80" s="93">
        <v>0.006675594135629648</v>
      </c>
      <c r="D80" s="69" t="s">
        <v>279</v>
      </c>
      <c r="E80" s="69" t="b">
        <v>0</v>
      </c>
      <c r="F80" s="69" t="b">
        <v>0</v>
      </c>
      <c r="G80" s="69" t="b">
        <v>0</v>
      </c>
    </row>
    <row r="81" spans="1:7" ht="15">
      <c r="A81" s="69" t="s">
        <v>647</v>
      </c>
      <c r="B81" s="69">
        <v>7</v>
      </c>
      <c r="C81" s="93">
        <v>0</v>
      </c>
      <c r="D81" s="69" t="s">
        <v>221</v>
      </c>
      <c r="E81" s="69" t="b">
        <v>0</v>
      </c>
      <c r="F81" s="69" t="b">
        <v>0</v>
      </c>
      <c r="G81" s="69" t="b">
        <v>0</v>
      </c>
    </row>
    <row r="82" spans="1:7" ht="15">
      <c r="A82" s="69" t="s">
        <v>648</v>
      </c>
      <c r="B82" s="69">
        <v>7</v>
      </c>
      <c r="C82" s="93">
        <v>0.008972774120593562</v>
      </c>
      <c r="D82" s="69" t="s">
        <v>221</v>
      </c>
      <c r="E82" s="69" t="b">
        <v>0</v>
      </c>
      <c r="F82" s="69" t="b">
        <v>0</v>
      </c>
      <c r="G82" s="69" t="b">
        <v>0</v>
      </c>
    </row>
    <row r="83" spans="1:7" ht="15">
      <c r="A83" s="69" t="s">
        <v>413</v>
      </c>
      <c r="B83" s="69">
        <v>6</v>
      </c>
      <c r="C83" s="93">
        <v>0.003523515243716485</v>
      </c>
      <c r="D83" s="69" t="s">
        <v>221</v>
      </c>
      <c r="E83" s="69" t="b">
        <v>0</v>
      </c>
      <c r="F83" s="69" t="b">
        <v>0</v>
      </c>
      <c r="G83" s="69" t="b">
        <v>0</v>
      </c>
    </row>
    <row r="84" spans="1:7" ht="15">
      <c r="A84" s="69" t="s">
        <v>651</v>
      </c>
      <c r="B84" s="69">
        <v>5</v>
      </c>
      <c r="C84" s="93">
        <v>0.006409124371852544</v>
      </c>
      <c r="D84" s="69" t="s">
        <v>221</v>
      </c>
      <c r="E84" s="69" t="b">
        <v>0</v>
      </c>
      <c r="F84" s="69" t="b">
        <v>0</v>
      </c>
      <c r="G84" s="69" t="b">
        <v>0</v>
      </c>
    </row>
    <row r="85" spans="1:7" ht="15">
      <c r="A85" s="69" t="s">
        <v>652</v>
      </c>
      <c r="B85" s="69">
        <v>5</v>
      </c>
      <c r="C85" s="93">
        <v>0.006409124371852544</v>
      </c>
      <c r="D85" s="69" t="s">
        <v>221</v>
      </c>
      <c r="E85" s="69" t="b">
        <v>0</v>
      </c>
      <c r="F85" s="69" t="b">
        <v>0</v>
      </c>
      <c r="G85" s="69" t="b">
        <v>0</v>
      </c>
    </row>
    <row r="86" spans="1:7" ht="15">
      <c r="A86" s="69" t="s">
        <v>653</v>
      </c>
      <c r="B86" s="69">
        <v>4</v>
      </c>
      <c r="C86" s="93">
        <v>0.008527650831098051</v>
      </c>
      <c r="D86" s="69" t="s">
        <v>221</v>
      </c>
      <c r="E86" s="69" t="b">
        <v>0</v>
      </c>
      <c r="F86" s="69" t="b">
        <v>0</v>
      </c>
      <c r="G86" s="69" t="b">
        <v>0</v>
      </c>
    </row>
    <row r="87" spans="1:7" ht="15">
      <c r="A87" s="69" t="s">
        <v>654</v>
      </c>
      <c r="B87" s="69">
        <v>4</v>
      </c>
      <c r="C87" s="93">
        <v>0.008527650831098051</v>
      </c>
      <c r="D87" s="69" t="s">
        <v>221</v>
      </c>
      <c r="E87" s="69" t="b">
        <v>0</v>
      </c>
      <c r="F87" s="69" t="b">
        <v>0</v>
      </c>
      <c r="G87" s="69" t="b">
        <v>0</v>
      </c>
    </row>
    <row r="88" spans="1:7" ht="15">
      <c r="A88" s="69" t="s">
        <v>408</v>
      </c>
      <c r="B88" s="69">
        <v>4</v>
      </c>
      <c r="C88" s="93">
        <v>0.008527650831098051</v>
      </c>
      <c r="D88" s="69" t="s">
        <v>221</v>
      </c>
      <c r="E88" s="69" t="b">
        <v>0</v>
      </c>
      <c r="F88" s="69" t="b">
        <v>0</v>
      </c>
      <c r="G88" s="69" t="b">
        <v>0</v>
      </c>
    </row>
    <row r="89" spans="1:7" ht="15">
      <c r="A89" s="69" t="s">
        <v>655</v>
      </c>
      <c r="B89" s="69">
        <v>4</v>
      </c>
      <c r="C89" s="93">
        <v>0.019090106819307916</v>
      </c>
      <c r="D89" s="69" t="s">
        <v>221</v>
      </c>
      <c r="E89" s="69" t="b">
        <v>0</v>
      </c>
      <c r="F89" s="69" t="b">
        <v>0</v>
      </c>
      <c r="G89" s="69" t="b">
        <v>0</v>
      </c>
    </row>
    <row r="90" spans="1:7" ht="15">
      <c r="A90" s="69" t="s">
        <v>402</v>
      </c>
      <c r="B90" s="69">
        <v>3</v>
      </c>
      <c r="C90" s="93">
        <v>0.009683599613015643</v>
      </c>
      <c r="D90" s="69" t="s">
        <v>221</v>
      </c>
      <c r="E90" s="69" t="b">
        <v>0</v>
      </c>
      <c r="F90" s="69" t="b">
        <v>0</v>
      </c>
      <c r="G90" s="69" t="b">
        <v>0</v>
      </c>
    </row>
    <row r="91" spans="1:7" ht="15">
      <c r="A91" s="69" t="s">
        <v>758</v>
      </c>
      <c r="B91" s="69">
        <v>3</v>
      </c>
      <c r="C91" s="93">
        <v>0.009683599613015643</v>
      </c>
      <c r="D91" s="69" t="s">
        <v>221</v>
      </c>
      <c r="E91" s="69" t="b">
        <v>0</v>
      </c>
      <c r="F91" s="69" t="b">
        <v>0</v>
      </c>
      <c r="G91" s="69" t="b">
        <v>0</v>
      </c>
    </row>
    <row r="92" spans="1:7" ht="15">
      <c r="A92" s="69" t="s">
        <v>782</v>
      </c>
      <c r="B92" s="69">
        <v>2</v>
      </c>
      <c r="C92" s="93">
        <v>0.009545053409653958</v>
      </c>
      <c r="D92" s="69" t="s">
        <v>221</v>
      </c>
      <c r="E92" s="69" t="b">
        <v>0</v>
      </c>
      <c r="F92" s="69" t="b">
        <v>0</v>
      </c>
      <c r="G92" s="69" t="b">
        <v>0</v>
      </c>
    </row>
    <row r="93" spans="1:7" ht="15">
      <c r="A93" s="69" t="s">
        <v>664</v>
      </c>
      <c r="B93" s="69">
        <v>2</v>
      </c>
      <c r="C93" s="93">
        <v>0.009545053409653958</v>
      </c>
      <c r="D93" s="69" t="s">
        <v>221</v>
      </c>
      <c r="E93" s="69" t="b">
        <v>0</v>
      </c>
      <c r="F93" s="69" t="b">
        <v>0</v>
      </c>
      <c r="G93" s="69" t="b">
        <v>0</v>
      </c>
    </row>
    <row r="94" spans="1:7" ht="15">
      <c r="A94" s="69" t="s">
        <v>672</v>
      </c>
      <c r="B94" s="69">
        <v>2</v>
      </c>
      <c r="C94" s="93">
        <v>0.009545053409653958</v>
      </c>
      <c r="D94" s="69" t="s">
        <v>221</v>
      </c>
      <c r="E94" s="69" t="b">
        <v>0</v>
      </c>
      <c r="F94" s="69" t="b">
        <v>0</v>
      </c>
      <c r="G94" s="69" t="b">
        <v>0</v>
      </c>
    </row>
    <row r="95" spans="1:7" ht="15">
      <c r="A95" s="69" t="s">
        <v>783</v>
      </c>
      <c r="B95" s="69">
        <v>2</v>
      </c>
      <c r="C95" s="93">
        <v>0.009545053409653958</v>
      </c>
      <c r="D95" s="69" t="s">
        <v>221</v>
      </c>
      <c r="E95" s="69" t="b">
        <v>0</v>
      </c>
      <c r="F95" s="69" t="b">
        <v>0</v>
      </c>
      <c r="G95" s="69" t="b">
        <v>0</v>
      </c>
    </row>
    <row r="96" spans="1:7" ht="15">
      <c r="A96" s="69" t="s">
        <v>784</v>
      </c>
      <c r="B96" s="69">
        <v>2</v>
      </c>
      <c r="C96" s="93">
        <v>0.009545053409653958</v>
      </c>
      <c r="D96" s="69" t="s">
        <v>221</v>
      </c>
      <c r="E96" s="69" t="b">
        <v>0</v>
      </c>
      <c r="F96" s="69" t="b">
        <v>0</v>
      </c>
      <c r="G96" s="69" t="b">
        <v>0</v>
      </c>
    </row>
    <row r="97" spans="1:7" ht="15">
      <c r="A97" s="69" t="s">
        <v>785</v>
      </c>
      <c r="B97" s="69">
        <v>2</v>
      </c>
      <c r="C97" s="93">
        <v>0.009545053409653958</v>
      </c>
      <c r="D97" s="69" t="s">
        <v>221</v>
      </c>
      <c r="E97" s="69" t="b">
        <v>0</v>
      </c>
      <c r="F97" s="69" t="b">
        <v>0</v>
      </c>
      <c r="G97" s="69" t="b">
        <v>0</v>
      </c>
    </row>
    <row r="98" spans="1:7" ht="15">
      <c r="A98" s="69" t="s">
        <v>786</v>
      </c>
      <c r="B98" s="69">
        <v>2</v>
      </c>
      <c r="C98" s="93">
        <v>0.009545053409653958</v>
      </c>
      <c r="D98" s="69" t="s">
        <v>221</v>
      </c>
      <c r="E98" s="69" t="b">
        <v>0</v>
      </c>
      <c r="F98" s="69" t="b">
        <v>0</v>
      </c>
      <c r="G98" s="69" t="b">
        <v>0</v>
      </c>
    </row>
    <row r="99" spans="1:7" ht="15">
      <c r="A99" s="69" t="s">
        <v>787</v>
      </c>
      <c r="B99" s="69">
        <v>2</v>
      </c>
      <c r="C99" s="93">
        <v>0.009545053409653958</v>
      </c>
      <c r="D99" s="69" t="s">
        <v>221</v>
      </c>
      <c r="E99" s="69" t="b">
        <v>0</v>
      </c>
      <c r="F99" s="69" t="b">
        <v>0</v>
      </c>
      <c r="G99" s="69" t="b">
        <v>0</v>
      </c>
    </row>
    <row r="100" spans="1:7" ht="15">
      <c r="A100" s="69" t="s">
        <v>788</v>
      </c>
      <c r="B100" s="69">
        <v>2</v>
      </c>
      <c r="C100" s="93">
        <v>0.009545053409653958</v>
      </c>
      <c r="D100" s="69" t="s">
        <v>221</v>
      </c>
      <c r="E100" s="69" t="b">
        <v>0</v>
      </c>
      <c r="F100" s="69" t="b">
        <v>0</v>
      </c>
      <c r="G100" s="69" t="b">
        <v>0</v>
      </c>
    </row>
    <row r="101" spans="1:7" ht="15">
      <c r="A101" s="69" t="s">
        <v>789</v>
      </c>
      <c r="B101" s="69">
        <v>2</v>
      </c>
      <c r="C101" s="93">
        <v>0.009545053409653958</v>
      </c>
      <c r="D101" s="69" t="s">
        <v>221</v>
      </c>
      <c r="E101" s="69" t="b">
        <v>0</v>
      </c>
      <c r="F101" s="69" t="b">
        <v>0</v>
      </c>
      <c r="G101" s="69" t="b">
        <v>0</v>
      </c>
    </row>
    <row r="102" spans="1:7" ht="15">
      <c r="A102" s="69" t="s">
        <v>790</v>
      </c>
      <c r="B102" s="69">
        <v>2</v>
      </c>
      <c r="C102" s="93">
        <v>0.009545053409653958</v>
      </c>
      <c r="D102" s="69" t="s">
        <v>221</v>
      </c>
      <c r="E102" s="69" t="b">
        <v>0</v>
      </c>
      <c r="F102" s="69" t="b">
        <v>0</v>
      </c>
      <c r="G102" s="69" t="b">
        <v>0</v>
      </c>
    </row>
    <row r="103" spans="1:7" ht="15">
      <c r="A103" s="69" t="s">
        <v>791</v>
      </c>
      <c r="B103" s="69">
        <v>2</v>
      </c>
      <c r="C103" s="93">
        <v>0.009545053409653958</v>
      </c>
      <c r="D103" s="69" t="s">
        <v>221</v>
      </c>
      <c r="E103" s="69" t="b">
        <v>0</v>
      </c>
      <c r="F103" s="69" t="b">
        <v>0</v>
      </c>
      <c r="G103" s="69" t="b">
        <v>0</v>
      </c>
    </row>
    <row r="104" spans="1:7" ht="15">
      <c r="A104" s="69" t="s">
        <v>792</v>
      </c>
      <c r="B104" s="69">
        <v>2</v>
      </c>
      <c r="C104" s="93">
        <v>0.009545053409653958</v>
      </c>
      <c r="D104" s="69" t="s">
        <v>221</v>
      </c>
      <c r="E104" s="69" t="b">
        <v>0</v>
      </c>
      <c r="F104" s="69" t="b">
        <v>0</v>
      </c>
      <c r="G104" s="69" t="b">
        <v>0</v>
      </c>
    </row>
    <row r="105" spans="1:7" ht="15">
      <c r="A105" s="69" t="s">
        <v>649</v>
      </c>
      <c r="B105" s="69">
        <v>2</v>
      </c>
      <c r="C105" s="93">
        <v>0.009545053409653958</v>
      </c>
      <c r="D105" s="69" t="s">
        <v>221</v>
      </c>
      <c r="E105" s="69" t="b">
        <v>0</v>
      </c>
      <c r="F105" s="69" t="b">
        <v>0</v>
      </c>
      <c r="G105" s="69" t="b">
        <v>0</v>
      </c>
    </row>
    <row r="106" spans="1:7" ht="15">
      <c r="A106" s="69" t="s">
        <v>793</v>
      </c>
      <c r="B106" s="69">
        <v>2</v>
      </c>
      <c r="C106" s="93">
        <v>0.009545053409653958</v>
      </c>
      <c r="D106" s="69" t="s">
        <v>221</v>
      </c>
      <c r="E106" s="69" t="b">
        <v>0</v>
      </c>
      <c r="F106" s="69" t="b">
        <v>0</v>
      </c>
      <c r="G106" s="69" t="b">
        <v>0</v>
      </c>
    </row>
    <row r="107" spans="1:7" ht="15">
      <c r="A107" s="69" t="s">
        <v>761</v>
      </c>
      <c r="B107" s="69">
        <v>2</v>
      </c>
      <c r="C107" s="93">
        <v>0.009545053409653958</v>
      </c>
      <c r="D107" s="69" t="s">
        <v>221</v>
      </c>
      <c r="E107" s="69" t="b">
        <v>0</v>
      </c>
      <c r="F107" s="69" t="b">
        <v>0</v>
      </c>
      <c r="G107" s="69" t="b">
        <v>0</v>
      </c>
    </row>
    <row r="108" spans="1:7" ht="15">
      <c r="A108" s="69" t="s">
        <v>764</v>
      </c>
      <c r="B108" s="69">
        <v>2</v>
      </c>
      <c r="C108" s="93">
        <v>0.009545053409653958</v>
      </c>
      <c r="D108" s="69" t="s">
        <v>221</v>
      </c>
      <c r="E108" s="69" t="b">
        <v>0</v>
      </c>
      <c r="F108" s="69" t="b">
        <v>0</v>
      </c>
      <c r="G108" s="69" t="b">
        <v>0</v>
      </c>
    </row>
    <row r="109" spans="1:7" ht="15">
      <c r="A109" s="69" t="s">
        <v>765</v>
      </c>
      <c r="B109" s="69">
        <v>2</v>
      </c>
      <c r="C109" s="93">
        <v>0.009545053409653958</v>
      </c>
      <c r="D109" s="69" t="s">
        <v>221</v>
      </c>
      <c r="E109" s="69" t="b">
        <v>0</v>
      </c>
      <c r="F109" s="69" t="b">
        <v>0</v>
      </c>
      <c r="G109" s="69" t="b">
        <v>0</v>
      </c>
    </row>
    <row r="110" spans="1:7" ht="15">
      <c r="A110" s="69" t="s">
        <v>766</v>
      </c>
      <c r="B110" s="69">
        <v>2</v>
      </c>
      <c r="C110" s="93">
        <v>0.009545053409653958</v>
      </c>
      <c r="D110" s="69" t="s">
        <v>221</v>
      </c>
      <c r="E110" s="69" t="b">
        <v>0</v>
      </c>
      <c r="F110" s="69" t="b">
        <v>0</v>
      </c>
      <c r="G110" s="69" t="b">
        <v>0</v>
      </c>
    </row>
    <row r="111" spans="1:7" ht="15">
      <c r="A111" s="69" t="s">
        <v>767</v>
      </c>
      <c r="B111" s="69">
        <v>2</v>
      </c>
      <c r="C111" s="93">
        <v>0.009545053409653958</v>
      </c>
      <c r="D111" s="69" t="s">
        <v>221</v>
      </c>
      <c r="E111" s="69" t="b">
        <v>0</v>
      </c>
      <c r="F111" s="69" t="b">
        <v>0</v>
      </c>
      <c r="G111" s="69" t="b">
        <v>0</v>
      </c>
    </row>
    <row r="112" spans="1:7" ht="15">
      <c r="A112" s="69" t="s">
        <v>760</v>
      </c>
      <c r="B112" s="69">
        <v>2</v>
      </c>
      <c r="C112" s="93">
        <v>0.009545053409653958</v>
      </c>
      <c r="D112" s="69" t="s">
        <v>221</v>
      </c>
      <c r="E112" s="69" t="b">
        <v>0</v>
      </c>
      <c r="F112" s="69" t="b">
        <v>0</v>
      </c>
      <c r="G112" s="69" t="b">
        <v>0</v>
      </c>
    </row>
    <row r="113" spans="1:7" ht="15">
      <c r="A113" s="69" t="s">
        <v>398</v>
      </c>
      <c r="B113" s="69">
        <v>2</v>
      </c>
      <c r="C113" s="93">
        <v>0.009545053409653958</v>
      </c>
      <c r="D113" s="69" t="s">
        <v>221</v>
      </c>
      <c r="E113" s="69" t="b">
        <v>0</v>
      </c>
      <c r="F113" s="69" t="b">
        <v>0</v>
      </c>
      <c r="G113" s="69" t="b">
        <v>0</v>
      </c>
    </row>
    <row r="114" spans="1:7" ht="15">
      <c r="A114" s="69" t="s">
        <v>768</v>
      </c>
      <c r="B114" s="69">
        <v>2</v>
      </c>
      <c r="C114" s="93">
        <v>0.009545053409653958</v>
      </c>
      <c r="D114" s="69" t="s">
        <v>221</v>
      </c>
      <c r="E114" s="69" t="b">
        <v>0</v>
      </c>
      <c r="F114" s="69" t="b">
        <v>0</v>
      </c>
      <c r="G114" s="69" t="b">
        <v>0</v>
      </c>
    </row>
    <row r="115" spans="1:7" ht="15">
      <c r="A115" s="69" t="s">
        <v>769</v>
      </c>
      <c r="B115" s="69">
        <v>2</v>
      </c>
      <c r="C115" s="93">
        <v>0.009545053409653958</v>
      </c>
      <c r="D115" s="69" t="s">
        <v>221</v>
      </c>
      <c r="E115" s="69" t="b">
        <v>0</v>
      </c>
      <c r="F115" s="69" t="b">
        <v>0</v>
      </c>
      <c r="G115" s="69" t="b">
        <v>0</v>
      </c>
    </row>
    <row r="116" spans="1:7" ht="15">
      <c r="A116" s="69" t="s">
        <v>770</v>
      </c>
      <c r="B116" s="69">
        <v>2</v>
      </c>
      <c r="C116" s="93">
        <v>0.009545053409653958</v>
      </c>
      <c r="D116" s="69" t="s">
        <v>221</v>
      </c>
      <c r="E116" s="69" t="b">
        <v>0</v>
      </c>
      <c r="F116" s="69" t="b">
        <v>0</v>
      </c>
      <c r="G116" s="69" t="b">
        <v>0</v>
      </c>
    </row>
    <row r="117" spans="1:7" ht="15">
      <c r="A117" s="69" t="s">
        <v>771</v>
      </c>
      <c r="B117" s="69">
        <v>2</v>
      </c>
      <c r="C117" s="93">
        <v>0.009545053409653958</v>
      </c>
      <c r="D117" s="69" t="s">
        <v>221</v>
      </c>
      <c r="E117" s="69" t="b">
        <v>0</v>
      </c>
      <c r="F117" s="69" t="b">
        <v>0</v>
      </c>
      <c r="G117" s="69" t="b">
        <v>0</v>
      </c>
    </row>
    <row r="118" spans="1:7" ht="15">
      <c r="A118" s="69" t="s">
        <v>658</v>
      </c>
      <c r="B118" s="69">
        <v>2</v>
      </c>
      <c r="C118" s="93">
        <v>0.009545053409653958</v>
      </c>
      <c r="D118" s="69" t="s">
        <v>221</v>
      </c>
      <c r="E118" s="69" t="b">
        <v>0</v>
      </c>
      <c r="F118" s="69" t="b">
        <v>0</v>
      </c>
      <c r="G118" s="69" t="b">
        <v>0</v>
      </c>
    </row>
    <row r="119" spans="1:7" ht="15">
      <c r="A119" s="69" t="s">
        <v>387</v>
      </c>
      <c r="B119" s="69">
        <v>2</v>
      </c>
      <c r="C119" s="93">
        <v>0.009545053409653958</v>
      </c>
      <c r="D119" s="69" t="s">
        <v>221</v>
      </c>
      <c r="E119" s="69" t="b">
        <v>0</v>
      </c>
      <c r="F119" s="69" t="b">
        <v>0</v>
      </c>
      <c r="G119" s="69" t="b">
        <v>0</v>
      </c>
    </row>
    <row r="120" spans="1:7" ht="15">
      <c r="A120" s="69" t="s">
        <v>647</v>
      </c>
      <c r="B120" s="69">
        <v>8</v>
      </c>
      <c r="C120" s="93">
        <v>0</v>
      </c>
      <c r="D120" s="69" t="s">
        <v>222</v>
      </c>
      <c r="E120" s="69" t="b">
        <v>0</v>
      </c>
      <c r="F120" s="69" t="b">
        <v>0</v>
      </c>
      <c r="G120" s="69" t="b">
        <v>0</v>
      </c>
    </row>
    <row r="121" spans="1:7" ht="15">
      <c r="A121" s="69" t="s">
        <v>656</v>
      </c>
      <c r="B121" s="69">
        <v>5</v>
      </c>
      <c r="C121" s="93">
        <v>0.00981346070461177</v>
      </c>
      <c r="D121" s="69" t="s">
        <v>222</v>
      </c>
      <c r="E121" s="69" t="b">
        <v>0</v>
      </c>
      <c r="F121" s="69" t="b">
        <v>0</v>
      </c>
      <c r="G121" s="69" t="b">
        <v>0</v>
      </c>
    </row>
    <row r="122" spans="1:7" ht="15">
      <c r="A122" s="69" t="s">
        <v>657</v>
      </c>
      <c r="B122" s="69">
        <v>3</v>
      </c>
      <c r="C122" s="93">
        <v>0.01228755958477734</v>
      </c>
      <c r="D122" s="69" t="s">
        <v>222</v>
      </c>
      <c r="E122" s="69" t="b">
        <v>0</v>
      </c>
      <c r="F122" s="69" t="b">
        <v>0</v>
      </c>
      <c r="G122" s="69" t="b">
        <v>0</v>
      </c>
    </row>
    <row r="123" spans="1:7" ht="15">
      <c r="A123" s="69" t="s">
        <v>658</v>
      </c>
      <c r="B123" s="69">
        <v>3</v>
      </c>
      <c r="C123" s="93">
        <v>0.01228755958477734</v>
      </c>
      <c r="D123" s="69" t="s">
        <v>222</v>
      </c>
      <c r="E123" s="69" t="b">
        <v>0</v>
      </c>
      <c r="F123" s="69" t="b">
        <v>0</v>
      </c>
      <c r="G123" s="69" t="b">
        <v>0</v>
      </c>
    </row>
    <row r="124" spans="1:7" ht="15">
      <c r="A124" s="69" t="s">
        <v>650</v>
      </c>
      <c r="B124" s="69">
        <v>3</v>
      </c>
      <c r="C124" s="93">
        <v>0.01228755958477734</v>
      </c>
      <c r="D124" s="69" t="s">
        <v>222</v>
      </c>
      <c r="E124" s="69" t="b">
        <v>0</v>
      </c>
      <c r="F124" s="69" t="b">
        <v>0</v>
      </c>
      <c r="G124" s="69" t="b">
        <v>0</v>
      </c>
    </row>
    <row r="125" spans="1:7" ht="15">
      <c r="A125" s="69" t="s">
        <v>376</v>
      </c>
      <c r="B125" s="69">
        <v>2</v>
      </c>
      <c r="C125" s="93">
        <v>0.01157807675630697</v>
      </c>
      <c r="D125" s="69" t="s">
        <v>222</v>
      </c>
      <c r="E125" s="69" t="b">
        <v>0</v>
      </c>
      <c r="F125" s="69" t="b">
        <v>0</v>
      </c>
      <c r="G125" s="69" t="b">
        <v>0</v>
      </c>
    </row>
    <row r="126" spans="1:7" ht="15">
      <c r="A126" s="69" t="s">
        <v>659</v>
      </c>
      <c r="B126" s="69">
        <v>2</v>
      </c>
      <c r="C126" s="93">
        <v>0.01157807675630697</v>
      </c>
      <c r="D126" s="69" t="s">
        <v>222</v>
      </c>
      <c r="E126" s="69" t="b">
        <v>0</v>
      </c>
      <c r="F126" s="69" t="b">
        <v>0</v>
      </c>
      <c r="G126" s="69" t="b">
        <v>0</v>
      </c>
    </row>
    <row r="127" spans="1:7" ht="15">
      <c r="A127" s="69" t="s">
        <v>660</v>
      </c>
      <c r="B127" s="69">
        <v>2</v>
      </c>
      <c r="C127" s="93">
        <v>0.01157807675630697</v>
      </c>
      <c r="D127" s="69" t="s">
        <v>222</v>
      </c>
      <c r="E127" s="69" t="b">
        <v>0</v>
      </c>
      <c r="F127" s="69" t="b">
        <v>0</v>
      </c>
      <c r="G127" s="69" t="b">
        <v>0</v>
      </c>
    </row>
    <row r="128" spans="1:7" ht="15">
      <c r="A128" s="69" t="s">
        <v>661</v>
      </c>
      <c r="B128" s="69">
        <v>2</v>
      </c>
      <c r="C128" s="93">
        <v>0.01157807675630697</v>
      </c>
      <c r="D128" s="69" t="s">
        <v>222</v>
      </c>
      <c r="E128" s="69" t="b">
        <v>0</v>
      </c>
      <c r="F128" s="69" t="b">
        <v>0</v>
      </c>
      <c r="G128" s="69" t="b">
        <v>0</v>
      </c>
    </row>
    <row r="129" spans="1:7" ht="15">
      <c r="A129" s="69" t="s">
        <v>633</v>
      </c>
      <c r="B129" s="69">
        <v>2</v>
      </c>
      <c r="C129" s="93">
        <v>0.01157807675630697</v>
      </c>
      <c r="D129" s="69" t="s">
        <v>222</v>
      </c>
      <c r="E129" s="69" t="b">
        <v>0</v>
      </c>
      <c r="F129" s="69" t="b">
        <v>0</v>
      </c>
      <c r="G129" s="69" t="b">
        <v>0</v>
      </c>
    </row>
    <row r="130" spans="1:7" ht="15">
      <c r="A130" s="69" t="s">
        <v>778</v>
      </c>
      <c r="B130" s="69">
        <v>2</v>
      </c>
      <c r="C130" s="93">
        <v>0.01157807675630697</v>
      </c>
      <c r="D130" s="69" t="s">
        <v>222</v>
      </c>
      <c r="E130" s="69" t="b">
        <v>0</v>
      </c>
      <c r="F130" s="69" t="b">
        <v>0</v>
      </c>
      <c r="G130" s="69" t="b">
        <v>0</v>
      </c>
    </row>
    <row r="131" spans="1:7" ht="15">
      <c r="A131" s="69" t="s">
        <v>763</v>
      </c>
      <c r="B131" s="69">
        <v>2</v>
      </c>
      <c r="C131" s="93">
        <v>0.01157807675630697</v>
      </c>
      <c r="D131" s="69" t="s">
        <v>222</v>
      </c>
      <c r="E131" s="69" t="b">
        <v>0</v>
      </c>
      <c r="F131" s="69" t="b">
        <v>0</v>
      </c>
      <c r="G131" s="69" t="b">
        <v>0</v>
      </c>
    </row>
    <row r="132" spans="1:7" ht="15">
      <c r="A132" s="69" t="s">
        <v>648</v>
      </c>
      <c r="B132" s="69">
        <v>2</v>
      </c>
      <c r="C132" s="93">
        <v>0.01157807675630697</v>
      </c>
      <c r="D132" s="69" t="s">
        <v>222</v>
      </c>
      <c r="E132" s="69" t="b">
        <v>0</v>
      </c>
      <c r="F132" s="69" t="b">
        <v>0</v>
      </c>
      <c r="G132" s="69" t="b">
        <v>0</v>
      </c>
    </row>
    <row r="133" spans="1:7" ht="15">
      <c r="A133" s="69" t="s">
        <v>779</v>
      </c>
      <c r="B133" s="69">
        <v>2</v>
      </c>
      <c r="C133" s="93">
        <v>0.01157807675630697</v>
      </c>
      <c r="D133" s="69" t="s">
        <v>222</v>
      </c>
      <c r="E133" s="69" t="b">
        <v>0</v>
      </c>
      <c r="F133" s="69" t="b">
        <v>0</v>
      </c>
      <c r="G133" s="69" t="b">
        <v>0</v>
      </c>
    </row>
    <row r="134" spans="1:7" ht="15">
      <c r="A134" s="69" t="s">
        <v>780</v>
      </c>
      <c r="B134" s="69">
        <v>2</v>
      </c>
      <c r="C134" s="93">
        <v>0.01157807675630697</v>
      </c>
      <c r="D134" s="69" t="s">
        <v>222</v>
      </c>
      <c r="E134" s="69" t="b">
        <v>0</v>
      </c>
      <c r="F134" s="69" t="b">
        <v>0</v>
      </c>
      <c r="G134" s="69" t="b">
        <v>0</v>
      </c>
    </row>
    <row r="135" spans="1:7" ht="15">
      <c r="A135" s="69" t="s">
        <v>414</v>
      </c>
      <c r="B135" s="69">
        <v>2</v>
      </c>
      <c r="C135" s="93">
        <v>0.01157807675630697</v>
      </c>
      <c r="D135" s="69" t="s">
        <v>222</v>
      </c>
      <c r="E135" s="69" t="b">
        <v>0</v>
      </c>
      <c r="F135" s="69" t="b">
        <v>0</v>
      </c>
      <c r="G135" s="69" t="b">
        <v>0</v>
      </c>
    </row>
    <row r="136" spans="1:7" ht="15">
      <c r="A136" s="69" t="s">
        <v>781</v>
      </c>
      <c r="B136" s="69">
        <v>2</v>
      </c>
      <c r="C136" s="93">
        <v>0.01157807675630697</v>
      </c>
      <c r="D136" s="69" t="s">
        <v>222</v>
      </c>
      <c r="E136" s="69" t="b">
        <v>0</v>
      </c>
      <c r="F136" s="69" t="b">
        <v>0</v>
      </c>
      <c r="G136" s="69" t="b">
        <v>0</v>
      </c>
    </row>
    <row r="137" spans="1:7" ht="15">
      <c r="A137" s="69" t="s">
        <v>413</v>
      </c>
      <c r="B137" s="69">
        <v>2</v>
      </c>
      <c r="C137" s="93">
        <v>0.01157807675630697</v>
      </c>
      <c r="D137" s="69" t="s">
        <v>222</v>
      </c>
      <c r="E137" s="69" t="b">
        <v>0</v>
      </c>
      <c r="F137" s="69" t="b">
        <v>0</v>
      </c>
      <c r="G137" s="69" t="b">
        <v>0</v>
      </c>
    </row>
    <row r="138" spans="1:7" ht="15">
      <c r="A138" s="69" t="s">
        <v>776</v>
      </c>
      <c r="B138" s="69">
        <v>2</v>
      </c>
      <c r="C138" s="93">
        <v>0.017367115134460452</v>
      </c>
      <c r="D138" s="69" t="s">
        <v>222</v>
      </c>
      <c r="E138" s="69" t="b">
        <v>0</v>
      </c>
      <c r="F138" s="69" t="b">
        <v>0</v>
      </c>
      <c r="G138" s="69" t="b">
        <v>0</v>
      </c>
    </row>
    <row r="139" spans="1:7" ht="15">
      <c r="A139" s="69" t="s">
        <v>775</v>
      </c>
      <c r="B139" s="69">
        <v>2</v>
      </c>
      <c r="C139" s="93">
        <v>0.01157807675630697</v>
      </c>
      <c r="D139" s="69" t="s">
        <v>222</v>
      </c>
      <c r="E139" s="69" t="b">
        <v>0</v>
      </c>
      <c r="F139" s="69" t="b">
        <v>0</v>
      </c>
      <c r="G139" s="69" t="b">
        <v>0</v>
      </c>
    </row>
    <row r="140" spans="1:7" ht="15">
      <c r="A140" s="69" t="s">
        <v>773</v>
      </c>
      <c r="B140" s="69">
        <v>2</v>
      </c>
      <c r="C140" s="93">
        <v>0.017367115134460452</v>
      </c>
      <c r="D140" s="69" t="s">
        <v>222</v>
      </c>
      <c r="E140" s="69" t="b">
        <v>0</v>
      </c>
      <c r="F140" s="69" t="b">
        <v>0</v>
      </c>
      <c r="G140" s="69" t="b">
        <v>0</v>
      </c>
    </row>
    <row r="141" spans="1:7" ht="15">
      <c r="A141" s="69" t="s">
        <v>774</v>
      </c>
      <c r="B141" s="69">
        <v>2</v>
      </c>
      <c r="C141" s="93">
        <v>0.017367115134460452</v>
      </c>
      <c r="D141" s="69" t="s">
        <v>222</v>
      </c>
      <c r="E141" s="69" t="b">
        <v>0</v>
      </c>
      <c r="F141" s="69" t="b">
        <v>0</v>
      </c>
      <c r="G141" s="69" t="b">
        <v>0</v>
      </c>
    </row>
    <row r="142" spans="1:7" ht="15">
      <c r="A142" s="69" t="s">
        <v>649</v>
      </c>
      <c r="B142" s="69">
        <v>3</v>
      </c>
      <c r="C142" s="93">
        <v>0</v>
      </c>
      <c r="D142" s="69" t="s">
        <v>365</v>
      </c>
      <c r="E142" s="69" t="b">
        <v>0</v>
      </c>
      <c r="F142" s="69" t="b">
        <v>0</v>
      </c>
      <c r="G142" s="69" t="b">
        <v>0</v>
      </c>
    </row>
    <row r="143" spans="1:7" ht="15">
      <c r="A143" s="69" t="s">
        <v>662</v>
      </c>
      <c r="B143" s="69">
        <v>3</v>
      </c>
      <c r="C143" s="93">
        <v>0</v>
      </c>
      <c r="D143" s="69" t="s">
        <v>365</v>
      </c>
      <c r="E143" s="69" t="b">
        <v>0</v>
      </c>
      <c r="F143" s="69" t="b">
        <v>0</v>
      </c>
      <c r="G143" s="69" t="b">
        <v>0</v>
      </c>
    </row>
    <row r="144" spans="1:7" ht="15">
      <c r="A144" s="69" t="s">
        <v>411</v>
      </c>
      <c r="B144" s="69">
        <v>3</v>
      </c>
      <c r="C144" s="93">
        <v>0</v>
      </c>
      <c r="D144" s="69" t="s">
        <v>365</v>
      </c>
      <c r="E144" s="69" t="b">
        <v>0</v>
      </c>
      <c r="F144" s="69" t="b">
        <v>0</v>
      </c>
      <c r="G144" s="69" t="b">
        <v>0</v>
      </c>
    </row>
    <row r="145" spans="1:7" ht="15">
      <c r="A145" s="69" t="s">
        <v>663</v>
      </c>
      <c r="B145" s="69">
        <v>3</v>
      </c>
      <c r="C145" s="93">
        <v>0</v>
      </c>
      <c r="D145" s="69" t="s">
        <v>365</v>
      </c>
      <c r="E145" s="69" t="b">
        <v>0</v>
      </c>
      <c r="F145" s="69" t="b">
        <v>0</v>
      </c>
      <c r="G145" s="69" t="b">
        <v>0</v>
      </c>
    </row>
    <row r="146" spans="1:7" ht="15">
      <c r="A146" s="69" t="s">
        <v>647</v>
      </c>
      <c r="B146" s="69">
        <v>3</v>
      </c>
      <c r="C146" s="93">
        <v>0</v>
      </c>
      <c r="D146" s="69" t="s">
        <v>365</v>
      </c>
      <c r="E146" s="69" t="b">
        <v>0</v>
      </c>
      <c r="F146" s="69" t="b">
        <v>0</v>
      </c>
      <c r="G146" s="69" t="b">
        <v>0</v>
      </c>
    </row>
    <row r="147" spans="1:7" ht="15">
      <c r="A147" s="69" t="s">
        <v>664</v>
      </c>
      <c r="B147" s="69">
        <v>3</v>
      </c>
      <c r="C147" s="93">
        <v>0</v>
      </c>
      <c r="D147" s="69" t="s">
        <v>365</v>
      </c>
      <c r="E147" s="69" t="b">
        <v>0</v>
      </c>
      <c r="F147" s="69" t="b">
        <v>0</v>
      </c>
      <c r="G147" s="69" t="b">
        <v>0</v>
      </c>
    </row>
    <row r="148" spans="1:7" ht="15">
      <c r="A148" s="69" t="s">
        <v>650</v>
      </c>
      <c r="B148" s="69">
        <v>3</v>
      </c>
      <c r="C148" s="93">
        <v>0</v>
      </c>
      <c r="D148" s="69" t="s">
        <v>365</v>
      </c>
      <c r="E148" s="69" t="b">
        <v>0</v>
      </c>
      <c r="F148" s="69" t="b">
        <v>0</v>
      </c>
      <c r="G148" s="69" t="b">
        <v>0</v>
      </c>
    </row>
    <row r="149" spans="1:7" ht="15">
      <c r="A149" s="69" t="s">
        <v>387</v>
      </c>
      <c r="B149" s="69">
        <v>3</v>
      </c>
      <c r="C149" s="93">
        <v>0</v>
      </c>
      <c r="D149" s="69" t="s">
        <v>365</v>
      </c>
      <c r="E149" s="69" t="b">
        <v>0</v>
      </c>
      <c r="F149" s="69" t="b">
        <v>0</v>
      </c>
      <c r="G149" s="69" t="b">
        <v>0</v>
      </c>
    </row>
    <row r="150" spans="1:7" ht="15">
      <c r="A150" s="69" t="s">
        <v>665</v>
      </c>
      <c r="B150" s="69">
        <v>3</v>
      </c>
      <c r="C150" s="93">
        <v>0</v>
      </c>
      <c r="D150" s="69" t="s">
        <v>365</v>
      </c>
      <c r="E150" s="69" t="b">
        <v>0</v>
      </c>
      <c r="F150" s="69" t="b">
        <v>0</v>
      </c>
      <c r="G150" s="69" t="b">
        <v>0</v>
      </c>
    </row>
    <row r="151" spans="1:7" ht="15">
      <c r="A151" s="69" t="s">
        <v>666</v>
      </c>
      <c r="B151" s="69">
        <v>3</v>
      </c>
      <c r="C151" s="93">
        <v>0</v>
      </c>
      <c r="D151" s="69" t="s">
        <v>365</v>
      </c>
      <c r="E151" s="69" t="b">
        <v>0</v>
      </c>
      <c r="F151" s="69" t="b">
        <v>0</v>
      </c>
      <c r="G151" s="69" t="b">
        <v>0</v>
      </c>
    </row>
    <row r="152" spans="1:7" ht="15">
      <c r="A152" s="69" t="s">
        <v>759</v>
      </c>
      <c r="B152" s="69">
        <v>3</v>
      </c>
      <c r="C152" s="93">
        <v>0</v>
      </c>
      <c r="D152" s="69" t="s">
        <v>365</v>
      </c>
      <c r="E152" s="69" t="b">
        <v>0</v>
      </c>
      <c r="F152" s="69" t="b">
        <v>0</v>
      </c>
      <c r="G152" s="69" t="b">
        <v>0</v>
      </c>
    </row>
    <row r="153" spans="1:7" ht="15">
      <c r="A153" s="69" t="s">
        <v>762</v>
      </c>
      <c r="B153" s="69">
        <v>3</v>
      </c>
      <c r="C153" s="93">
        <v>0</v>
      </c>
      <c r="D153" s="69" t="s">
        <v>365</v>
      </c>
      <c r="E153" s="69" t="b">
        <v>0</v>
      </c>
      <c r="F153" s="69" t="b">
        <v>0</v>
      </c>
      <c r="G153" s="69" t="b">
        <v>0</v>
      </c>
    </row>
    <row r="154" spans="1:7" ht="15">
      <c r="A154" s="69" t="s">
        <v>410</v>
      </c>
      <c r="B154" s="69">
        <v>3</v>
      </c>
      <c r="C154" s="93">
        <v>0</v>
      </c>
      <c r="D154" s="69" t="s">
        <v>365</v>
      </c>
      <c r="E154" s="69" t="b">
        <v>0</v>
      </c>
      <c r="F154" s="69" t="b">
        <v>0</v>
      </c>
      <c r="G154" s="69" t="b">
        <v>0</v>
      </c>
    </row>
    <row r="155" spans="1:7" ht="15">
      <c r="A155" s="69" t="s">
        <v>647</v>
      </c>
      <c r="B155" s="69">
        <v>3</v>
      </c>
      <c r="C155" s="93">
        <v>0</v>
      </c>
      <c r="D155" s="69" t="s">
        <v>620</v>
      </c>
      <c r="E155" s="69" t="b">
        <v>0</v>
      </c>
      <c r="F155" s="69" t="b">
        <v>0</v>
      </c>
      <c r="G155" s="69" t="b">
        <v>0</v>
      </c>
    </row>
    <row r="156" spans="1:7" ht="15">
      <c r="A156" s="69" t="s">
        <v>668</v>
      </c>
      <c r="B156" s="69">
        <v>2</v>
      </c>
      <c r="C156" s="93">
        <v>0.006905539570811029</v>
      </c>
      <c r="D156" s="69" t="s">
        <v>620</v>
      </c>
      <c r="E156" s="69" t="b">
        <v>0</v>
      </c>
      <c r="F156" s="69" t="b">
        <v>0</v>
      </c>
      <c r="G156" s="69" t="b">
        <v>0</v>
      </c>
    </row>
    <row r="157" spans="1:7" ht="15">
      <c r="A157" s="69" t="s">
        <v>669</v>
      </c>
      <c r="B157" s="69">
        <v>2</v>
      </c>
      <c r="C157" s="93">
        <v>0.006905539570811029</v>
      </c>
      <c r="D157" s="69" t="s">
        <v>620</v>
      </c>
      <c r="E157" s="69" t="b">
        <v>0</v>
      </c>
      <c r="F157" s="69" t="b">
        <v>0</v>
      </c>
      <c r="G157" s="69" t="b">
        <v>0</v>
      </c>
    </row>
    <row r="158" spans="1:7" ht="15">
      <c r="A158" s="69" t="s">
        <v>415</v>
      </c>
      <c r="B158" s="69">
        <v>2</v>
      </c>
      <c r="C158" s="93">
        <v>0.006905539570811029</v>
      </c>
      <c r="D158" s="69" t="s">
        <v>620</v>
      </c>
      <c r="E158" s="69" t="b">
        <v>0</v>
      </c>
      <c r="F158" s="69" t="b">
        <v>0</v>
      </c>
      <c r="G158" s="69" t="b">
        <v>0</v>
      </c>
    </row>
    <row r="159" spans="1:7" ht="15">
      <c r="A159" s="69" t="s">
        <v>670</v>
      </c>
      <c r="B159" s="69">
        <v>2</v>
      </c>
      <c r="C159" s="93">
        <v>0.006905539570811029</v>
      </c>
      <c r="D159" s="69" t="s">
        <v>620</v>
      </c>
      <c r="E159" s="69" t="b">
        <v>0</v>
      </c>
      <c r="F159" s="69" t="b">
        <v>0</v>
      </c>
      <c r="G159" s="69" t="b">
        <v>0</v>
      </c>
    </row>
    <row r="160" spans="1:7" ht="15">
      <c r="A160" s="69" t="s">
        <v>671</v>
      </c>
      <c r="B160" s="69">
        <v>2</v>
      </c>
      <c r="C160" s="93">
        <v>0.006905539570811029</v>
      </c>
      <c r="D160" s="69" t="s">
        <v>620</v>
      </c>
      <c r="E160" s="69" t="b">
        <v>0</v>
      </c>
      <c r="F160" s="69" t="b">
        <v>0</v>
      </c>
      <c r="G160" s="69" t="b">
        <v>0</v>
      </c>
    </row>
    <row r="161" spans="1:7" ht="15">
      <c r="A161" s="69" t="s">
        <v>672</v>
      </c>
      <c r="B161" s="69">
        <v>2</v>
      </c>
      <c r="C161" s="93">
        <v>0.006905539570811029</v>
      </c>
      <c r="D161" s="69" t="s">
        <v>620</v>
      </c>
      <c r="E161" s="69" t="b">
        <v>0</v>
      </c>
      <c r="F161" s="69" t="b">
        <v>0</v>
      </c>
      <c r="G161" s="69" t="b">
        <v>0</v>
      </c>
    </row>
    <row r="162" spans="1:7" ht="15">
      <c r="A162" s="69" t="s">
        <v>673</v>
      </c>
      <c r="B162" s="69">
        <v>2</v>
      </c>
      <c r="C162" s="93">
        <v>0.006905539570811029</v>
      </c>
      <c r="D162" s="69" t="s">
        <v>620</v>
      </c>
      <c r="E162" s="69" t="b">
        <v>0</v>
      </c>
      <c r="F162" s="69" t="b">
        <v>0</v>
      </c>
      <c r="G162" s="69" t="b">
        <v>0</v>
      </c>
    </row>
    <row r="163" spans="1:7" ht="15">
      <c r="A163" s="69" t="s">
        <v>674</v>
      </c>
      <c r="B163" s="69">
        <v>2</v>
      </c>
      <c r="C163" s="93">
        <v>0.006905539570811029</v>
      </c>
      <c r="D163" s="69" t="s">
        <v>620</v>
      </c>
      <c r="E163" s="69" t="b">
        <v>0</v>
      </c>
      <c r="F163" s="69" t="b">
        <v>0</v>
      </c>
      <c r="G163" s="69" t="b">
        <v>0</v>
      </c>
    </row>
    <row r="164" spans="1:7" ht="15">
      <c r="A164" s="69" t="s">
        <v>648</v>
      </c>
      <c r="B164" s="69">
        <v>2</v>
      </c>
      <c r="C164" s="93">
        <v>0.006905539570811029</v>
      </c>
      <c r="D164" s="69" t="s">
        <v>620</v>
      </c>
      <c r="E164" s="69" t="b">
        <v>0</v>
      </c>
      <c r="F164" s="69" t="b">
        <v>0</v>
      </c>
      <c r="G164" s="69" t="b">
        <v>0</v>
      </c>
    </row>
    <row r="165" spans="1:7" ht="15">
      <c r="A165" s="69" t="s">
        <v>772</v>
      </c>
      <c r="B165" s="69">
        <v>2</v>
      </c>
      <c r="C165" s="93">
        <v>0.006905539570811029</v>
      </c>
      <c r="D165" s="69" t="s">
        <v>620</v>
      </c>
      <c r="E165" s="69" t="b">
        <v>0</v>
      </c>
      <c r="F165" s="69" t="b">
        <v>0</v>
      </c>
      <c r="G165"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280</v>
      </c>
      <c r="B1" s="13" t="s">
        <v>281</v>
      </c>
      <c r="C1" s="13" t="s">
        <v>277</v>
      </c>
      <c r="D1" s="13" t="s">
        <v>278</v>
      </c>
      <c r="E1" s="13" t="s">
        <v>282</v>
      </c>
      <c r="F1" s="13" t="s">
        <v>144</v>
      </c>
      <c r="G1" s="13" t="s">
        <v>300</v>
      </c>
      <c r="H1" s="13" t="s">
        <v>301</v>
      </c>
      <c r="I1" s="13" t="s">
        <v>302</v>
      </c>
      <c r="J1" s="13" t="s">
        <v>303</v>
      </c>
      <c r="K1" s="13" t="s">
        <v>304</v>
      </c>
      <c r="L1" s="13" t="s">
        <v>305</v>
      </c>
    </row>
    <row r="2" spans="1:12" ht="15">
      <c r="A2" s="69" t="s">
        <v>651</v>
      </c>
      <c r="B2" s="69" t="s">
        <v>652</v>
      </c>
      <c r="C2" s="69">
        <v>5</v>
      </c>
      <c r="D2" s="93">
        <v>0.010311741610355567</v>
      </c>
      <c r="E2" s="93">
        <v>1.7634279935629373</v>
      </c>
      <c r="F2" s="69" t="s">
        <v>279</v>
      </c>
      <c r="G2" s="69" t="b">
        <v>0</v>
      </c>
      <c r="H2" s="69" t="b">
        <v>0</v>
      </c>
      <c r="I2" s="69" t="b">
        <v>0</v>
      </c>
      <c r="J2" s="69" t="b">
        <v>0</v>
      </c>
      <c r="K2" s="69" t="b">
        <v>0</v>
      </c>
      <c r="L2" s="69" t="b">
        <v>0</v>
      </c>
    </row>
    <row r="3" spans="1:12" ht="15">
      <c r="A3" s="69" t="s">
        <v>652</v>
      </c>
      <c r="B3" s="69" t="s">
        <v>648</v>
      </c>
      <c r="C3" s="69">
        <v>5</v>
      </c>
      <c r="D3" s="93">
        <v>0.010311741610355567</v>
      </c>
      <c r="E3" s="93">
        <v>1.421005312740731</v>
      </c>
      <c r="F3" s="69" t="s">
        <v>279</v>
      </c>
      <c r="G3" s="69" t="b">
        <v>0</v>
      </c>
      <c r="H3" s="69" t="b">
        <v>0</v>
      </c>
      <c r="I3" s="69" t="b">
        <v>0</v>
      </c>
      <c r="J3" s="69" t="b">
        <v>0</v>
      </c>
      <c r="K3" s="69" t="b">
        <v>0</v>
      </c>
      <c r="L3" s="69" t="b">
        <v>0</v>
      </c>
    </row>
    <row r="4" spans="1:12" ht="15">
      <c r="A4" s="69" t="s">
        <v>413</v>
      </c>
      <c r="B4" s="69" t="s">
        <v>408</v>
      </c>
      <c r="C4" s="69">
        <v>4</v>
      </c>
      <c r="D4" s="93">
        <v>0.009491829352490306</v>
      </c>
      <c r="E4" s="93">
        <v>1.6842467475153124</v>
      </c>
      <c r="F4" s="69" t="s">
        <v>279</v>
      </c>
      <c r="G4" s="69" t="b">
        <v>0</v>
      </c>
      <c r="H4" s="69" t="b">
        <v>0</v>
      </c>
      <c r="I4" s="69" t="b">
        <v>0</v>
      </c>
      <c r="J4" s="69" t="b">
        <v>0</v>
      </c>
      <c r="K4" s="69" t="b">
        <v>0</v>
      </c>
      <c r="L4" s="69" t="b">
        <v>0</v>
      </c>
    </row>
    <row r="5" spans="1:12" ht="15">
      <c r="A5" s="69" t="s">
        <v>653</v>
      </c>
      <c r="B5" s="69" t="s">
        <v>654</v>
      </c>
      <c r="C5" s="69">
        <v>4</v>
      </c>
      <c r="D5" s="93">
        <v>0.009491829352490306</v>
      </c>
      <c r="E5" s="93">
        <v>1.8603380065709938</v>
      </c>
      <c r="F5" s="69" t="s">
        <v>279</v>
      </c>
      <c r="G5" s="69" t="b">
        <v>0</v>
      </c>
      <c r="H5" s="69" t="b">
        <v>0</v>
      </c>
      <c r="I5" s="69" t="b">
        <v>0</v>
      </c>
      <c r="J5" s="69" t="b">
        <v>0</v>
      </c>
      <c r="K5" s="69" t="b">
        <v>0</v>
      </c>
      <c r="L5" s="69" t="b">
        <v>0</v>
      </c>
    </row>
    <row r="6" spans="1:12" ht="15">
      <c r="A6" s="69" t="s">
        <v>657</v>
      </c>
      <c r="B6" s="69" t="s">
        <v>656</v>
      </c>
      <c r="C6" s="69">
        <v>4</v>
      </c>
      <c r="D6" s="93">
        <v>0.009491829352490306</v>
      </c>
      <c r="E6" s="93">
        <v>1.7634279935629373</v>
      </c>
      <c r="F6" s="69" t="s">
        <v>279</v>
      </c>
      <c r="G6" s="69" t="b">
        <v>0</v>
      </c>
      <c r="H6" s="69" t="b">
        <v>0</v>
      </c>
      <c r="I6" s="69" t="b">
        <v>0</v>
      </c>
      <c r="J6" s="69" t="b">
        <v>0</v>
      </c>
      <c r="K6" s="69" t="b">
        <v>0</v>
      </c>
      <c r="L6" s="69" t="b">
        <v>0</v>
      </c>
    </row>
    <row r="7" spans="1:12" ht="15">
      <c r="A7" s="69" t="s">
        <v>648</v>
      </c>
      <c r="B7" s="69" t="s">
        <v>758</v>
      </c>
      <c r="C7" s="69">
        <v>3</v>
      </c>
      <c r="D7" s="93">
        <v>0.008320206020216768</v>
      </c>
      <c r="E7" s="93">
        <v>1.1991565631243746</v>
      </c>
      <c r="F7" s="69" t="s">
        <v>279</v>
      </c>
      <c r="G7" s="69" t="b">
        <v>0</v>
      </c>
      <c r="H7" s="69" t="b">
        <v>0</v>
      </c>
      <c r="I7" s="69" t="b">
        <v>0</v>
      </c>
      <c r="J7" s="69" t="b">
        <v>0</v>
      </c>
      <c r="K7" s="69" t="b">
        <v>0</v>
      </c>
      <c r="L7" s="69" t="b">
        <v>0</v>
      </c>
    </row>
    <row r="8" spans="1:12" ht="15">
      <c r="A8" s="69" t="s">
        <v>649</v>
      </c>
      <c r="B8" s="69" t="s">
        <v>662</v>
      </c>
      <c r="C8" s="69">
        <v>3</v>
      </c>
      <c r="D8" s="93">
        <v>0.008320206020216768</v>
      </c>
      <c r="E8" s="93">
        <v>1.6842467475153124</v>
      </c>
      <c r="F8" s="69" t="s">
        <v>279</v>
      </c>
      <c r="G8" s="69" t="b">
        <v>0</v>
      </c>
      <c r="H8" s="69" t="b">
        <v>0</v>
      </c>
      <c r="I8" s="69" t="b">
        <v>0</v>
      </c>
      <c r="J8" s="69" t="b">
        <v>0</v>
      </c>
      <c r="K8" s="69" t="b">
        <v>0</v>
      </c>
      <c r="L8" s="69" t="b">
        <v>0</v>
      </c>
    </row>
    <row r="9" spans="1:12" ht="15">
      <c r="A9" s="69" t="s">
        <v>662</v>
      </c>
      <c r="B9" s="69" t="s">
        <v>411</v>
      </c>
      <c r="C9" s="69">
        <v>3</v>
      </c>
      <c r="D9" s="93">
        <v>0.008320206020216768</v>
      </c>
      <c r="E9" s="93">
        <v>1.8603380065709938</v>
      </c>
      <c r="F9" s="69" t="s">
        <v>279</v>
      </c>
      <c r="G9" s="69" t="b">
        <v>0</v>
      </c>
      <c r="H9" s="69" t="b">
        <v>0</v>
      </c>
      <c r="I9" s="69" t="b">
        <v>0</v>
      </c>
      <c r="J9" s="69" t="b">
        <v>0</v>
      </c>
      <c r="K9" s="69" t="b">
        <v>0</v>
      </c>
      <c r="L9" s="69" t="b">
        <v>0</v>
      </c>
    </row>
    <row r="10" spans="1:12" ht="15">
      <c r="A10" s="69" t="s">
        <v>411</v>
      </c>
      <c r="B10" s="69" t="s">
        <v>663</v>
      </c>
      <c r="C10" s="69">
        <v>3</v>
      </c>
      <c r="D10" s="93">
        <v>0.008320206020216768</v>
      </c>
      <c r="E10" s="93">
        <v>1.9852767431792937</v>
      </c>
      <c r="F10" s="69" t="s">
        <v>279</v>
      </c>
      <c r="G10" s="69" t="b">
        <v>0</v>
      </c>
      <c r="H10" s="69" t="b">
        <v>0</v>
      </c>
      <c r="I10" s="69" t="b">
        <v>0</v>
      </c>
      <c r="J10" s="69" t="b">
        <v>0</v>
      </c>
      <c r="K10" s="69" t="b">
        <v>0</v>
      </c>
      <c r="L10" s="69" t="b">
        <v>0</v>
      </c>
    </row>
    <row r="11" spans="1:12" ht="15">
      <c r="A11" s="69" t="s">
        <v>663</v>
      </c>
      <c r="B11" s="69" t="s">
        <v>647</v>
      </c>
      <c r="C11" s="69">
        <v>3</v>
      </c>
      <c r="D11" s="93">
        <v>0.008320206020216768</v>
      </c>
      <c r="E11" s="93">
        <v>1.11997531707675</v>
      </c>
      <c r="F11" s="69" t="s">
        <v>279</v>
      </c>
      <c r="G11" s="69" t="b">
        <v>0</v>
      </c>
      <c r="H11" s="69" t="b">
        <v>0</v>
      </c>
      <c r="I11" s="69" t="b">
        <v>0</v>
      </c>
      <c r="J11" s="69" t="b">
        <v>0</v>
      </c>
      <c r="K11" s="69" t="b">
        <v>0</v>
      </c>
      <c r="L11" s="69" t="b">
        <v>0</v>
      </c>
    </row>
    <row r="12" spans="1:12" ht="15">
      <c r="A12" s="69" t="s">
        <v>647</v>
      </c>
      <c r="B12" s="69" t="s">
        <v>664</v>
      </c>
      <c r="C12" s="69">
        <v>3</v>
      </c>
      <c r="D12" s="93">
        <v>0.008320206020216768</v>
      </c>
      <c r="E12" s="93">
        <v>1.1613680022349748</v>
      </c>
      <c r="F12" s="69" t="s">
        <v>279</v>
      </c>
      <c r="G12" s="69" t="b">
        <v>0</v>
      </c>
      <c r="H12" s="69" t="b">
        <v>0</v>
      </c>
      <c r="I12" s="69" t="b">
        <v>0</v>
      </c>
      <c r="J12" s="69" t="b">
        <v>0</v>
      </c>
      <c r="K12" s="69" t="b">
        <v>0</v>
      </c>
      <c r="L12" s="69" t="b">
        <v>0</v>
      </c>
    </row>
    <row r="13" spans="1:12" ht="15">
      <c r="A13" s="69" t="s">
        <v>664</v>
      </c>
      <c r="B13" s="69" t="s">
        <v>650</v>
      </c>
      <c r="C13" s="69">
        <v>3</v>
      </c>
      <c r="D13" s="93">
        <v>0.008320206020216768</v>
      </c>
      <c r="E13" s="93">
        <v>1.462397997898956</v>
      </c>
      <c r="F13" s="69" t="s">
        <v>279</v>
      </c>
      <c r="G13" s="69" t="b">
        <v>0</v>
      </c>
      <c r="H13" s="69" t="b">
        <v>0</v>
      </c>
      <c r="I13" s="69" t="b">
        <v>0</v>
      </c>
      <c r="J13" s="69" t="b">
        <v>0</v>
      </c>
      <c r="K13" s="69" t="b">
        <v>0</v>
      </c>
      <c r="L13" s="69" t="b">
        <v>0</v>
      </c>
    </row>
    <row r="14" spans="1:12" ht="15">
      <c r="A14" s="69" t="s">
        <v>650</v>
      </c>
      <c r="B14" s="69" t="s">
        <v>387</v>
      </c>
      <c r="C14" s="69">
        <v>3</v>
      </c>
      <c r="D14" s="93">
        <v>0.008320206020216768</v>
      </c>
      <c r="E14" s="93">
        <v>1.462397997898956</v>
      </c>
      <c r="F14" s="69" t="s">
        <v>279</v>
      </c>
      <c r="G14" s="69" t="b">
        <v>0</v>
      </c>
      <c r="H14" s="69" t="b">
        <v>0</v>
      </c>
      <c r="I14" s="69" t="b">
        <v>0</v>
      </c>
      <c r="J14" s="69" t="b">
        <v>0</v>
      </c>
      <c r="K14" s="69" t="b">
        <v>0</v>
      </c>
      <c r="L14" s="69" t="b">
        <v>0</v>
      </c>
    </row>
    <row r="15" spans="1:12" ht="15">
      <c r="A15" s="69" t="s">
        <v>387</v>
      </c>
      <c r="B15" s="69" t="s">
        <v>665</v>
      </c>
      <c r="C15" s="69">
        <v>3</v>
      </c>
      <c r="D15" s="93">
        <v>0.008320206020216768</v>
      </c>
      <c r="E15" s="93">
        <v>1.7634279935629373</v>
      </c>
      <c r="F15" s="69" t="s">
        <v>279</v>
      </c>
      <c r="G15" s="69" t="b">
        <v>0</v>
      </c>
      <c r="H15" s="69" t="b">
        <v>0</v>
      </c>
      <c r="I15" s="69" t="b">
        <v>0</v>
      </c>
      <c r="J15" s="69" t="b">
        <v>0</v>
      </c>
      <c r="K15" s="69" t="b">
        <v>0</v>
      </c>
      <c r="L15" s="69" t="b">
        <v>0</v>
      </c>
    </row>
    <row r="16" spans="1:12" ht="15">
      <c r="A16" s="69" t="s">
        <v>665</v>
      </c>
      <c r="B16" s="69" t="s">
        <v>666</v>
      </c>
      <c r="C16" s="69">
        <v>3</v>
      </c>
      <c r="D16" s="93">
        <v>0.008320206020216768</v>
      </c>
      <c r="E16" s="93">
        <v>1.9852767431792937</v>
      </c>
      <c r="F16" s="69" t="s">
        <v>279</v>
      </c>
      <c r="G16" s="69" t="b">
        <v>0</v>
      </c>
      <c r="H16" s="69" t="b">
        <v>0</v>
      </c>
      <c r="I16" s="69" t="b">
        <v>0</v>
      </c>
      <c r="J16" s="69" t="b">
        <v>0</v>
      </c>
      <c r="K16" s="69" t="b">
        <v>0</v>
      </c>
      <c r="L16" s="69" t="b">
        <v>0</v>
      </c>
    </row>
    <row r="17" spans="1:12" ht="15">
      <c r="A17" s="69" t="s">
        <v>666</v>
      </c>
      <c r="B17" s="69" t="s">
        <v>759</v>
      </c>
      <c r="C17" s="69">
        <v>3</v>
      </c>
      <c r="D17" s="93">
        <v>0.008320206020216768</v>
      </c>
      <c r="E17" s="93">
        <v>1.8603380065709938</v>
      </c>
      <c r="F17" s="69" t="s">
        <v>279</v>
      </c>
      <c r="G17" s="69" t="b">
        <v>0</v>
      </c>
      <c r="H17" s="69" t="b">
        <v>0</v>
      </c>
      <c r="I17" s="69" t="b">
        <v>0</v>
      </c>
      <c r="J17" s="69" t="b">
        <v>0</v>
      </c>
      <c r="K17" s="69" t="b">
        <v>0</v>
      </c>
      <c r="L17" s="69" t="b">
        <v>0</v>
      </c>
    </row>
    <row r="18" spans="1:12" ht="15">
      <c r="A18" s="69" t="s">
        <v>759</v>
      </c>
      <c r="B18" s="69" t="s">
        <v>762</v>
      </c>
      <c r="C18" s="69">
        <v>3</v>
      </c>
      <c r="D18" s="93">
        <v>0.008320206020216768</v>
      </c>
      <c r="E18" s="93">
        <v>1.8603380065709938</v>
      </c>
      <c r="F18" s="69" t="s">
        <v>279</v>
      </c>
      <c r="G18" s="69" t="b">
        <v>0</v>
      </c>
      <c r="H18" s="69" t="b">
        <v>0</v>
      </c>
      <c r="I18" s="69" t="b">
        <v>0</v>
      </c>
      <c r="J18" s="69" t="b">
        <v>0</v>
      </c>
      <c r="K18" s="69" t="b">
        <v>0</v>
      </c>
      <c r="L18" s="69" t="b">
        <v>0</v>
      </c>
    </row>
    <row r="19" spans="1:12" ht="15">
      <c r="A19" s="69" t="s">
        <v>762</v>
      </c>
      <c r="B19" s="69" t="s">
        <v>410</v>
      </c>
      <c r="C19" s="69">
        <v>3</v>
      </c>
      <c r="D19" s="93">
        <v>0.008320206020216768</v>
      </c>
      <c r="E19" s="93">
        <v>1.9852767431792937</v>
      </c>
      <c r="F19" s="69" t="s">
        <v>279</v>
      </c>
      <c r="G19" s="69" t="b">
        <v>0</v>
      </c>
      <c r="H19" s="69" t="b">
        <v>0</v>
      </c>
      <c r="I19" s="69" t="b">
        <v>0</v>
      </c>
      <c r="J19" s="69" t="b">
        <v>0</v>
      </c>
      <c r="K19" s="69" t="b">
        <v>0</v>
      </c>
      <c r="L19" s="69" t="b">
        <v>0</v>
      </c>
    </row>
    <row r="20" spans="1:12" ht="15">
      <c r="A20" s="69" t="s">
        <v>764</v>
      </c>
      <c r="B20" s="69" t="s">
        <v>765</v>
      </c>
      <c r="C20" s="69">
        <v>2</v>
      </c>
      <c r="D20" s="93">
        <v>0.006675594135629648</v>
      </c>
      <c r="E20" s="93">
        <v>2.161368002234975</v>
      </c>
      <c r="F20" s="69" t="s">
        <v>279</v>
      </c>
      <c r="G20" s="69" t="b">
        <v>0</v>
      </c>
      <c r="H20" s="69" t="b">
        <v>0</v>
      </c>
      <c r="I20" s="69" t="b">
        <v>0</v>
      </c>
      <c r="J20" s="69" t="b">
        <v>0</v>
      </c>
      <c r="K20" s="69" t="b">
        <v>0</v>
      </c>
      <c r="L20" s="69" t="b">
        <v>0</v>
      </c>
    </row>
    <row r="21" spans="1:12" ht="15">
      <c r="A21" s="69" t="s">
        <v>765</v>
      </c>
      <c r="B21" s="69" t="s">
        <v>766</v>
      </c>
      <c r="C21" s="69">
        <v>2</v>
      </c>
      <c r="D21" s="93">
        <v>0.006675594135629648</v>
      </c>
      <c r="E21" s="93">
        <v>2.161368002234975</v>
      </c>
      <c r="F21" s="69" t="s">
        <v>279</v>
      </c>
      <c r="G21" s="69" t="b">
        <v>0</v>
      </c>
      <c r="H21" s="69" t="b">
        <v>0</v>
      </c>
      <c r="I21" s="69" t="b">
        <v>0</v>
      </c>
      <c r="J21" s="69" t="b">
        <v>0</v>
      </c>
      <c r="K21" s="69" t="b">
        <v>0</v>
      </c>
      <c r="L21" s="69" t="b">
        <v>0</v>
      </c>
    </row>
    <row r="22" spans="1:12" ht="15">
      <c r="A22" s="69" t="s">
        <v>766</v>
      </c>
      <c r="B22" s="69" t="s">
        <v>647</v>
      </c>
      <c r="C22" s="69">
        <v>2</v>
      </c>
      <c r="D22" s="93">
        <v>0.006675594135629648</v>
      </c>
      <c r="E22" s="93">
        <v>1.11997531707675</v>
      </c>
      <c r="F22" s="69" t="s">
        <v>279</v>
      </c>
      <c r="G22" s="69" t="b">
        <v>0</v>
      </c>
      <c r="H22" s="69" t="b">
        <v>0</v>
      </c>
      <c r="I22" s="69" t="b">
        <v>0</v>
      </c>
      <c r="J22" s="69" t="b">
        <v>0</v>
      </c>
      <c r="K22" s="69" t="b">
        <v>0</v>
      </c>
      <c r="L22" s="69" t="b">
        <v>0</v>
      </c>
    </row>
    <row r="23" spans="1:12" ht="15">
      <c r="A23" s="69" t="s">
        <v>647</v>
      </c>
      <c r="B23" s="69" t="s">
        <v>413</v>
      </c>
      <c r="C23" s="69">
        <v>2</v>
      </c>
      <c r="D23" s="93">
        <v>0.006675594135629648</v>
      </c>
      <c r="E23" s="93">
        <v>0.7811567605233689</v>
      </c>
      <c r="F23" s="69" t="s">
        <v>279</v>
      </c>
      <c r="G23" s="69" t="b">
        <v>0</v>
      </c>
      <c r="H23" s="69" t="b">
        <v>0</v>
      </c>
      <c r="I23" s="69" t="b">
        <v>0</v>
      </c>
      <c r="J23" s="69" t="b">
        <v>0</v>
      </c>
      <c r="K23" s="69" t="b">
        <v>0</v>
      </c>
      <c r="L23" s="69" t="b">
        <v>0</v>
      </c>
    </row>
    <row r="24" spans="1:12" ht="15">
      <c r="A24" s="69" t="s">
        <v>758</v>
      </c>
      <c r="B24" s="69" t="s">
        <v>767</v>
      </c>
      <c r="C24" s="69">
        <v>2</v>
      </c>
      <c r="D24" s="93">
        <v>0.006675594135629648</v>
      </c>
      <c r="E24" s="93">
        <v>1.7634279935629373</v>
      </c>
      <c r="F24" s="69" t="s">
        <v>279</v>
      </c>
      <c r="G24" s="69" t="b">
        <v>0</v>
      </c>
      <c r="H24" s="69" t="b">
        <v>0</v>
      </c>
      <c r="I24" s="69" t="b">
        <v>0</v>
      </c>
      <c r="J24" s="69" t="b">
        <v>0</v>
      </c>
      <c r="K24" s="69" t="b">
        <v>0</v>
      </c>
      <c r="L24" s="69" t="b">
        <v>0</v>
      </c>
    </row>
    <row r="25" spans="1:12" ht="15">
      <c r="A25" s="69" t="s">
        <v>767</v>
      </c>
      <c r="B25" s="69" t="s">
        <v>653</v>
      </c>
      <c r="C25" s="69">
        <v>2</v>
      </c>
      <c r="D25" s="93">
        <v>0.006675594135629648</v>
      </c>
      <c r="E25" s="93">
        <v>1.8603380065709938</v>
      </c>
      <c r="F25" s="69" t="s">
        <v>279</v>
      </c>
      <c r="G25" s="69" t="b">
        <v>0</v>
      </c>
      <c r="H25" s="69" t="b">
        <v>0</v>
      </c>
      <c r="I25" s="69" t="b">
        <v>0</v>
      </c>
      <c r="J25" s="69" t="b">
        <v>0</v>
      </c>
      <c r="K25" s="69" t="b">
        <v>0</v>
      </c>
      <c r="L25" s="69" t="b">
        <v>0</v>
      </c>
    </row>
    <row r="26" spans="1:12" ht="15">
      <c r="A26" s="69" t="s">
        <v>654</v>
      </c>
      <c r="B26" s="69" t="s">
        <v>760</v>
      </c>
      <c r="C26" s="69">
        <v>2</v>
      </c>
      <c r="D26" s="93">
        <v>0.006675594135629648</v>
      </c>
      <c r="E26" s="93">
        <v>1.5593080109070125</v>
      </c>
      <c r="F26" s="69" t="s">
        <v>279</v>
      </c>
      <c r="G26" s="69" t="b">
        <v>0</v>
      </c>
      <c r="H26" s="69" t="b">
        <v>0</v>
      </c>
      <c r="I26" s="69" t="b">
        <v>0</v>
      </c>
      <c r="J26" s="69" t="b">
        <v>0</v>
      </c>
      <c r="K26" s="69" t="b">
        <v>0</v>
      </c>
      <c r="L26" s="69" t="b">
        <v>0</v>
      </c>
    </row>
    <row r="27" spans="1:12" ht="15">
      <c r="A27" s="69" t="s">
        <v>760</v>
      </c>
      <c r="B27" s="69" t="s">
        <v>398</v>
      </c>
      <c r="C27" s="69">
        <v>2</v>
      </c>
      <c r="D27" s="93">
        <v>0.006675594135629648</v>
      </c>
      <c r="E27" s="93">
        <v>1.6842467475153124</v>
      </c>
      <c r="F27" s="69" t="s">
        <v>279</v>
      </c>
      <c r="G27" s="69" t="b">
        <v>0</v>
      </c>
      <c r="H27" s="69" t="b">
        <v>0</v>
      </c>
      <c r="I27" s="69" t="b">
        <v>0</v>
      </c>
      <c r="J27" s="69" t="b">
        <v>0</v>
      </c>
      <c r="K27" s="69" t="b">
        <v>0</v>
      </c>
      <c r="L27" s="69" t="b">
        <v>0</v>
      </c>
    </row>
    <row r="28" spans="1:12" ht="15">
      <c r="A28" s="69" t="s">
        <v>398</v>
      </c>
      <c r="B28" s="69" t="s">
        <v>768</v>
      </c>
      <c r="C28" s="69">
        <v>2</v>
      </c>
      <c r="D28" s="93">
        <v>0.006675594135629648</v>
      </c>
      <c r="E28" s="93">
        <v>1.9852767431792937</v>
      </c>
      <c r="F28" s="69" t="s">
        <v>279</v>
      </c>
      <c r="G28" s="69" t="b">
        <v>0</v>
      </c>
      <c r="H28" s="69" t="b">
        <v>0</v>
      </c>
      <c r="I28" s="69" t="b">
        <v>0</v>
      </c>
      <c r="J28" s="69" t="b">
        <v>0</v>
      </c>
      <c r="K28" s="69" t="b">
        <v>0</v>
      </c>
      <c r="L28" s="69" t="b">
        <v>0</v>
      </c>
    </row>
    <row r="29" spans="1:12" ht="15">
      <c r="A29" s="69" t="s">
        <v>768</v>
      </c>
      <c r="B29" s="69" t="s">
        <v>655</v>
      </c>
      <c r="C29" s="69">
        <v>2</v>
      </c>
      <c r="D29" s="93">
        <v>0.006675594135629648</v>
      </c>
      <c r="E29" s="93">
        <v>1.8603380065709938</v>
      </c>
      <c r="F29" s="69" t="s">
        <v>279</v>
      </c>
      <c r="G29" s="69" t="b">
        <v>0</v>
      </c>
      <c r="H29" s="69" t="b">
        <v>0</v>
      </c>
      <c r="I29" s="69" t="b">
        <v>0</v>
      </c>
      <c r="J29" s="69" t="b">
        <v>0</v>
      </c>
      <c r="K29" s="69" t="b">
        <v>0</v>
      </c>
      <c r="L29" s="69" t="b">
        <v>0</v>
      </c>
    </row>
    <row r="30" spans="1:12" ht="15">
      <c r="A30" s="69" t="s">
        <v>655</v>
      </c>
      <c r="B30" s="69" t="s">
        <v>769</v>
      </c>
      <c r="C30" s="69">
        <v>2</v>
      </c>
      <c r="D30" s="93">
        <v>0.006675594135629648</v>
      </c>
      <c r="E30" s="93">
        <v>1.8603380065709938</v>
      </c>
      <c r="F30" s="69" t="s">
        <v>279</v>
      </c>
      <c r="G30" s="69" t="b">
        <v>0</v>
      </c>
      <c r="H30" s="69" t="b">
        <v>0</v>
      </c>
      <c r="I30" s="69" t="b">
        <v>0</v>
      </c>
      <c r="J30" s="69" t="b">
        <v>0</v>
      </c>
      <c r="K30" s="69" t="b">
        <v>0</v>
      </c>
      <c r="L30" s="69" t="b">
        <v>0</v>
      </c>
    </row>
    <row r="31" spans="1:12" ht="15">
      <c r="A31" s="69" t="s">
        <v>769</v>
      </c>
      <c r="B31" s="69" t="s">
        <v>770</v>
      </c>
      <c r="C31" s="69">
        <v>2</v>
      </c>
      <c r="D31" s="93">
        <v>0.006675594135629648</v>
      </c>
      <c r="E31" s="93">
        <v>2.161368002234975</v>
      </c>
      <c r="F31" s="69" t="s">
        <v>279</v>
      </c>
      <c r="G31" s="69" t="b">
        <v>0</v>
      </c>
      <c r="H31" s="69" t="b">
        <v>0</v>
      </c>
      <c r="I31" s="69" t="b">
        <v>0</v>
      </c>
      <c r="J31" s="69" t="b">
        <v>0</v>
      </c>
      <c r="K31" s="69" t="b">
        <v>0</v>
      </c>
      <c r="L31" s="69" t="b">
        <v>0</v>
      </c>
    </row>
    <row r="32" spans="1:12" ht="15">
      <c r="A32" s="69" t="s">
        <v>770</v>
      </c>
      <c r="B32" s="69" t="s">
        <v>655</v>
      </c>
      <c r="C32" s="69">
        <v>2</v>
      </c>
      <c r="D32" s="93">
        <v>0.006675594135629648</v>
      </c>
      <c r="E32" s="93">
        <v>1.8603380065709938</v>
      </c>
      <c r="F32" s="69" t="s">
        <v>279</v>
      </c>
      <c r="G32" s="69" t="b">
        <v>0</v>
      </c>
      <c r="H32" s="69" t="b">
        <v>0</v>
      </c>
      <c r="I32" s="69" t="b">
        <v>0</v>
      </c>
      <c r="J32" s="69" t="b">
        <v>0</v>
      </c>
      <c r="K32" s="69" t="b">
        <v>0</v>
      </c>
      <c r="L32" s="69" t="b">
        <v>0</v>
      </c>
    </row>
    <row r="33" spans="1:12" ht="15">
      <c r="A33" s="69" t="s">
        <v>655</v>
      </c>
      <c r="B33" s="69" t="s">
        <v>771</v>
      </c>
      <c r="C33" s="69">
        <v>2</v>
      </c>
      <c r="D33" s="93">
        <v>0.006675594135629648</v>
      </c>
      <c r="E33" s="93">
        <v>1.8603380065709938</v>
      </c>
      <c r="F33" s="69" t="s">
        <v>279</v>
      </c>
      <c r="G33" s="69" t="b">
        <v>0</v>
      </c>
      <c r="H33" s="69" t="b">
        <v>0</v>
      </c>
      <c r="I33" s="69" t="b">
        <v>0</v>
      </c>
      <c r="J33" s="69" t="b">
        <v>0</v>
      </c>
      <c r="K33" s="69" t="b">
        <v>0</v>
      </c>
      <c r="L33" s="69" t="b">
        <v>0</v>
      </c>
    </row>
    <row r="34" spans="1:12" ht="15">
      <c r="A34" s="69" t="s">
        <v>771</v>
      </c>
      <c r="B34" s="69" t="s">
        <v>658</v>
      </c>
      <c r="C34" s="69">
        <v>2</v>
      </c>
      <c r="D34" s="93">
        <v>0.006675594135629648</v>
      </c>
      <c r="E34" s="93">
        <v>1.7634279935629373</v>
      </c>
      <c r="F34" s="69" t="s">
        <v>279</v>
      </c>
      <c r="G34" s="69" t="b">
        <v>0</v>
      </c>
      <c r="H34" s="69" t="b">
        <v>0</v>
      </c>
      <c r="I34" s="69" t="b">
        <v>0</v>
      </c>
      <c r="J34" s="69" t="b">
        <v>0</v>
      </c>
      <c r="K34" s="69" t="b">
        <v>0</v>
      </c>
      <c r="L34" s="69" t="b">
        <v>0</v>
      </c>
    </row>
    <row r="35" spans="1:12" ht="15">
      <c r="A35" s="69" t="s">
        <v>658</v>
      </c>
      <c r="B35" s="69" t="s">
        <v>387</v>
      </c>
      <c r="C35" s="69">
        <v>2</v>
      </c>
      <c r="D35" s="93">
        <v>0.006675594135629648</v>
      </c>
      <c r="E35" s="93">
        <v>1.3654879848908996</v>
      </c>
      <c r="F35" s="69" t="s">
        <v>279</v>
      </c>
      <c r="G35" s="69" t="b">
        <v>0</v>
      </c>
      <c r="H35" s="69" t="b">
        <v>0</v>
      </c>
      <c r="I35" s="69" t="b">
        <v>0</v>
      </c>
      <c r="J35" s="69" t="b">
        <v>0</v>
      </c>
      <c r="K35" s="69" t="b">
        <v>0</v>
      </c>
      <c r="L35" s="69" t="b">
        <v>0</v>
      </c>
    </row>
    <row r="36" spans="1:12" ht="15">
      <c r="A36" s="69" t="s">
        <v>387</v>
      </c>
      <c r="B36" s="69" t="s">
        <v>413</v>
      </c>
      <c r="C36" s="69">
        <v>2</v>
      </c>
      <c r="D36" s="93">
        <v>0.006675594135629648</v>
      </c>
      <c r="E36" s="93">
        <v>1.1613680022349748</v>
      </c>
      <c r="F36" s="69" t="s">
        <v>279</v>
      </c>
      <c r="G36" s="69" t="b">
        <v>0</v>
      </c>
      <c r="H36" s="69" t="b">
        <v>0</v>
      </c>
      <c r="I36" s="69" t="b">
        <v>0</v>
      </c>
      <c r="J36" s="69" t="b">
        <v>0</v>
      </c>
      <c r="K36" s="69" t="b">
        <v>0</v>
      </c>
      <c r="L36" s="69" t="b">
        <v>0</v>
      </c>
    </row>
    <row r="37" spans="1:12" ht="15">
      <c r="A37" s="69" t="s">
        <v>408</v>
      </c>
      <c r="B37" s="69" t="s">
        <v>647</v>
      </c>
      <c r="C37" s="69">
        <v>2</v>
      </c>
      <c r="D37" s="93">
        <v>0.006675594135629648</v>
      </c>
      <c r="E37" s="93">
        <v>1.11997531707675</v>
      </c>
      <c r="F37" s="69" t="s">
        <v>279</v>
      </c>
      <c r="G37" s="69" t="b">
        <v>0</v>
      </c>
      <c r="H37" s="69" t="b">
        <v>0</v>
      </c>
      <c r="I37" s="69" t="b">
        <v>0</v>
      </c>
      <c r="J37" s="69" t="b">
        <v>0</v>
      </c>
      <c r="K37" s="69" t="b">
        <v>0</v>
      </c>
      <c r="L37" s="69" t="b">
        <v>0</v>
      </c>
    </row>
    <row r="38" spans="1:12" ht="15">
      <c r="A38" s="69" t="s">
        <v>668</v>
      </c>
      <c r="B38" s="69" t="s">
        <v>669</v>
      </c>
      <c r="C38" s="69">
        <v>2</v>
      </c>
      <c r="D38" s="93">
        <v>0.006675594135629648</v>
      </c>
      <c r="E38" s="93">
        <v>2.161368002234975</v>
      </c>
      <c r="F38" s="69" t="s">
        <v>279</v>
      </c>
      <c r="G38" s="69" t="b">
        <v>0</v>
      </c>
      <c r="H38" s="69" t="b">
        <v>0</v>
      </c>
      <c r="I38" s="69" t="b">
        <v>0</v>
      </c>
      <c r="J38" s="69" t="b">
        <v>0</v>
      </c>
      <c r="K38" s="69" t="b">
        <v>0</v>
      </c>
      <c r="L38" s="69" t="b">
        <v>0</v>
      </c>
    </row>
    <row r="39" spans="1:12" ht="15">
      <c r="A39" s="69" t="s">
        <v>670</v>
      </c>
      <c r="B39" s="69" t="s">
        <v>671</v>
      </c>
      <c r="C39" s="69">
        <v>2</v>
      </c>
      <c r="D39" s="93">
        <v>0.006675594135629648</v>
      </c>
      <c r="E39" s="93">
        <v>2.161368002234975</v>
      </c>
      <c r="F39" s="69" t="s">
        <v>279</v>
      </c>
      <c r="G39" s="69" t="b">
        <v>0</v>
      </c>
      <c r="H39" s="69" t="b">
        <v>0</v>
      </c>
      <c r="I39" s="69" t="b">
        <v>0</v>
      </c>
      <c r="J39" s="69" t="b">
        <v>0</v>
      </c>
      <c r="K39" s="69" t="b">
        <v>0</v>
      </c>
      <c r="L39" s="69" t="b">
        <v>0</v>
      </c>
    </row>
    <row r="40" spans="1:12" ht="15">
      <c r="A40" s="69" t="s">
        <v>777</v>
      </c>
      <c r="B40" s="69" t="s">
        <v>758</v>
      </c>
      <c r="C40" s="69">
        <v>2</v>
      </c>
      <c r="D40" s="93">
        <v>0.006675594135629648</v>
      </c>
      <c r="E40" s="93">
        <v>1.7634279935629373</v>
      </c>
      <c r="F40" s="69" t="s">
        <v>279</v>
      </c>
      <c r="G40" s="69" t="b">
        <v>0</v>
      </c>
      <c r="H40" s="69" t="b">
        <v>0</v>
      </c>
      <c r="I40" s="69" t="b">
        <v>0</v>
      </c>
      <c r="J40" s="69" t="b">
        <v>0</v>
      </c>
      <c r="K40" s="69" t="b">
        <v>0</v>
      </c>
      <c r="L40" s="69" t="b">
        <v>0</v>
      </c>
    </row>
    <row r="41" spans="1:12" ht="15">
      <c r="A41" s="69" t="s">
        <v>656</v>
      </c>
      <c r="B41" s="69" t="s">
        <v>660</v>
      </c>
      <c r="C41" s="69">
        <v>2</v>
      </c>
      <c r="D41" s="93">
        <v>0.006675594135629648</v>
      </c>
      <c r="E41" s="93">
        <v>1.6842467475153124</v>
      </c>
      <c r="F41" s="69" t="s">
        <v>279</v>
      </c>
      <c r="G41" s="69" t="b">
        <v>0</v>
      </c>
      <c r="H41" s="69" t="b">
        <v>0</v>
      </c>
      <c r="I41" s="69" t="b">
        <v>0</v>
      </c>
      <c r="J41" s="69" t="b">
        <v>0</v>
      </c>
      <c r="K41" s="69" t="b">
        <v>0</v>
      </c>
      <c r="L41" s="69" t="b">
        <v>0</v>
      </c>
    </row>
    <row r="42" spans="1:12" ht="15">
      <c r="A42" s="69" t="s">
        <v>660</v>
      </c>
      <c r="B42" s="69" t="s">
        <v>647</v>
      </c>
      <c r="C42" s="69">
        <v>2</v>
      </c>
      <c r="D42" s="93">
        <v>0.006675594135629648</v>
      </c>
      <c r="E42" s="93">
        <v>1.11997531707675</v>
      </c>
      <c r="F42" s="69" t="s">
        <v>279</v>
      </c>
      <c r="G42" s="69" t="b">
        <v>0</v>
      </c>
      <c r="H42" s="69" t="b">
        <v>0</v>
      </c>
      <c r="I42" s="69" t="b">
        <v>0</v>
      </c>
      <c r="J42" s="69" t="b">
        <v>0</v>
      </c>
      <c r="K42" s="69" t="b">
        <v>0</v>
      </c>
      <c r="L42" s="69" t="b">
        <v>0</v>
      </c>
    </row>
    <row r="43" spans="1:12" ht="15">
      <c r="A43" s="69" t="s">
        <v>647</v>
      </c>
      <c r="B43" s="69" t="s">
        <v>661</v>
      </c>
      <c r="C43" s="69">
        <v>2</v>
      </c>
      <c r="D43" s="93">
        <v>0.006675594135629648</v>
      </c>
      <c r="E43" s="93">
        <v>1.3832167518513312</v>
      </c>
      <c r="F43" s="69" t="s">
        <v>279</v>
      </c>
      <c r="G43" s="69" t="b">
        <v>0</v>
      </c>
      <c r="H43" s="69" t="b">
        <v>0</v>
      </c>
      <c r="I43" s="69" t="b">
        <v>0</v>
      </c>
      <c r="J43" s="69" t="b">
        <v>0</v>
      </c>
      <c r="K43" s="69" t="b">
        <v>0</v>
      </c>
      <c r="L43" s="69" t="b">
        <v>0</v>
      </c>
    </row>
    <row r="44" spans="1:12" ht="15">
      <c r="A44" s="69" t="s">
        <v>661</v>
      </c>
      <c r="B44" s="69" t="s">
        <v>633</v>
      </c>
      <c r="C44" s="69">
        <v>2</v>
      </c>
      <c r="D44" s="93">
        <v>0.006675594135629648</v>
      </c>
      <c r="E44" s="93">
        <v>2.161368002234975</v>
      </c>
      <c r="F44" s="69" t="s">
        <v>279</v>
      </c>
      <c r="G44" s="69" t="b">
        <v>0</v>
      </c>
      <c r="H44" s="69" t="b">
        <v>0</v>
      </c>
      <c r="I44" s="69" t="b">
        <v>0</v>
      </c>
      <c r="J44" s="69" t="b">
        <v>0</v>
      </c>
      <c r="K44" s="69" t="b">
        <v>0</v>
      </c>
      <c r="L44" s="69" t="b">
        <v>0</v>
      </c>
    </row>
    <row r="45" spans="1:12" ht="15">
      <c r="A45" s="69" t="s">
        <v>633</v>
      </c>
      <c r="B45" s="69" t="s">
        <v>778</v>
      </c>
      <c r="C45" s="69">
        <v>2</v>
      </c>
      <c r="D45" s="93">
        <v>0.006675594135629648</v>
      </c>
      <c r="E45" s="93">
        <v>2.161368002234975</v>
      </c>
      <c r="F45" s="69" t="s">
        <v>279</v>
      </c>
      <c r="G45" s="69" t="b">
        <v>0</v>
      </c>
      <c r="H45" s="69" t="b">
        <v>0</v>
      </c>
      <c r="I45" s="69" t="b">
        <v>0</v>
      </c>
      <c r="J45" s="69" t="b">
        <v>0</v>
      </c>
      <c r="K45" s="69" t="b">
        <v>0</v>
      </c>
      <c r="L45" s="69" t="b">
        <v>0</v>
      </c>
    </row>
    <row r="46" spans="1:12" ht="15">
      <c r="A46" s="69" t="s">
        <v>778</v>
      </c>
      <c r="B46" s="69" t="s">
        <v>658</v>
      </c>
      <c r="C46" s="69">
        <v>2</v>
      </c>
      <c r="D46" s="93">
        <v>0.006675594135629648</v>
      </c>
      <c r="E46" s="93">
        <v>1.7634279935629373</v>
      </c>
      <c r="F46" s="69" t="s">
        <v>279</v>
      </c>
      <c r="G46" s="69" t="b">
        <v>0</v>
      </c>
      <c r="H46" s="69" t="b">
        <v>0</v>
      </c>
      <c r="I46" s="69" t="b">
        <v>0</v>
      </c>
      <c r="J46" s="69" t="b">
        <v>0</v>
      </c>
      <c r="K46" s="69" t="b">
        <v>0</v>
      </c>
      <c r="L46" s="69" t="b">
        <v>0</v>
      </c>
    </row>
    <row r="47" spans="1:12" ht="15">
      <c r="A47" s="69" t="s">
        <v>658</v>
      </c>
      <c r="B47" s="69" t="s">
        <v>650</v>
      </c>
      <c r="C47" s="69">
        <v>2</v>
      </c>
      <c r="D47" s="93">
        <v>0.006675594135629648</v>
      </c>
      <c r="E47" s="93">
        <v>1.2863067388432747</v>
      </c>
      <c r="F47" s="69" t="s">
        <v>279</v>
      </c>
      <c r="G47" s="69" t="b">
        <v>0</v>
      </c>
      <c r="H47" s="69" t="b">
        <v>0</v>
      </c>
      <c r="I47" s="69" t="b">
        <v>0</v>
      </c>
      <c r="J47" s="69" t="b">
        <v>0</v>
      </c>
      <c r="K47" s="69" t="b">
        <v>0</v>
      </c>
      <c r="L47" s="69" t="b">
        <v>0</v>
      </c>
    </row>
    <row r="48" spans="1:12" ht="15">
      <c r="A48" s="69" t="s">
        <v>650</v>
      </c>
      <c r="B48" s="69" t="s">
        <v>763</v>
      </c>
      <c r="C48" s="69">
        <v>2</v>
      </c>
      <c r="D48" s="93">
        <v>0.006675594135629648</v>
      </c>
      <c r="E48" s="93">
        <v>1.508155488459631</v>
      </c>
      <c r="F48" s="69" t="s">
        <v>279</v>
      </c>
      <c r="G48" s="69" t="b">
        <v>0</v>
      </c>
      <c r="H48" s="69" t="b">
        <v>0</v>
      </c>
      <c r="I48" s="69" t="b">
        <v>0</v>
      </c>
      <c r="J48" s="69" t="b">
        <v>0</v>
      </c>
      <c r="K48" s="69" t="b">
        <v>0</v>
      </c>
      <c r="L48" s="69" t="b">
        <v>0</v>
      </c>
    </row>
    <row r="49" spans="1:12" ht="15">
      <c r="A49" s="69" t="s">
        <v>763</v>
      </c>
      <c r="B49" s="69" t="s">
        <v>648</v>
      </c>
      <c r="C49" s="69">
        <v>2</v>
      </c>
      <c r="D49" s="93">
        <v>0.006675594135629648</v>
      </c>
      <c r="E49" s="93">
        <v>1.2449140536850498</v>
      </c>
      <c r="F49" s="69" t="s">
        <v>279</v>
      </c>
      <c r="G49" s="69" t="b">
        <v>0</v>
      </c>
      <c r="H49" s="69" t="b">
        <v>0</v>
      </c>
      <c r="I49" s="69" t="b">
        <v>0</v>
      </c>
      <c r="J49" s="69" t="b">
        <v>0</v>
      </c>
      <c r="K49" s="69" t="b">
        <v>0</v>
      </c>
      <c r="L49" s="69" t="b">
        <v>0</v>
      </c>
    </row>
    <row r="50" spans="1:12" ht="15">
      <c r="A50" s="69" t="s">
        <v>648</v>
      </c>
      <c r="B50" s="69" t="s">
        <v>779</v>
      </c>
      <c r="C50" s="69">
        <v>2</v>
      </c>
      <c r="D50" s="93">
        <v>0.006675594135629648</v>
      </c>
      <c r="E50" s="93">
        <v>1.421005312740731</v>
      </c>
      <c r="F50" s="69" t="s">
        <v>279</v>
      </c>
      <c r="G50" s="69" t="b">
        <v>0</v>
      </c>
      <c r="H50" s="69" t="b">
        <v>0</v>
      </c>
      <c r="I50" s="69" t="b">
        <v>0</v>
      </c>
      <c r="J50" s="69" t="b">
        <v>0</v>
      </c>
      <c r="K50" s="69" t="b">
        <v>0</v>
      </c>
      <c r="L50" s="69" t="b">
        <v>0</v>
      </c>
    </row>
    <row r="51" spans="1:12" ht="15">
      <c r="A51" s="69" t="s">
        <v>779</v>
      </c>
      <c r="B51" s="69" t="s">
        <v>780</v>
      </c>
      <c r="C51" s="69">
        <v>2</v>
      </c>
      <c r="D51" s="93">
        <v>0.006675594135629648</v>
      </c>
      <c r="E51" s="93">
        <v>2.161368002234975</v>
      </c>
      <c r="F51" s="69" t="s">
        <v>279</v>
      </c>
      <c r="G51" s="69" t="b">
        <v>0</v>
      </c>
      <c r="H51" s="69" t="b">
        <v>0</v>
      </c>
      <c r="I51" s="69" t="b">
        <v>0</v>
      </c>
      <c r="J51" s="69" t="b">
        <v>0</v>
      </c>
      <c r="K51" s="69" t="b">
        <v>0</v>
      </c>
      <c r="L51" s="69" t="b">
        <v>0</v>
      </c>
    </row>
    <row r="52" spans="1:12" ht="15">
      <c r="A52" s="69" t="s">
        <v>780</v>
      </c>
      <c r="B52" s="69" t="s">
        <v>414</v>
      </c>
      <c r="C52" s="69">
        <v>2</v>
      </c>
      <c r="D52" s="93">
        <v>0.006675594135629648</v>
      </c>
      <c r="E52" s="93">
        <v>2.161368002234975</v>
      </c>
      <c r="F52" s="69" t="s">
        <v>279</v>
      </c>
      <c r="G52" s="69" t="b">
        <v>0</v>
      </c>
      <c r="H52" s="69" t="b">
        <v>0</v>
      </c>
      <c r="I52" s="69" t="b">
        <v>0</v>
      </c>
      <c r="J52" s="69" t="b">
        <v>0</v>
      </c>
      <c r="K52" s="69" t="b">
        <v>0</v>
      </c>
      <c r="L52" s="69" t="b">
        <v>0</v>
      </c>
    </row>
    <row r="53" spans="1:12" ht="15">
      <c r="A53" s="69" t="s">
        <v>414</v>
      </c>
      <c r="B53" s="69" t="s">
        <v>781</v>
      </c>
      <c r="C53" s="69">
        <v>2</v>
      </c>
      <c r="D53" s="93">
        <v>0.006675594135629648</v>
      </c>
      <c r="E53" s="93">
        <v>2.161368002234975</v>
      </c>
      <c r="F53" s="69" t="s">
        <v>279</v>
      </c>
      <c r="G53" s="69" t="b">
        <v>0</v>
      </c>
      <c r="H53" s="69" t="b">
        <v>0</v>
      </c>
      <c r="I53" s="69" t="b">
        <v>0</v>
      </c>
      <c r="J53" s="69" t="b">
        <v>0</v>
      </c>
      <c r="K53" s="69" t="b">
        <v>0</v>
      </c>
      <c r="L53" s="69" t="b">
        <v>0</v>
      </c>
    </row>
    <row r="54" spans="1:12" ht="15">
      <c r="A54" s="69" t="s">
        <v>781</v>
      </c>
      <c r="B54" s="69" t="s">
        <v>413</v>
      </c>
      <c r="C54" s="69">
        <v>2</v>
      </c>
      <c r="D54" s="93">
        <v>0.006675594135629648</v>
      </c>
      <c r="E54" s="93">
        <v>1.5593080109070125</v>
      </c>
      <c r="F54" s="69" t="s">
        <v>279</v>
      </c>
      <c r="G54" s="69" t="b">
        <v>0</v>
      </c>
      <c r="H54" s="69" t="b">
        <v>0</v>
      </c>
      <c r="I54" s="69" t="b">
        <v>0</v>
      </c>
      <c r="J54" s="69" t="b">
        <v>0</v>
      </c>
      <c r="K54" s="69" t="b">
        <v>0</v>
      </c>
      <c r="L54" s="69" t="b">
        <v>0</v>
      </c>
    </row>
    <row r="55" spans="1:12" ht="15">
      <c r="A55" s="69" t="s">
        <v>782</v>
      </c>
      <c r="B55" s="69" t="s">
        <v>664</v>
      </c>
      <c r="C55" s="69">
        <v>2</v>
      </c>
      <c r="D55" s="93">
        <v>0.006675594135629648</v>
      </c>
      <c r="E55" s="93">
        <v>1.7634279935629373</v>
      </c>
      <c r="F55" s="69" t="s">
        <v>279</v>
      </c>
      <c r="G55" s="69" t="b">
        <v>0</v>
      </c>
      <c r="H55" s="69" t="b">
        <v>0</v>
      </c>
      <c r="I55" s="69" t="b">
        <v>0</v>
      </c>
      <c r="J55" s="69" t="b">
        <v>0</v>
      </c>
      <c r="K55" s="69" t="b">
        <v>0</v>
      </c>
      <c r="L55" s="69" t="b">
        <v>0</v>
      </c>
    </row>
    <row r="56" spans="1:12" ht="15">
      <c r="A56" s="69" t="s">
        <v>664</v>
      </c>
      <c r="B56" s="69" t="s">
        <v>672</v>
      </c>
      <c r="C56" s="69">
        <v>2</v>
      </c>
      <c r="D56" s="93">
        <v>0.006675594135629648</v>
      </c>
      <c r="E56" s="93">
        <v>1.3654879848908996</v>
      </c>
      <c r="F56" s="69" t="s">
        <v>279</v>
      </c>
      <c r="G56" s="69" t="b">
        <v>0</v>
      </c>
      <c r="H56" s="69" t="b">
        <v>0</v>
      </c>
      <c r="I56" s="69" t="b">
        <v>0</v>
      </c>
      <c r="J56" s="69" t="b">
        <v>0</v>
      </c>
      <c r="K56" s="69" t="b">
        <v>0</v>
      </c>
      <c r="L56" s="69" t="b">
        <v>0</v>
      </c>
    </row>
    <row r="57" spans="1:12" ht="15">
      <c r="A57" s="69" t="s">
        <v>672</v>
      </c>
      <c r="B57" s="69" t="s">
        <v>783</v>
      </c>
      <c r="C57" s="69">
        <v>2</v>
      </c>
      <c r="D57" s="93">
        <v>0.006675594135629648</v>
      </c>
      <c r="E57" s="93">
        <v>1.7634279935629373</v>
      </c>
      <c r="F57" s="69" t="s">
        <v>279</v>
      </c>
      <c r="G57" s="69" t="b">
        <v>0</v>
      </c>
      <c r="H57" s="69" t="b">
        <v>0</v>
      </c>
      <c r="I57" s="69" t="b">
        <v>0</v>
      </c>
      <c r="J57" s="69" t="b">
        <v>0</v>
      </c>
      <c r="K57" s="69" t="b">
        <v>0</v>
      </c>
      <c r="L57" s="69" t="b">
        <v>0</v>
      </c>
    </row>
    <row r="58" spans="1:12" ht="15">
      <c r="A58" s="69" t="s">
        <v>783</v>
      </c>
      <c r="B58" s="69" t="s">
        <v>648</v>
      </c>
      <c r="C58" s="69">
        <v>2</v>
      </c>
      <c r="D58" s="93">
        <v>0.006675594135629648</v>
      </c>
      <c r="E58" s="93">
        <v>1.421005312740731</v>
      </c>
      <c r="F58" s="69" t="s">
        <v>279</v>
      </c>
      <c r="G58" s="69" t="b">
        <v>0</v>
      </c>
      <c r="H58" s="69" t="b">
        <v>0</v>
      </c>
      <c r="I58" s="69" t="b">
        <v>0</v>
      </c>
      <c r="J58" s="69" t="b">
        <v>0</v>
      </c>
      <c r="K58" s="69" t="b">
        <v>0</v>
      </c>
      <c r="L58" s="69" t="b">
        <v>0</v>
      </c>
    </row>
    <row r="59" spans="1:12" ht="15">
      <c r="A59" s="69" t="s">
        <v>648</v>
      </c>
      <c r="B59" s="69" t="s">
        <v>784</v>
      </c>
      <c r="C59" s="69">
        <v>2</v>
      </c>
      <c r="D59" s="93">
        <v>0.006675594135629648</v>
      </c>
      <c r="E59" s="93">
        <v>1.421005312740731</v>
      </c>
      <c r="F59" s="69" t="s">
        <v>279</v>
      </c>
      <c r="G59" s="69" t="b">
        <v>0</v>
      </c>
      <c r="H59" s="69" t="b">
        <v>0</v>
      </c>
      <c r="I59" s="69" t="b">
        <v>0</v>
      </c>
      <c r="J59" s="69" t="b">
        <v>0</v>
      </c>
      <c r="K59" s="69" t="b">
        <v>0</v>
      </c>
      <c r="L59" s="69" t="b">
        <v>0</v>
      </c>
    </row>
    <row r="60" spans="1:12" ht="15">
      <c r="A60" s="69" t="s">
        <v>784</v>
      </c>
      <c r="B60" s="69" t="s">
        <v>785</v>
      </c>
      <c r="C60" s="69">
        <v>2</v>
      </c>
      <c r="D60" s="93">
        <v>0.006675594135629648</v>
      </c>
      <c r="E60" s="93">
        <v>2.161368002234975</v>
      </c>
      <c r="F60" s="69" t="s">
        <v>279</v>
      </c>
      <c r="G60" s="69" t="b">
        <v>0</v>
      </c>
      <c r="H60" s="69" t="b">
        <v>0</v>
      </c>
      <c r="I60" s="69" t="b">
        <v>0</v>
      </c>
      <c r="J60" s="69" t="b">
        <v>0</v>
      </c>
      <c r="K60" s="69" t="b">
        <v>0</v>
      </c>
      <c r="L60" s="69" t="b">
        <v>0</v>
      </c>
    </row>
    <row r="61" spans="1:12" ht="15">
      <c r="A61" s="69" t="s">
        <v>785</v>
      </c>
      <c r="B61" s="69" t="s">
        <v>786</v>
      </c>
      <c r="C61" s="69">
        <v>2</v>
      </c>
      <c r="D61" s="93">
        <v>0.006675594135629648</v>
      </c>
      <c r="E61" s="93">
        <v>2.161368002234975</v>
      </c>
      <c r="F61" s="69" t="s">
        <v>279</v>
      </c>
      <c r="G61" s="69" t="b">
        <v>0</v>
      </c>
      <c r="H61" s="69" t="b">
        <v>0</v>
      </c>
      <c r="I61" s="69" t="b">
        <v>0</v>
      </c>
      <c r="J61" s="69" t="b">
        <v>0</v>
      </c>
      <c r="K61" s="69" t="b">
        <v>0</v>
      </c>
      <c r="L61" s="69" t="b">
        <v>0</v>
      </c>
    </row>
    <row r="62" spans="1:12" ht="15">
      <c r="A62" s="69" t="s">
        <v>786</v>
      </c>
      <c r="B62" s="69" t="s">
        <v>787</v>
      </c>
      <c r="C62" s="69">
        <v>2</v>
      </c>
      <c r="D62" s="93">
        <v>0.006675594135629648</v>
      </c>
      <c r="E62" s="93">
        <v>2.161368002234975</v>
      </c>
      <c r="F62" s="69" t="s">
        <v>279</v>
      </c>
      <c r="G62" s="69" t="b">
        <v>0</v>
      </c>
      <c r="H62" s="69" t="b">
        <v>0</v>
      </c>
      <c r="I62" s="69" t="b">
        <v>0</v>
      </c>
      <c r="J62" s="69" t="b">
        <v>0</v>
      </c>
      <c r="K62" s="69" t="b">
        <v>0</v>
      </c>
      <c r="L62" s="69" t="b">
        <v>0</v>
      </c>
    </row>
    <row r="63" spans="1:12" ht="15">
      <c r="A63" s="69" t="s">
        <v>787</v>
      </c>
      <c r="B63" s="69" t="s">
        <v>788</v>
      </c>
      <c r="C63" s="69">
        <v>2</v>
      </c>
      <c r="D63" s="93">
        <v>0.006675594135629648</v>
      </c>
      <c r="E63" s="93">
        <v>2.161368002234975</v>
      </c>
      <c r="F63" s="69" t="s">
        <v>279</v>
      </c>
      <c r="G63" s="69" t="b">
        <v>0</v>
      </c>
      <c r="H63" s="69" t="b">
        <v>0</v>
      </c>
      <c r="I63" s="69" t="b">
        <v>0</v>
      </c>
      <c r="J63" s="69" t="b">
        <v>0</v>
      </c>
      <c r="K63" s="69" t="b">
        <v>0</v>
      </c>
      <c r="L63" s="69" t="b">
        <v>0</v>
      </c>
    </row>
    <row r="64" spans="1:12" ht="15">
      <c r="A64" s="69" t="s">
        <v>788</v>
      </c>
      <c r="B64" s="69" t="s">
        <v>651</v>
      </c>
      <c r="C64" s="69">
        <v>2</v>
      </c>
      <c r="D64" s="93">
        <v>0.006675594135629648</v>
      </c>
      <c r="E64" s="93">
        <v>1.9852767431792937</v>
      </c>
      <c r="F64" s="69" t="s">
        <v>279</v>
      </c>
      <c r="G64" s="69" t="b">
        <v>0</v>
      </c>
      <c r="H64" s="69" t="b">
        <v>0</v>
      </c>
      <c r="I64" s="69" t="b">
        <v>0</v>
      </c>
      <c r="J64" s="69" t="b">
        <v>0</v>
      </c>
      <c r="K64" s="69" t="b">
        <v>0</v>
      </c>
      <c r="L64" s="69" t="b">
        <v>0</v>
      </c>
    </row>
    <row r="65" spans="1:12" ht="15">
      <c r="A65" s="69" t="s">
        <v>648</v>
      </c>
      <c r="B65" s="69" t="s">
        <v>789</v>
      </c>
      <c r="C65" s="69">
        <v>2</v>
      </c>
      <c r="D65" s="93">
        <v>0.006675594135629648</v>
      </c>
      <c r="E65" s="93">
        <v>1.421005312740731</v>
      </c>
      <c r="F65" s="69" t="s">
        <v>279</v>
      </c>
      <c r="G65" s="69" t="b">
        <v>0</v>
      </c>
      <c r="H65" s="69" t="b">
        <v>0</v>
      </c>
      <c r="I65" s="69" t="b">
        <v>0</v>
      </c>
      <c r="J65" s="69" t="b">
        <v>0</v>
      </c>
      <c r="K65" s="69" t="b">
        <v>0</v>
      </c>
      <c r="L65" s="69" t="b">
        <v>0</v>
      </c>
    </row>
    <row r="66" spans="1:12" ht="15">
      <c r="A66" s="69" t="s">
        <v>789</v>
      </c>
      <c r="B66" s="69" t="s">
        <v>790</v>
      </c>
      <c r="C66" s="69">
        <v>2</v>
      </c>
      <c r="D66" s="93">
        <v>0.006675594135629648</v>
      </c>
      <c r="E66" s="93">
        <v>2.161368002234975</v>
      </c>
      <c r="F66" s="69" t="s">
        <v>279</v>
      </c>
      <c r="G66" s="69" t="b">
        <v>0</v>
      </c>
      <c r="H66" s="69" t="b">
        <v>0</v>
      </c>
      <c r="I66" s="69" t="b">
        <v>0</v>
      </c>
      <c r="J66" s="69" t="b">
        <v>0</v>
      </c>
      <c r="K66" s="69" t="b">
        <v>0</v>
      </c>
      <c r="L66" s="69" t="b">
        <v>0</v>
      </c>
    </row>
    <row r="67" spans="1:12" ht="15">
      <c r="A67" s="69" t="s">
        <v>790</v>
      </c>
      <c r="B67" s="69" t="s">
        <v>653</v>
      </c>
      <c r="C67" s="69">
        <v>2</v>
      </c>
      <c r="D67" s="93">
        <v>0.006675594135629648</v>
      </c>
      <c r="E67" s="93">
        <v>1.8603380065709938</v>
      </c>
      <c r="F67" s="69" t="s">
        <v>279</v>
      </c>
      <c r="G67" s="69" t="b">
        <v>0</v>
      </c>
      <c r="H67" s="69" t="b">
        <v>0</v>
      </c>
      <c r="I67" s="69" t="b">
        <v>0</v>
      </c>
      <c r="J67" s="69" t="b">
        <v>0</v>
      </c>
      <c r="K67" s="69" t="b">
        <v>0</v>
      </c>
      <c r="L67" s="69" t="b">
        <v>0</v>
      </c>
    </row>
    <row r="68" spans="1:12" ht="15">
      <c r="A68" s="69" t="s">
        <v>654</v>
      </c>
      <c r="B68" s="69" t="s">
        <v>402</v>
      </c>
      <c r="C68" s="69">
        <v>2</v>
      </c>
      <c r="D68" s="93">
        <v>0.006675594135629648</v>
      </c>
      <c r="E68" s="93">
        <v>1.6842467475153124</v>
      </c>
      <c r="F68" s="69" t="s">
        <v>279</v>
      </c>
      <c r="G68" s="69" t="b">
        <v>0</v>
      </c>
      <c r="H68" s="69" t="b">
        <v>0</v>
      </c>
      <c r="I68" s="69" t="b">
        <v>0</v>
      </c>
      <c r="J68" s="69" t="b">
        <v>0</v>
      </c>
      <c r="K68" s="69" t="b">
        <v>0</v>
      </c>
      <c r="L68" s="69" t="b">
        <v>0</v>
      </c>
    </row>
    <row r="69" spans="1:12" ht="15">
      <c r="A69" s="69" t="s">
        <v>402</v>
      </c>
      <c r="B69" s="69" t="s">
        <v>791</v>
      </c>
      <c r="C69" s="69">
        <v>2</v>
      </c>
      <c r="D69" s="93">
        <v>0.006675594135629648</v>
      </c>
      <c r="E69" s="93">
        <v>1.9852767431792937</v>
      </c>
      <c r="F69" s="69" t="s">
        <v>279</v>
      </c>
      <c r="G69" s="69" t="b">
        <v>0</v>
      </c>
      <c r="H69" s="69" t="b">
        <v>0</v>
      </c>
      <c r="I69" s="69" t="b">
        <v>0</v>
      </c>
      <c r="J69" s="69" t="b">
        <v>0</v>
      </c>
      <c r="K69" s="69" t="b">
        <v>0</v>
      </c>
      <c r="L69" s="69" t="b">
        <v>0</v>
      </c>
    </row>
    <row r="70" spans="1:12" ht="15">
      <c r="A70" s="69" t="s">
        <v>791</v>
      </c>
      <c r="B70" s="69" t="s">
        <v>792</v>
      </c>
      <c r="C70" s="69">
        <v>2</v>
      </c>
      <c r="D70" s="93">
        <v>0.006675594135629648</v>
      </c>
      <c r="E70" s="93">
        <v>2.161368002234975</v>
      </c>
      <c r="F70" s="69" t="s">
        <v>279</v>
      </c>
      <c r="G70" s="69" t="b">
        <v>0</v>
      </c>
      <c r="H70" s="69" t="b">
        <v>0</v>
      </c>
      <c r="I70" s="69" t="b">
        <v>0</v>
      </c>
      <c r="J70" s="69" t="b">
        <v>0</v>
      </c>
      <c r="K70" s="69" t="b">
        <v>0</v>
      </c>
      <c r="L70" s="69" t="b">
        <v>0</v>
      </c>
    </row>
    <row r="71" spans="1:12" ht="15">
      <c r="A71" s="69" t="s">
        <v>792</v>
      </c>
      <c r="B71" s="69" t="s">
        <v>649</v>
      </c>
      <c r="C71" s="69">
        <v>2</v>
      </c>
      <c r="D71" s="93">
        <v>0.006675594135629648</v>
      </c>
      <c r="E71" s="93">
        <v>2.161368002234975</v>
      </c>
      <c r="F71" s="69" t="s">
        <v>279</v>
      </c>
      <c r="G71" s="69" t="b">
        <v>0</v>
      </c>
      <c r="H71" s="69" t="b">
        <v>0</v>
      </c>
      <c r="I71" s="69" t="b">
        <v>0</v>
      </c>
      <c r="J71" s="69" t="b">
        <v>0</v>
      </c>
      <c r="K71" s="69" t="b">
        <v>0</v>
      </c>
      <c r="L71" s="69" t="b">
        <v>0</v>
      </c>
    </row>
    <row r="72" spans="1:12" ht="15">
      <c r="A72" s="69" t="s">
        <v>649</v>
      </c>
      <c r="B72" s="69" t="s">
        <v>793</v>
      </c>
      <c r="C72" s="69">
        <v>2</v>
      </c>
      <c r="D72" s="93">
        <v>0.006675594135629648</v>
      </c>
      <c r="E72" s="93">
        <v>1.6842467475153124</v>
      </c>
      <c r="F72" s="69" t="s">
        <v>279</v>
      </c>
      <c r="G72" s="69" t="b">
        <v>0</v>
      </c>
      <c r="H72" s="69" t="b">
        <v>0</v>
      </c>
      <c r="I72" s="69" t="b">
        <v>0</v>
      </c>
      <c r="J72" s="69" t="b">
        <v>0</v>
      </c>
      <c r="K72" s="69" t="b">
        <v>0</v>
      </c>
      <c r="L72" s="69" t="b">
        <v>0</v>
      </c>
    </row>
    <row r="73" spans="1:12" ht="15">
      <c r="A73" s="69" t="s">
        <v>793</v>
      </c>
      <c r="B73" s="69" t="s">
        <v>761</v>
      </c>
      <c r="C73" s="69">
        <v>2</v>
      </c>
      <c r="D73" s="93">
        <v>0.006675594135629648</v>
      </c>
      <c r="E73" s="93">
        <v>1.8603380065709938</v>
      </c>
      <c r="F73" s="69" t="s">
        <v>279</v>
      </c>
      <c r="G73" s="69" t="b">
        <v>0</v>
      </c>
      <c r="H73" s="69" t="b">
        <v>0</v>
      </c>
      <c r="I73" s="69" t="b">
        <v>0</v>
      </c>
      <c r="J73" s="69" t="b">
        <v>0</v>
      </c>
      <c r="K73" s="69" t="b">
        <v>0</v>
      </c>
      <c r="L73" s="69" t="b">
        <v>0</v>
      </c>
    </row>
    <row r="74" spans="1:12" ht="15">
      <c r="A74" s="69" t="s">
        <v>761</v>
      </c>
      <c r="B74" s="69" t="s">
        <v>413</v>
      </c>
      <c r="C74" s="69">
        <v>2</v>
      </c>
      <c r="D74" s="93">
        <v>0.006675594135629648</v>
      </c>
      <c r="E74" s="93">
        <v>1.2582780152430313</v>
      </c>
      <c r="F74" s="69" t="s">
        <v>279</v>
      </c>
      <c r="G74" s="69" t="b">
        <v>0</v>
      </c>
      <c r="H74" s="69" t="b">
        <v>0</v>
      </c>
      <c r="I74" s="69" t="b">
        <v>0</v>
      </c>
      <c r="J74" s="69" t="b">
        <v>0</v>
      </c>
      <c r="K74" s="69" t="b">
        <v>0</v>
      </c>
      <c r="L74" s="69" t="b">
        <v>0</v>
      </c>
    </row>
    <row r="75" spans="1:12" ht="15">
      <c r="A75" s="69" t="s">
        <v>413</v>
      </c>
      <c r="B75" s="69" t="s">
        <v>647</v>
      </c>
      <c r="C75" s="69">
        <v>2</v>
      </c>
      <c r="D75" s="93">
        <v>0.006675594135629648</v>
      </c>
      <c r="E75" s="93">
        <v>0.6428540623570874</v>
      </c>
      <c r="F75" s="69" t="s">
        <v>279</v>
      </c>
      <c r="G75" s="69" t="b">
        <v>0</v>
      </c>
      <c r="H75" s="69" t="b">
        <v>0</v>
      </c>
      <c r="I75" s="69" t="b">
        <v>0</v>
      </c>
      <c r="J75" s="69" t="b">
        <v>0</v>
      </c>
      <c r="K75" s="69" t="b">
        <v>0</v>
      </c>
      <c r="L75" s="69" t="b">
        <v>0</v>
      </c>
    </row>
    <row r="76" spans="1:12" ht="15">
      <c r="A76" s="69" t="s">
        <v>651</v>
      </c>
      <c r="B76" s="69" t="s">
        <v>652</v>
      </c>
      <c r="C76" s="69">
        <v>5</v>
      </c>
      <c r="D76" s="93">
        <v>0.006409124371852544</v>
      </c>
      <c r="E76" s="93">
        <v>1.330413773349191</v>
      </c>
      <c r="F76" s="69" t="s">
        <v>221</v>
      </c>
      <c r="G76" s="69" t="b">
        <v>0</v>
      </c>
      <c r="H76" s="69" t="b">
        <v>0</v>
      </c>
      <c r="I76" s="69" t="b">
        <v>0</v>
      </c>
      <c r="J76" s="69" t="b">
        <v>0</v>
      </c>
      <c r="K76" s="69" t="b">
        <v>0</v>
      </c>
      <c r="L76" s="69" t="b">
        <v>0</v>
      </c>
    </row>
    <row r="77" spans="1:12" ht="15">
      <c r="A77" s="69" t="s">
        <v>652</v>
      </c>
      <c r="B77" s="69" t="s">
        <v>648</v>
      </c>
      <c r="C77" s="69">
        <v>5</v>
      </c>
      <c r="D77" s="93">
        <v>0.006409124371852544</v>
      </c>
      <c r="E77" s="93">
        <v>1.1842857376709528</v>
      </c>
      <c r="F77" s="69" t="s">
        <v>221</v>
      </c>
      <c r="G77" s="69" t="b">
        <v>0</v>
      </c>
      <c r="H77" s="69" t="b">
        <v>0</v>
      </c>
      <c r="I77" s="69" t="b">
        <v>0</v>
      </c>
      <c r="J77" s="69" t="b">
        <v>0</v>
      </c>
      <c r="K77" s="69" t="b">
        <v>0</v>
      </c>
      <c r="L77" s="69" t="b">
        <v>0</v>
      </c>
    </row>
    <row r="78" spans="1:12" ht="15">
      <c r="A78" s="69" t="s">
        <v>653</v>
      </c>
      <c r="B78" s="69" t="s">
        <v>654</v>
      </c>
      <c r="C78" s="69">
        <v>4</v>
      </c>
      <c r="D78" s="93">
        <v>0.008527650831098051</v>
      </c>
      <c r="E78" s="93">
        <v>1.4273237863572472</v>
      </c>
      <c r="F78" s="69" t="s">
        <v>221</v>
      </c>
      <c r="G78" s="69" t="b">
        <v>0</v>
      </c>
      <c r="H78" s="69" t="b">
        <v>0</v>
      </c>
      <c r="I78" s="69" t="b">
        <v>0</v>
      </c>
      <c r="J78" s="69" t="b">
        <v>0</v>
      </c>
      <c r="K78" s="69" t="b">
        <v>0</v>
      </c>
      <c r="L78" s="69" t="b">
        <v>0</v>
      </c>
    </row>
    <row r="79" spans="1:12" ht="15">
      <c r="A79" s="69" t="s">
        <v>413</v>
      </c>
      <c r="B79" s="69" t="s">
        <v>408</v>
      </c>
      <c r="C79" s="69">
        <v>4</v>
      </c>
      <c r="D79" s="93">
        <v>0.008527650831098051</v>
      </c>
      <c r="E79" s="93">
        <v>1.251232527301566</v>
      </c>
      <c r="F79" s="69" t="s">
        <v>221</v>
      </c>
      <c r="G79" s="69" t="b">
        <v>0</v>
      </c>
      <c r="H79" s="69" t="b">
        <v>0</v>
      </c>
      <c r="I79" s="69" t="b">
        <v>0</v>
      </c>
      <c r="J79" s="69" t="b">
        <v>0</v>
      </c>
      <c r="K79" s="69" t="b">
        <v>0</v>
      </c>
      <c r="L79" s="69" t="b">
        <v>0</v>
      </c>
    </row>
    <row r="80" spans="1:12" ht="15">
      <c r="A80" s="69" t="s">
        <v>648</v>
      </c>
      <c r="B80" s="69" t="s">
        <v>758</v>
      </c>
      <c r="C80" s="69">
        <v>3</v>
      </c>
      <c r="D80" s="93">
        <v>0.009683599613015643</v>
      </c>
      <c r="E80" s="93">
        <v>1.1842857376709528</v>
      </c>
      <c r="F80" s="69" t="s">
        <v>221</v>
      </c>
      <c r="G80" s="69" t="b">
        <v>0</v>
      </c>
      <c r="H80" s="69" t="b">
        <v>0</v>
      </c>
      <c r="I80" s="69" t="b">
        <v>0</v>
      </c>
      <c r="J80" s="69" t="b">
        <v>0</v>
      </c>
      <c r="K80" s="69" t="b">
        <v>0</v>
      </c>
      <c r="L80" s="69" t="b">
        <v>0</v>
      </c>
    </row>
    <row r="81" spans="1:12" ht="15">
      <c r="A81" s="69" t="s">
        <v>782</v>
      </c>
      <c r="B81" s="69" t="s">
        <v>664</v>
      </c>
      <c r="C81" s="69">
        <v>2</v>
      </c>
      <c r="D81" s="93">
        <v>0.009545053409653958</v>
      </c>
      <c r="E81" s="93">
        <v>1.7283537820212285</v>
      </c>
      <c r="F81" s="69" t="s">
        <v>221</v>
      </c>
      <c r="G81" s="69" t="b">
        <v>0</v>
      </c>
      <c r="H81" s="69" t="b">
        <v>0</v>
      </c>
      <c r="I81" s="69" t="b">
        <v>0</v>
      </c>
      <c r="J81" s="69" t="b">
        <v>0</v>
      </c>
      <c r="K81" s="69" t="b">
        <v>0</v>
      </c>
      <c r="L81" s="69" t="b">
        <v>0</v>
      </c>
    </row>
    <row r="82" spans="1:12" ht="15">
      <c r="A82" s="69" t="s">
        <v>664</v>
      </c>
      <c r="B82" s="69" t="s">
        <v>672</v>
      </c>
      <c r="C82" s="69">
        <v>2</v>
      </c>
      <c r="D82" s="93">
        <v>0.009545053409653958</v>
      </c>
      <c r="E82" s="93">
        <v>1.7283537820212285</v>
      </c>
      <c r="F82" s="69" t="s">
        <v>221</v>
      </c>
      <c r="G82" s="69" t="b">
        <v>0</v>
      </c>
      <c r="H82" s="69" t="b">
        <v>0</v>
      </c>
      <c r="I82" s="69" t="b">
        <v>0</v>
      </c>
      <c r="J82" s="69" t="b">
        <v>0</v>
      </c>
      <c r="K82" s="69" t="b">
        <v>0</v>
      </c>
      <c r="L82" s="69" t="b">
        <v>0</v>
      </c>
    </row>
    <row r="83" spans="1:12" ht="15">
      <c r="A83" s="69" t="s">
        <v>672</v>
      </c>
      <c r="B83" s="69" t="s">
        <v>783</v>
      </c>
      <c r="C83" s="69">
        <v>2</v>
      </c>
      <c r="D83" s="93">
        <v>0.009545053409653958</v>
      </c>
      <c r="E83" s="93">
        <v>1.7283537820212285</v>
      </c>
      <c r="F83" s="69" t="s">
        <v>221</v>
      </c>
      <c r="G83" s="69" t="b">
        <v>0</v>
      </c>
      <c r="H83" s="69" t="b">
        <v>0</v>
      </c>
      <c r="I83" s="69" t="b">
        <v>0</v>
      </c>
      <c r="J83" s="69" t="b">
        <v>0</v>
      </c>
      <c r="K83" s="69" t="b">
        <v>0</v>
      </c>
      <c r="L83" s="69" t="b">
        <v>0</v>
      </c>
    </row>
    <row r="84" spans="1:12" ht="15">
      <c r="A84" s="69" t="s">
        <v>783</v>
      </c>
      <c r="B84" s="69" t="s">
        <v>648</v>
      </c>
      <c r="C84" s="69">
        <v>2</v>
      </c>
      <c r="D84" s="93">
        <v>0.009545053409653958</v>
      </c>
      <c r="E84" s="93">
        <v>1.1842857376709528</v>
      </c>
      <c r="F84" s="69" t="s">
        <v>221</v>
      </c>
      <c r="G84" s="69" t="b">
        <v>0</v>
      </c>
      <c r="H84" s="69" t="b">
        <v>0</v>
      </c>
      <c r="I84" s="69" t="b">
        <v>0</v>
      </c>
      <c r="J84" s="69" t="b">
        <v>0</v>
      </c>
      <c r="K84" s="69" t="b">
        <v>0</v>
      </c>
      <c r="L84" s="69" t="b">
        <v>0</v>
      </c>
    </row>
    <row r="85" spans="1:12" ht="15">
      <c r="A85" s="69" t="s">
        <v>648</v>
      </c>
      <c r="B85" s="69" t="s">
        <v>784</v>
      </c>
      <c r="C85" s="69">
        <v>2</v>
      </c>
      <c r="D85" s="93">
        <v>0.009545053409653958</v>
      </c>
      <c r="E85" s="93">
        <v>1.1842857376709528</v>
      </c>
      <c r="F85" s="69" t="s">
        <v>221</v>
      </c>
      <c r="G85" s="69" t="b">
        <v>0</v>
      </c>
      <c r="H85" s="69" t="b">
        <v>0</v>
      </c>
      <c r="I85" s="69" t="b">
        <v>0</v>
      </c>
      <c r="J85" s="69" t="b">
        <v>0</v>
      </c>
      <c r="K85" s="69" t="b">
        <v>0</v>
      </c>
      <c r="L85" s="69" t="b">
        <v>0</v>
      </c>
    </row>
    <row r="86" spans="1:12" ht="15">
      <c r="A86" s="69" t="s">
        <v>784</v>
      </c>
      <c r="B86" s="69" t="s">
        <v>785</v>
      </c>
      <c r="C86" s="69">
        <v>2</v>
      </c>
      <c r="D86" s="93">
        <v>0.009545053409653958</v>
      </c>
      <c r="E86" s="93">
        <v>1.7283537820212285</v>
      </c>
      <c r="F86" s="69" t="s">
        <v>221</v>
      </c>
      <c r="G86" s="69" t="b">
        <v>0</v>
      </c>
      <c r="H86" s="69" t="b">
        <v>0</v>
      </c>
      <c r="I86" s="69" t="b">
        <v>0</v>
      </c>
      <c r="J86" s="69" t="b">
        <v>0</v>
      </c>
      <c r="K86" s="69" t="b">
        <v>0</v>
      </c>
      <c r="L86" s="69" t="b">
        <v>0</v>
      </c>
    </row>
    <row r="87" spans="1:12" ht="15">
      <c r="A87" s="69" t="s">
        <v>785</v>
      </c>
      <c r="B87" s="69" t="s">
        <v>786</v>
      </c>
      <c r="C87" s="69">
        <v>2</v>
      </c>
      <c r="D87" s="93">
        <v>0.009545053409653958</v>
      </c>
      <c r="E87" s="93">
        <v>1.7283537820212285</v>
      </c>
      <c r="F87" s="69" t="s">
        <v>221</v>
      </c>
      <c r="G87" s="69" t="b">
        <v>0</v>
      </c>
      <c r="H87" s="69" t="b">
        <v>0</v>
      </c>
      <c r="I87" s="69" t="b">
        <v>0</v>
      </c>
      <c r="J87" s="69" t="b">
        <v>0</v>
      </c>
      <c r="K87" s="69" t="b">
        <v>0</v>
      </c>
      <c r="L87" s="69" t="b">
        <v>0</v>
      </c>
    </row>
    <row r="88" spans="1:12" ht="15">
      <c r="A88" s="69" t="s">
        <v>786</v>
      </c>
      <c r="B88" s="69" t="s">
        <v>787</v>
      </c>
      <c r="C88" s="69">
        <v>2</v>
      </c>
      <c r="D88" s="93">
        <v>0.009545053409653958</v>
      </c>
      <c r="E88" s="93">
        <v>1.7283537820212285</v>
      </c>
      <c r="F88" s="69" t="s">
        <v>221</v>
      </c>
      <c r="G88" s="69" t="b">
        <v>0</v>
      </c>
      <c r="H88" s="69" t="b">
        <v>0</v>
      </c>
      <c r="I88" s="69" t="b">
        <v>0</v>
      </c>
      <c r="J88" s="69" t="b">
        <v>0</v>
      </c>
      <c r="K88" s="69" t="b">
        <v>0</v>
      </c>
      <c r="L88" s="69" t="b">
        <v>0</v>
      </c>
    </row>
    <row r="89" spans="1:12" ht="15">
      <c r="A89" s="69" t="s">
        <v>787</v>
      </c>
      <c r="B89" s="69" t="s">
        <v>788</v>
      </c>
      <c r="C89" s="69">
        <v>2</v>
      </c>
      <c r="D89" s="93">
        <v>0.009545053409653958</v>
      </c>
      <c r="E89" s="93">
        <v>1.7283537820212285</v>
      </c>
      <c r="F89" s="69" t="s">
        <v>221</v>
      </c>
      <c r="G89" s="69" t="b">
        <v>0</v>
      </c>
      <c r="H89" s="69" t="b">
        <v>0</v>
      </c>
      <c r="I89" s="69" t="b">
        <v>0</v>
      </c>
      <c r="J89" s="69" t="b">
        <v>0</v>
      </c>
      <c r="K89" s="69" t="b">
        <v>0</v>
      </c>
      <c r="L89" s="69" t="b">
        <v>0</v>
      </c>
    </row>
    <row r="90" spans="1:12" ht="15">
      <c r="A90" s="69" t="s">
        <v>788</v>
      </c>
      <c r="B90" s="69" t="s">
        <v>651</v>
      </c>
      <c r="C90" s="69">
        <v>2</v>
      </c>
      <c r="D90" s="93">
        <v>0.009545053409653958</v>
      </c>
      <c r="E90" s="93">
        <v>1.5522625229655471</v>
      </c>
      <c r="F90" s="69" t="s">
        <v>221</v>
      </c>
      <c r="G90" s="69" t="b">
        <v>0</v>
      </c>
      <c r="H90" s="69" t="b">
        <v>0</v>
      </c>
      <c r="I90" s="69" t="b">
        <v>0</v>
      </c>
      <c r="J90" s="69" t="b">
        <v>0</v>
      </c>
      <c r="K90" s="69" t="b">
        <v>0</v>
      </c>
      <c r="L90" s="69" t="b">
        <v>0</v>
      </c>
    </row>
    <row r="91" spans="1:12" ht="15">
      <c r="A91" s="69" t="s">
        <v>648</v>
      </c>
      <c r="B91" s="69" t="s">
        <v>789</v>
      </c>
      <c r="C91" s="69">
        <v>2</v>
      </c>
      <c r="D91" s="93">
        <v>0.009545053409653958</v>
      </c>
      <c r="E91" s="93">
        <v>1.1842857376709528</v>
      </c>
      <c r="F91" s="69" t="s">
        <v>221</v>
      </c>
      <c r="G91" s="69" t="b">
        <v>0</v>
      </c>
      <c r="H91" s="69" t="b">
        <v>0</v>
      </c>
      <c r="I91" s="69" t="b">
        <v>0</v>
      </c>
      <c r="J91" s="69" t="b">
        <v>0</v>
      </c>
      <c r="K91" s="69" t="b">
        <v>0</v>
      </c>
      <c r="L91" s="69" t="b">
        <v>0</v>
      </c>
    </row>
    <row r="92" spans="1:12" ht="15">
      <c r="A92" s="69" t="s">
        <v>789</v>
      </c>
      <c r="B92" s="69" t="s">
        <v>790</v>
      </c>
      <c r="C92" s="69">
        <v>2</v>
      </c>
      <c r="D92" s="93">
        <v>0.009545053409653958</v>
      </c>
      <c r="E92" s="93">
        <v>1.7283537820212285</v>
      </c>
      <c r="F92" s="69" t="s">
        <v>221</v>
      </c>
      <c r="G92" s="69" t="b">
        <v>0</v>
      </c>
      <c r="H92" s="69" t="b">
        <v>0</v>
      </c>
      <c r="I92" s="69" t="b">
        <v>0</v>
      </c>
      <c r="J92" s="69" t="b">
        <v>0</v>
      </c>
      <c r="K92" s="69" t="b">
        <v>0</v>
      </c>
      <c r="L92" s="69" t="b">
        <v>0</v>
      </c>
    </row>
    <row r="93" spans="1:12" ht="15">
      <c r="A93" s="69" t="s">
        <v>790</v>
      </c>
      <c r="B93" s="69" t="s">
        <v>653</v>
      </c>
      <c r="C93" s="69">
        <v>2</v>
      </c>
      <c r="D93" s="93">
        <v>0.009545053409653958</v>
      </c>
      <c r="E93" s="93">
        <v>1.4273237863572472</v>
      </c>
      <c r="F93" s="69" t="s">
        <v>221</v>
      </c>
      <c r="G93" s="69" t="b">
        <v>0</v>
      </c>
      <c r="H93" s="69" t="b">
        <v>0</v>
      </c>
      <c r="I93" s="69" t="b">
        <v>0</v>
      </c>
      <c r="J93" s="69" t="b">
        <v>0</v>
      </c>
      <c r="K93" s="69" t="b">
        <v>0</v>
      </c>
      <c r="L93" s="69" t="b">
        <v>0</v>
      </c>
    </row>
    <row r="94" spans="1:12" ht="15">
      <c r="A94" s="69" t="s">
        <v>654</v>
      </c>
      <c r="B94" s="69" t="s">
        <v>402</v>
      </c>
      <c r="C94" s="69">
        <v>2</v>
      </c>
      <c r="D94" s="93">
        <v>0.009545053409653958</v>
      </c>
      <c r="E94" s="93">
        <v>1.251232527301566</v>
      </c>
      <c r="F94" s="69" t="s">
        <v>221</v>
      </c>
      <c r="G94" s="69" t="b">
        <v>0</v>
      </c>
      <c r="H94" s="69" t="b">
        <v>0</v>
      </c>
      <c r="I94" s="69" t="b">
        <v>0</v>
      </c>
      <c r="J94" s="69" t="b">
        <v>0</v>
      </c>
      <c r="K94" s="69" t="b">
        <v>0</v>
      </c>
      <c r="L94" s="69" t="b">
        <v>0</v>
      </c>
    </row>
    <row r="95" spans="1:12" ht="15">
      <c r="A95" s="69" t="s">
        <v>402</v>
      </c>
      <c r="B95" s="69" t="s">
        <v>791</v>
      </c>
      <c r="C95" s="69">
        <v>2</v>
      </c>
      <c r="D95" s="93">
        <v>0.009545053409653958</v>
      </c>
      <c r="E95" s="93">
        <v>1.5522625229655471</v>
      </c>
      <c r="F95" s="69" t="s">
        <v>221</v>
      </c>
      <c r="G95" s="69" t="b">
        <v>0</v>
      </c>
      <c r="H95" s="69" t="b">
        <v>0</v>
      </c>
      <c r="I95" s="69" t="b">
        <v>0</v>
      </c>
      <c r="J95" s="69" t="b">
        <v>0</v>
      </c>
      <c r="K95" s="69" t="b">
        <v>0</v>
      </c>
      <c r="L95" s="69" t="b">
        <v>0</v>
      </c>
    </row>
    <row r="96" spans="1:12" ht="15">
      <c r="A96" s="69" t="s">
        <v>791</v>
      </c>
      <c r="B96" s="69" t="s">
        <v>792</v>
      </c>
      <c r="C96" s="69">
        <v>2</v>
      </c>
      <c r="D96" s="93">
        <v>0.009545053409653958</v>
      </c>
      <c r="E96" s="93">
        <v>1.7283537820212285</v>
      </c>
      <c r="F96" s="69" t="s">
        <v>221</v>
      </c>
      <c r="G96" s="69" t="b">
        <v>0</v>
      </c>
      <c r="H96" s="69" t="b">
        <v>0</v>
      </c>
      <c r="I96" s="69" t="b">
        <v>0</v>
      </c>
      <c r="J96" s="69" t="b">
        <v>0</v>
      </c>
      <c r="K96" s="69" t="b">
        <v>0</v>
      </c>
      <c r="L96" s="69" t="b">
        <v>0</v>
      </c>
    </row>
    <row r="97" spans="1:12" ht="15">
      <c r="A97" s="69" t="s">
        <v>792</v>
      </c>
      <c r="B97" s="69" t="s">
        <v>649</v>
      </c>
      <c r="C97" s="69">
        <v>2</v>
      </c>
      <c r="D97" s="93">
        <v>0.009545053409653958</v>
      </c>
      <c r="E97" s="93">
        <v>1.7283537820212285</v>
      </c>
      <c r="F97" s="69" t="s">
        <v>221</v>
      </c>
      <c r="G97" s="69" t="b">
        <v>0</v>
      </c>
      <c r="H97" s="69" t="b">
        <v>0</v>
      </c>
      <c r="I97" s="69" t="b">
        <v>0</v>
      </c>
      <c r="J97" s="69" t="b">
        <v>0</v>
      </c>
      <c r="K97" s="69" t="b">
        <v>0</v>
      </c>
      <c r="L97" s="69" t="b">
        <v>0</v>
      </c>
    </row>
    <row r="98" spans="1:12" ht="15">
      <c r="A98" s="69" t="s">
        <v>649</v>
      </c>
      <c r="B98" s="69" t="s">
        <v>793</v>
      </c>
      <c r="C98" s="69">
        <v>2</v>
      </c>
      <c r="D98" s="93">
        <v>0.009545053409653958</v>
      </c>
      <c r="E98" s="93">
        <v>1.7283537820212285</v>
      </c>
      <c r="F98" s="69" t="s">
        <v>221</v>
      </c>
      <c r="G98" s="69" t="b">
        <v>0</v>
      </c>
      <c r="H98" s="69" t="b">
        <v>0</v>
      </c>
      <c r="I98" s="69" t="b">
        <v>0</v>
      </c>
      <c r="J98" s="69" t="b">
        <v>0</v>
      </c>
      <c r="K98" s="69" t="b">
        <v>0</v>
      </c>
      <c r="L98" s="69" t="b">
        <v>0</v>
      </c>
    </row>
    <row r="99" spans="1:12" ht="15">
      <c r="A99" s="69" t="s">
        <v>793</v>
      </c>
      <c r="B99" s="69" t="s">
        <v>761</v>
      </c>
      <c r="C99" s="69">
        <v>2</v>
      </c>
      <c r="D99" s="93">
        <v>0.009545053409653958</v>
      </c>
      <c r="E99" s="93">
        <v>1.7283537820212285</v>
      </c>
      <c r="F99" s="69" t="s">
        <v>221</v>
      </c>
      <c r="G99" s="69" t="b">
        <v>0</v>
      </c>
      <c r="H99" s="69" t="b">
        <v>0</v>
      </c>
      <c r="I99" s="69" t="b">
        <v>0</v>
      </c>
      <c r="J99" s="69" t="b">
        <v>0</v>
      </c>
      <c r="K99" s="69" t="b">
        <v>0</v>
      </c>
      <c r="L99" s="69" t="b">
        <v>0</v>
      </c>
    </row>
    <row r="100" spans="1:12" ht="15">
      <c r="A100" s="69" t="s">
        <v>761</v>
      </c>
      <c r="B100" s="69" t="s">
        <v>413</v>
      </c>
      <c r="C100" s="69">
        <v>2</v>
      </c>
      <c r="D100" s="93">
        <v>0.009545053409653958</v>
      </c>
      <c r="E100" s="93">
        <v>1.251232527301566</v>
      </c>
      <c r="F100" s="69" t="s">
        <v>221</v>
      </c>
      <c r="G100" s="69" t="b">
        <v>0</v>
      </c>
      <c r="H100" s="69" t="b">
        <v>0</v>
      </c>
      <c r="I100" s="69" t="b">
        <v>0</v>
      </c>
      <c r="J100" s="69" t="b">
        <v>0</v>
      </c>
      <c r="K100" s="69" t="b">
        <v>0</v>
      </c>
      <c r="L100" s="69" t="b">
        <v>0</v>
      </c>
    </row>
    <row r="101" spans="1:12" ht="15">
      <c r="A101" s="69" t="s">
        <v>413</v>
      </c>
      <c r="B101" s="69" t="s">
        <v>647</v>
      </c>
      <c r="C101" s="69">
        <v>2</v>
      </c>
      <c r="D101" s="93">
        <v>0.009545053409653958</v>
      </c>
      <c r="E101" s="93">
        <v>0.7071644829512904</v>
      </c>
      <c r="F101" s="69" t="s">
        <v>221</v>
      </c>
      <c r="G101" s="69" t="b">
        <v>0</v>
      </c>
      <c r="H101" s="69" t="b">
        <v>0</v>
      </c>
      <c r="I101" s="69" t="b">
        <v>0</v>
      </c>
      <c r="J101" s="69" t="b">
        <v>0</v>
      </c>
      <c r="K101" s="69" t="b">
        <v>0</v>
      </c>
      <c r="L101" s="69" t="b">
        <v>0</v>
      </c>
    </row>
    <row r="102" spans="1:12" ht="15">
      <c r="A102" s="69" t="s">
        <v>764</v>
      </c>
      <c r="B102" s="69" t="s">
        <v>765</v>
      </c>
      <c r="C102" s="69">
        <v>2</v>
      </c>
      <c r="D102" s="93">
        <v>0.009545053409653958</v>
      </c>
      <c r="E102" s="93">
        <v>1.7283537820212285</v>
      </c>
      <c r="F102" s="69" t="s">
        <v>221</v>
      </c>
      <c r="G102" s="69" t="b">
        <v>0</v>
      </c>
      <c r="H102" s="69" t="b">
        <v>0</v>
      </c>
      <c r="I102" s="69" t="b">
        <v>0</v>
      </c>
      <c r="J102" s="69" t="b">
        <v>0</v>
      </c>
      <c r="K102" s="69" t="b">
        <v>0</v>
      </c>
      <c r="L102" s="69" t="b">
        <v>0</v>
      </c>
    </row>
    <row r="103" spans="1:12" ht="15">
      <c r="A103" s="69" t="s">
        <v>765</v>
      </c>
      <c r="B103" s="69" t="s">
        <v>766</v>
      </c>
      <c r="C103" s="69">
        <v>2</v>
      </c>
      <c r="D103" s="93">
        <v>0.009545053409653958</v>
      </c>
      <c r="E103" s="93">
        <v>1.7283537820212285</v>
      </c>
      <c r="F103" s="69" t="s">
        <v>221</v>
      </c>
      <c r="G103" s="69" t="b">
        <v>0</v>
      </c>
      <c r="H103" s="69" t="b">
        <v>0</v>
      </c>
      <c r="I103" s="69" t="b">
        <v>0</v>
      </c>
      <c r="J103" s="69" t="b">
        <v>0</v>
      </c>
      <c r="K103" s="69" t="b">
        <v>0</v>
      </c>
      <c r="L103" s="69" t="b">
        <v>0</v>
      </c>
    </row>
    <row r="104" spans="1:12" ht="15">
      <c r="A104" s="69" t="s">
        <v>766</v>
      </c>
      <c r="B104" s="69" t="s">
        <v>647</v>
      </c>
      <c r="C104" s="69">
        <v>2</v>
      </c>
      <c r="D104" s="93">
        <v>0.009545053409653958</v>
      </c>
      <c r="E104" s="93">
        <v>1.1842857376709528</v>
      </c>
      <c r="F104" s="69" t="s">
        <v>221</v>
      </c>
      <c r="G104" s="69" t="b">
        <v>0</v>
      </c>
      <c r="H104" s="69" t="b">
        <v>0</v>
      </c>
      <c r="I104" s="69" t="b">
        <v>0</v>
      </c>
      <c r="J104" s="69" t="b">
        <v>0</v>
      </c>
      <c r="K104" s="69" t="b">
        <v>0</v>
      </c>
      <c r="L104" s="69" t="b">
        <v>0</v>
      </c>
    </row>
    <row r="105" spans="1:12" ht="15">
      <c r="A105" s="69" t="s">
        <v>647</v>
      </c>
      <c r="B105" s="69" t="s">
        <v>413</v>
      </c>
      <c r="C105" s="69">
        <v>2</v>
      </c>
      <c r="D105" s="93">
        <v>0.009545053409653958</v>
      </c>
      <c r="E105" s="93">
        <v>1.0751412682458847</v>
      </c>
      <c r="F105" s="69" t="s">
        <v>221</v>
      </c>
      <c r="G105" s="69" t="b">
        <v>0</v>
      </c>
      <c r="H105" s="69" t="b">
        <v>0</v>
      </c>
      <c r="I105" s="69" t="b">
        <v>0</v>
      </c>
      <c r="J105" s="69" t="b">
        <v>0</v>
      </c>
      <c r="K105" s="69" t="b">
        <v>0</v>
      </c>
      <c r="L105" s="69" t="b">
        <v>0</v>
      </c>
    </row>
    <row r="106" spans="1:12" ht="15">
      <c r="A106" s="69" t="s">
        <v>758</v>
      </c>
      <c r="B106" s="69" t="s">
        <v>767</v>
      </c>
      <c r="C106" s="69">
        <v>2</v>
      </c>
      <c r="D106" s="93">
        <v>0.009545053409653958</v>
      </c>
      <c r="E106" s="93">
        <v>1.5522625229655471</v>
      </c>
      <c r="F106" s="69" t="s">
        <v>221</v>
      </c>
      <c r="G106" s="69" t="b">
        <v>0</v>
      </c>
      <c r="H106" s="69" t="b">
        <v>0</v>
      </c>
      <c r="I106" s="69" t="b">
        <v>0</v>
      </c>
      <c r="J106" s="69" t="b">
        <v>0</v>
      </c>
      <c r="K106" s="69" t="b">
        <v>0</v>
      </c>
      <c r="L106" s="69" t="b">
        <v>0</v>
      </c>
    </row>
    <row r="107" spans="1:12" ht="15">
      <c r="A107" s="69" t="s">
        <v>767</v>
      </c>
      <c r="B107" s="69" t="s">
        <v>653</v>
      </c>
      <c r="C107" s="69">
        <v>2</v>
      </c>
      <c r="D107" s="93">
        <v>0.009545053409653958</v>
      </c>
      <c r="E107" s="93">
        <v>1.4273237863572472</v>
      </c>
      <c r="F107" s="69" t="s">
        <v>221</v>
      </c>
      <c r="G107" s="69" t="b">
        <v>0</v>
      </c>
      <c r="H107" s="69" t="b">
        <v>0</v>
      </c>
      <c r="I107" s="69" t="b">
        <v>0</v>
      </c>
      <c r="J107" s="69" t="b">
        <v>0</v>
      </c>
      <c r="K107" s="69" t="b">
        <v>0</v>
      </c>
      <c r="L107" s="69" t="b">
        <v>0</v>
      </c>
    </row>
    <row r="108" spans="1:12" ht="15">
      <c r="A108" s="69" t="s">
        <v>654</v>
      </c>
      <c r="B108" s="69" t="s">
        <v>760</v>
      </c>
      <c r="C108" s="69">
        <v>2</v>
      </c>
      <c r="D108" s="93">
        <v>0.009545053409653958</v>
      </c>
      <c r="E108" s="93">
        <v>1.4273237863572472</v>
      </c>
      <c r="F108" s="69" t="s">
        <v>221</v>
      </c>
      <c r="G108" s="69" t="b">
        <v>0</v>
      </c>
      <c r="H108" s="69" t="b">
        <v>0</v>
      </c>
      <c r="I108" s="69" t="b">
        <v>0</v>
      </c>
      <c r="J108" s="69" t="b">
        <v>0</v>
      </c>
      <c r="K108" s="69" t="b">
        <v>0</v>
      </c>
      <c r="L108" s="69" t="b">
        <v>0</v>
      </c>
    </row>
    <row r="109" spans="1:12" ht="15">
      <c r="A109" s="69" t="s">
        <v>760</v>
      </c>
      <c r="B109" s="69" t="s">
        <v>398</v>
      </c>
      <c r="C109" s="69">
        <v>2</v>
      </c>
      <c r="D109" s="93">
        <v>0.009545053409653958</v>
      </c>
      <c r="E109" s="93">
        <v>1.7283537820212285</v>
      </c>
      <c r="F109" s="69" t="s">
        <v>221</v>
      </c>
      <c r="G109" s="69" t="b">
        <v>0</v>
      </c>
      <c r="H109" s="69" t="b">
        <v>0</v>
      </c>
      <c r="I109" s="69" t="b">
        <v>0</v>
      </c>
      <c r="J109" s="69" t="b">
        <v>0</v>
      </c>
      <c r="K109" s="69" t="b">
        <v>0</v>
      </c>
      <c r="L109" s="69" t="b">
        <v>0</v>
      </c>
    </row>
    <row r="110" spans="1:12" ht="15">
      <c r="A110" s="69" t="s">
        <v>398</v>
      </c>
      <c r="B110" s="69" t="s">
        <v>768</v>
      </c>
      <c r="C110" s="69">
        <v>2</v>
      </c>
      <c r="D110" s="93">
        <v>0.009545053409653958</v>
      </c>
      <c r="E110" s="93">
        <v>1.7283537820212285</v>
      </c>
      <c r="F110" s="69" t="s">
        <v>221</v>
      </c>
      <c r="G110" s="69" t="b">
        <v>0</v>
      </c>
      <c r="H110" s="69" t="b">
        <v>0</v>
      </c>
      <c r="I110" s="69" t="b">
        <v>0</v>
      </c>
      <c r="J110" s="69" t="b">
        <v>0</v>
      </c>
      <c r="K110" s="69" t="b">
        <v>0</v>
      </c>
      <c r="L110" s="69" t="b">
        <v>0</v>
      </c>
    </row>
    <row r="111" spans="1:12" ht="15">
      <c r="A111" s="69" t="s">
        <v>768</v>
      </c>
      <c r="B111" s="69" t="s">
        <v>655</v>
      </c>
      <c r="C111" s="69">
        <v>2</v>
      </c>
      <c r="D111" s="93">
        <v>0.009545053409653958</v>
      </c>
      <c r="E111" s="93">
        <v>1.4273237863572472</v>
      </c>
      <c r="F111" s="69" t="s">
        <v>221</v>
      </c>
      <c r="G111" s="69" t="b">
        <v>0</v>
      </c>
      <c r="H111" s="69" t="b">
        <v>0</v>
      </c>
      <c r="I111" s="69" t="b">
        <v>0</v>
      </c>
      <c r="J111" s="69" t="b">
        <v>0</v>
      </c>
      <c r="K111" s="69" t="b">
        <v>0</v>
      </c>
      <c r="L111" s="69" t="b">
        <v>0</v>
      </c>
    </row>
    <row r="112" spans="1:12" ht="15">
      <c r="A112" s="69" t="s">
        <v>655</v>
      </c>
      <c r="B112" s="69" t="s">
        <v>769</v>
      </c>
      <c r="C112" s="69">
        <v>2</v>
      </c>
      <c r="D112" s="93">
        <v>0.009545053409653958</v>
      </c>
      <c r="E112" s="93">
        <v>1.4273237863572472</v>
      </c>
      <c r="F112" s="69" t="s">
        <v>221</v>
      </c>
      <c r="G112" s="69" t="b">
        <v>0</v>
      </c>
      <c r="H112" s="69" t="b">
        <v>0</v>
      </c>
      <c r="I112" s="69" t="b">
        <v>0</v>
      </c>
      <c r="J112" s="69" t="b">
        <v>0</v>
      </c>
      <c r="K112" s="69" t="b">
        <v>0</v>
      </c>
      <c r="L112" s="69" t="b">
        <v>0</v>
      </c>
    </row>
    <row r="113" spans="1:12" ht="15">
      <c r="A113" s="69" t="s">
        <v>769</v>
      </c>
      <c r="B113" s="69" t="s">
        <v>770</v>
      </c>
      <c r="C113" s="69">
        <v>2</v>
      </c>
      <c r="D113" s="93">
        <v>0.009545053409653958</v>
      </c>
      <c r="E113" s="93">
        <v>1.7283537820212285</v>
      </c>
      <c r="F113" s="69" t="s">
        <v>221</v>
      </c>
      <c r="G113" s="69" t="b">
        <v>0</v>
      </c>
      <c r="H113" s="69" t="b">
        <v>0</v>
      </c>
      <c r="I113" s="69" t="b">
        <v>0</v>
      </c>
      <c r="J113" s="69" t="b">
        <v>0</v>
      </c>
      <c r="K113" s="69" t="b">
        <v>0</v>
      </c>
      <c r="L113" s="69" t="b">
        <v>0</v>
      </c>
    </row>
    <row r="114" spans="1:12" ht="15">
      <c r="A114" s="69" t="s">
        <v>770</v>
      </c>
      <c r="B114" s="69" t="s">
        <v>655</v>
      </c>
      <c r="C114" s="69">
        <v>2</v>
      </c>
      <c r="D114" s="93">
        <v>0.009545053409653958</v>
      </c>
      <c r="E114" s="93">
        <v>1.4273237863572472</v>
      </c>
      <c r="F114" s="69" t="s">
        <v>221</v>
      </c>
      <c r="G114" s="69" t="b">
        <v>0</v>
      </c>
      <c r="H114" s="69" t="b">
        <v>0</v>
      </c>
      <c r="I114" s="69" t="b">
        <v>0</v>
      </c>
      <c r="J114" s="69" t="b">
        <v>0</v>
      </c>
      <c r="K114" s="69" t="b">
        <v>0</v>
      </c>
      <c r="L114" s="69" t="b">
        <v>0</v>
      </c>
    </row>
    <row r="115" spans="1:12" ht="15">
      <c r="A115" s="69" t="s">
        <v>655</v>
      </c>
      <c r="B115" s="69" t="s">
        <v>771</v>
      </c>
      <c r="C115" s="69">
        <v>2</v>
      </c>
      <c r="D115" s="93">
        <v>0.009545053409653958</v>
      </c>
      <c r="E115" s="93">
        <v>1.4273237863572472</v>
      </c>
      <c r="F115" s="69" t="s">
        <v>221</v>
      </c>
      <c r="G115" s="69" t="b">
        <v>0</v>
      </c>
      <c r="H115" s="69" t="b">
        <v>0</v>
      </c>
      <c r="I115" s="69" t="b">
        <v>0</v>
      </c>
      <c r="J115" s="69" t="b">
        <v>0</v>
      </c>
      <c r="K115" s="69" t="b">
        <v>0</v>
      </c>
      <c r="L115" s="69" t="b">
        <v>0</v>
      </c>
    </row>
    <row r="116" spans="1:12" ht="15">
      <c r="A116" s="69" t="s">
        <v>771</v>
      </c>
      <c r="B116" s="69" t="s">
        <v>658</v>
      </c>
      <c r="C116" s="69">
        <v>2</v>
      </c>
      <c r="D116" s="93">
        <v>0.009545053409653958</v>
      </c>
      <c r="E116" s="93">
        <v>1.7283537820212285</v>
      </c>
      <c r="F116" s="69" t="s">
        <v>221</v>
      </c>
      <c r="G116" s="69" t="b">
        <v>0</v>
      </c>
      <c r="H116" s="69" t="b">
        <v>0</v>
      </c>
      <c r="I116" s="69" t="b">
        <v>0</v>
      </c>
      <c r="J116" s="69" t="b">
        <v>0</v>
      </c>
      <c r="K116" s="69" t="b">
        <v>0</v>
      </c>
      <c r="L116" s="69" t="b">
        <v>0</v>
      </c>
    </row>
    <row r="117" spans="1:12" ht="15">
      <c r="A117" s="69" t="s">
        <v>658</v>
      </c>
      <c r="B117" s="69" t="s">
        <v>387</v>
      </c>
      <c r="C117" s="69">
        <v>2</v>
      </c>
      <c r="D117" s="93">
        <v>0.009545053409653958</v>
      </c>
      <c r="E117" s="93">
        <v>1.7283537820212285</v>
      </c>
      <c r="F117" s="69" t="s">
        <v>221</v>
      </c>
      <c r="G117" s="69" t="b">
        <v>0</v>
      </c>
      <c r="H117" s="69" t="b">
        <v>0</v>
      </c>
      <c r="I117" s="69" t="b">
        <v>0</v>
      </c>
      <c r="J117" s="69" t="b">
        <v>0</v>
      </c>
      <c r="K117" s="69" t="b">
        <v>0</v>
      </c>
      <c r="L117" s="69" t="b">
        <v>0</v>
      </c>
    </row>
    <row r="118" spans="1:12" ht="15">
      <c r="A118" s="69" t="s">
        <v>387</v>
      </c>
      <c r="B118" s="69" t="s">
        <v>413</v>
      </c>
      <c r="C118" s="69">
        <v>2</v>
      </c>
      <c r="D118" s="93">
        <v>0.009545053409653958</v>
      </c>
      <c r="E118" s="93">
        <v>1.251232527301566</v>
      </c>
      <c r="F118" s="69" t="s">
        <v>221</v>
      </c>
      <c r="G118" s="69" t="b">
        <v>0</v>
      </c>
      <c r="H118" s="69" t="b">
        <v>0</v>
      </c>
      <c r="I118" s="69" t="b">
        <v>0</v>
      </c>
      <c r="J118" s="69" t="b">
        <v>0</v>
      </c>
      <c r="K118" s="69" t="b">
        <v>0</v>
      </c>
      <c r="L118" s="69" t="b">
        <v>0</v>
      </c>
    </row>
    <row r="119" spans="1:12" ht="15">
      <c r="A119" s="69" t="s">
        <v>408</v>
      </c>
      <c r="B119" s="69" t="s">
        <v>647</v>
      </c>
      <c r="C119" s="69">
        <v>2</v>
      </c>
      <c r="D119" s="93">
        <v>0.009545053409653958</v>
      </c>
      <c r="E119" s="93">
        <v>1.1842857376709528</v>
      </c>
      <c r="F119" s="69" t="s">
        <v>221</v>
      </c>
      <c r="G119" s="69" t="b">
        <v>0</v>
      </c>
      <c r="H119" s="69" t="b">
        <v>0</v>
      </c>
      <c r="I119" s="69" t="b">
        <v>0</v>
      </c>
      <c r="J119" s="69" t="b">
        <v>0</v>
      </c>
      <c r="K119" s="69" t="b">
        <v>0</v>
      </c>
      <c r="L119" s="69" t="b">
        <v>0</v>
      </c>
    </row>
    <row r="120" spans="1:12" ht="15">
      <c r="A120" s="69" t="s">
        <v>657</v>
      </c>
      <c r="B120" s="69" t="s">
        <v>656</v>
      </c>
      <c r="C120" s="69">
        <v>3</v>
      </c>
      <c r="D120" s="93">
        <v>0.01228755958477734</v>
      </c>
      <c r="E120" s="93">
        <v>1.380211241711606</v>
      </c>
      <c r="F120" s="69" t="s">
        <v>222</v>
      </c>
      <c r="G120" s="69" t="b">
        <v>0</v>
      </c>
      <c r="H120" s="69" t="b">
        <v>0</v>
      </c>
      <c r="I120" s="69" t="b">
        <v>0</v>
      </c>
      <c r="J120" s="69" t="b">
        <v>0</v>
      </c>
      <c r="K120" s="69" t="b">
        <v>0</v>
      </c>
      <c r="L120" s="69" t="b">
        <v>0</v>
      </c>
    </row>
    <row r="121" spans="1:12" ht="15">
      <c r="A121" s="69" t="s">
        <v>656</v>
      </c>
      <c r="B121" s="69" t="s">
        <v>660</v>
      </c>
      <c r="C121" s="69">
        <v>2</v>
      </c>
      <c r="D121" s="93">
        <v>0.01157807675630697</v>
      </c>
      <c r="E121" s="93">
        <v>1.2833012287035497</v>
      </c>
      <c r="F121" s="69" t="s">
        <v>222</v>
      </c>
      <c r="G121" s="69" t="b">
        <v>0</v>
      </c>
      <c r="H121" s="69" t="b">
        <v>0</v>
      </c>
      <c r="I121" s="69" t="b">
        <v>0</v>
      </c>
      <c r="J121" s="69" t="b">
        <v>0</v>
      </c>
      <c r="K121" s="69" t="b">
        <v>0</v>
      </c>
      <c r="L121" s="69" t="b">
        <v>0</v>
      </c>
    </row>
    <row r="122" spans="1:12" ht="15">
      <c r="A122" s="69" t="s">
        <v>660</v>
      </c>
      <c r="B122" s="69" t="s">
        <v>647</v>
      </c>
      <c r="C122" s="69">
        <v>2</v>
      </c>
      <c r="D122" s="93">
        <v>0.01157807675630697</v>
      </c>
      <c r="E122" s="93">
        <v>1.0791812460476249</v>
      </c>
      <c r="F122" s="69" t="s">
        <v>222</v>
      </c>
      <c r="G122" s="69" t="b">
        <v>0</v>
      </c>
      <c r="H122" s="69" t="b">
        <v>0</v>
      </c>
      <c r="I122" s="69" t="b">
        <v>0</v>
      </c>
      <c r="J122" s="69" t="b">
        <v>0</v>
      </c>
      <c r="K122" s="69" t="b">
        <v>0</v>
      </c>
      <c r="L122" s="69" t="b">
        <v>0</v>
      </c>
    </row>
    <row r="123" spans="1:12" ht="15">
      <c r="A123" s="69" t="s">
        <v>647</v>
      </c>
      <c r="B123" s="69" t="s">
        <v>661</v>
      </c>
      <c r="C123" s="69">
        <v>2</v>
      </c>
      <c r="D123" s="93">
        <v>0.01157807675630697</v>
      </c>
      <c r="E123" s="93">
        <v>1.2041199826559248</v>
      </c>
      <c r="F123" s="69" t="s">
        <v>222</v>
      </c>
      <c r="G123" s="69" t="b">
        <v>0</v>
      </c>
      <c r="H123" s="69" t="b">
        <v>0</v>
      </c>
      <c r="I123" s="69" t="b">
        <v>0</v>
      </c>
      <c r="J123" s="69" t="b">
        <v>0</v>
      </c>
      <c r="K123" s="69" t="b">
        <v>0</v>
      </c>
      <c r="L123" s="69" t="b">
        <v>0</v>
      </c>
    </row>
    <row r="124" spans="1:12" ht="15">
      <c r="A124" s="69" t="s">
        <v>661</v>
      </c>
      <c r="B124" s="69" t="s">
        <v>633</v>
      </c>
      <c r="C124" s="69">
        <v>2</v>
      </c>
      <c r="D124" s="93">
        <v>0.01157807675630697</v>
      </c>
      <c r="E124" s="93">
        <v>1.6812412373755872</v>
      </c>
      <c r="F124" s="69" t="s">
        <v>222</v>
      </c>
      <c r="G124" s="69" t="b">
        <v>0</v>
      </c>
      <c r="H124" s="69" t="b">
        <v>0</v>
      </c>
      <c r="I124" s="69" t="b">
        <v>0</v>
      </c>
      <c r="J124" s="69" t="b">
        <v>0</v>
      </c>
      <c r="K124" s="69" t="b">
        <v>0</v>
      </c>
      <c r="L124" s="69" t="b">
        <v>0</v>
      </c>
    </row>
    <row r="125" spans="1:12" ht="15">
      <c r="A125" s="69" t="s">
        <v>633</v>
      </c>
      <c r="B125" s="69" t="s">
        <v>778</v>
      </c>
      <c r="C125" s="69">
        <v>2</v>
      </c>
      <c r="D125" s="93">
        <v>0.01157807675630697</v>
      </c>
      <c r="E125" s="93">
        <v>1.6812412373755872</v>
      </c>
      <c r="F125" s="69" t="s">
        <v>222</v>
      </c>
      <c r="G125" s="69" t="b">
        <v>0</v>
      </c>
      <c r="H125" s="69" t="b">
        <v>0</v>
      </c>
      <c r="I125" s="69" t="b">
        <v>0</v>
      </c>
      <c r="J125" s="69" t="b">
        <v>0</v>
      </c>
      <c r="K125" s="69" t="b">
        <v>0</v>
      </c>
      <c r="L125" s="69" t="b">
        <v>0</v>
      </c>
    </row>
    <row r="126" spans="1:12" ht="15">
      <c r="A126" s="69" t="s">
        <v>778</v>
      </c>
      <c r="B126" s="69" t="s">
        <v>658</v>
      </c>
      <c r="C126" s="69">
        <v>2</v>
      </c>
      <c r="D126" s="93">
        <v>0.01157807675630697</v>
      </c>
      <c r="E126" s="93">
        <v>1.505149978319906</v>
      </c>
      <c r="F126" s="69" t="s">
        <v>222</v>
      </c>
      <c r="G126" s="69" t="b">
        <v>0</v>
      </c>
      <c r="H126" s="69" t="b">
        <v>0</v>
      </c>
      <c r="I126" s="69" t="b">
        <v>0</v>
      </c>
      <c r="J126" s="69" t="b">
        <v>0</v>
      </c>
      <c r="K126" s="69" t="b">
        <v>0</v>
      </c>
      <c r="L126" s="69" t="b">
        <v>0</v>
      </c>
    </row>
    <row r="127" spans="1:12" ht="15">
      <c r="A127" s="69" t="s">
        <v>658</v>
      </c>
      <c r="B127" s="69" t="s">
        <v>650</v>
      </c>
      <c r="C127" s="69">
        <v>2</v>
      </c>
      <c r="D127" s="93">
        <v>0.01157807675630697</v>
      </c>
      <c r="E127" s="93">
        <v>1.3290587192642247</v>
      </c>
      <c r="F127" s="69" t="s">
        <v>222</v>
      </c>
      <c r="G127" s="69" t="b">
        <v>0</v>
      </c>
      <c r="H127" s="69" t="b">
        <v>0</v>
      </c>
      <c r="I127" s="69" t="b">
        <v>0</v>
      </c>
      <c r="J127" s="69" t="b">
        <v>0</v>
      </c>
      <c r="K127" s="69" t="b">
        <v>0</v>
      </c>
      <c r="L127" s="69" t="b">
        <v>0</v>
      </c>
    </row>
    <row r="128" spans="1:12" ht="15">
      <c r="A128" s="69" t="s">
        <v>650</v>
      </c>
      <c r="B128" s="69" t="s">
        <v>763</v>
      </c>
      <c r="C128" s="69">
        <v>2</v>
      </c>
      <c r="D128" s="93">
        <v>0.01157807675630697</v>
      </c>
      <c r="E128" s="93">
        <v>1.505149978319906</v>
      </c>
      <c r="F128" s="69" t="s">
        <v>222</v>
      </c>
      <c r="G128" s="69" t="b">
        <v>0</v>
      </c>
      <c r="H128" s="69" t="b">
        <v>0</v>
      </c>
      <c r="I128" s="69" t="b">
        <v>0</v>
      </c>
      <c r="J128" s="69" t="b">
        <v>0</v>
      </c>
      <c r="K128" s="69" t="b">
        <v>0</v>
      </c>
      <c r="L128" s="69" t="b">
        <v>0</v>
      </c>
    </row>
    <row r="129" spans="1:12" ht="15">
      <c r="A129" s="69" t="s">
        <v>763</v>
      </c>
      <c r="B129" s="69" t="s">
        <v>648</v>
      </c>
      <c r="C129" s="69">
        <v>2</v>
      </c>
      <c r="D129" s="93">
        <v>0.01157807675630697</v>
      </c>
      <c r="E129" s="93">
        <v>1.6812412373755872</v>
      </c>
      <c r="F129" s="69" t="s">
        <v>222</v>
      </c>
      <c r="G129" s="69" t="b">
        <v>0</v>
      </c>
      <c r="H129" s="69" t="b">
        <v>0</v>
      </c>
      <c r="I129" s="69" t="b">
        <v>0</v>
      </c>
      <c r="J129" s="69" t="b">
        <v>0</v>
      </c>
      <c r="K129" s="69" t="b">
        <v>0</v>
      </c>
      <c r="L129" s="69" t="b">
        <v>0</v>
      </c>
    </row>
    <row r="130" spans="1:12" ht="15">
      <c r="A130" s="69" t="s">
        <v>648</v>
      </c>
      <c r="B130" s="69" t="s">
        <v>779</v>
      </c>
      <c r="C130" s="69">
        <v>2</v>
      </c>
      <c r="D130" s="93">
        <v>0.01157807675630697</v>
      </c>
      <c r="E130" s="93">
        <v>1.6812412373755872</v>
      </c>
      <c r="F130" s="69" t="s">
        <v>222</v>
      </c>
      <c r="G130" s="69" t="b">
        <v>0</v>
      </c>
      <c r="H130" s="69" t="b">
        <v>0</v>
      </c>
      <c r="I130" s="69" t="b">
        <v>0</v>
      </c>
      <c r="J130" s="69" t="b">
        <v>0</v>
      </c>
      <c r="K130" s="69" t="b">
        <v>0</v>
      </c>
      <c r="L130" s="69" t="b">
        <v>0</v>
      </c>
    </row>
    <row r="131" spans="1:12" ht="15">
      <c r="A131" s="69" t="s">
        <v>779</v>
      </c>
      <c r="B131" s="69" t="s">
        <v>780</v>
      </c>
      <c r="C131" s="69">
        <v>2</v>
      </c>
      <c r="D131" s="93">
        <v>0.01157807675630697</v>
      </c>
      <c r="E131" s="93">
        <v>1.6812412373755872</v>
      </c>
      <c r="F131" s="69" t="s">
        <v>222</v>
      </c>
      <c r="G131" s="69" t="b">
        <v>0</v>
      </c>
      <c r="H131" s="69" t="b">
        <v>0</v>
      </c>
      <c r="I131" s="69" t="b">
        <v>0</v>
      </c>
      <c r="J131" s="69" t="b">
        <v>0</v>
      </c>
      <c r="K131" s="69" t="b">
        <v>0</v>
      </c>
      <c r="L131" s="69" t="b">
        <v>0</v>
      </c>
    </row>
    <row r="132" spans="1:12" ht="15">
      <c r="A132" s="69" t="s">
        <v>780</v>
      </c>
      <c r="B132" s="69" t="s">
        <v>414</v>
      </c>
      <c r="C132" s="69">
        <v>2</v>
      </c>
      <c r="D132" s="93">
        <v>0.01157807675630697</v>
      </c>
      <c r="E132" s="93">
        <v>1.6812412373755872</v>
      </c>
      <c r="F132" s="69" t="s">
        <v>222</v>
      </c>
      <c r="G132" s="69" t="b">
        <v>0</v>
      </c>
      <c r="H132" s="69" t="b">
        <v>0</v>
      </c>
      <c r="I132" s="69" t="b">
        <v>0</v>
      </c>
      <c r="J132" s="69" t="b">
        <v>0</v>
      </c>
      <c r="K132" s="69" t="b">
        <v>0</v>
      </c>
      <c r="L132" s="69" t="b">
        <v>0</v>
      </c>
    </row>
    <row r="133" spans="1:12" ht="15">
      <c r="A133" s="69" t="s">
        <v>414</v>
      </c>
      <c r="B133" s="69" t="s">
        <v>781</v>
      </c>
      <c r="C133" s="69">
        <v>2</v>
      </c>
      <c r="D133" s="93">
        <v>0.01157807675630697</v>
      </c>
      <c r="E133" s="93">
        <v>1.6812412373755872</v>
      </c>
      <c r="F133" s="69" t="s">
        <v>222</v>
      </c>
      <c r="G133" s="69" t="b">
        <v>0</v>
      </c>
      <c r="H133" s="69" t="b">
        <v>0</v>
      </c>
      <c r="I133" s="69" t="b">
        <v>0</v>
      </c>
      <c r="J133" s="69" t="b">
        <v>0</v>
      </c>
      <c r="K133" s="69" t="b">
        <v>0</v>
      </c>
      <c r="L133" s="69" t="b">
        <v>0</v>
      </c>
    </row>
    <row r="134" spans="1:12" ht="15">
      <c r="A134" s="69" t="s">
        <v>781</v>
      </c>
      <c r="B134" s="69" t="s">
        <v>413</v>
      </c>
      <c r="C134" s="69">
        <v>2</v>
      </c>
      <c r="D134" s="93">
        <v>0.01157807675630697</v>
      </c>
      <c r="E134" s="93">
        <v>1.6812412373755872</v>
      </c>
      <c r="F134" s="69" t="s">
        <v>222</v>
      </c>
      <c r="G134" s="69" t="b">
        <v>0</v>
      </c>
      <c r="H134" s="69" t="b">
        <v>0</v>
      </c>
      <c r="I134" s="69" t="b">
        <v>0</v>
      </c>
      <c r="J134" s="69" t="b">
        <v>0</v>
      </c>
      <c r="K134" s="69" t="b">
        <v>0</v>
      </c>
      <c r="L134" s="69" t="b">
        <v>0</v>
      </c>
    </row>
    <row r="135" spans="1:12" ht="15">
      <c r="A135" s="69" t="s">
        <v>649</v>
      </c>
      <c r="B135" s="69" t="s">
        <v>662</v>
      </c>
      <c r="C135" s="69">
        <v>3</v>
      </c>
      <c r="D135" s="93">
        <v>0</v>
      </c>
      <c r="E135" s="93">
        <v>1.0791812460476249</v>
      </c>
      <c r="F135" s="69" t="s">
        <v>365</v>
      </c>
      <c r="G135" s="69" t="b">
        <v>0</v>
      </c>
      <c r="H135" s="69" t="b">
        <v>0</v>
      </c>
      <c r="I135" s="69" t="b">
        <v>0</v>
      </c>
      <c r="J135" s="69" t="b">
        <v>0</v>
      </c>
      <c r="K135" s="69" t="b">
        <v>0</v>
      </c>
      <c r="L135" s="69" t="b">
        <v>0</v>
      </c>
    </row>
    <row r="136" spans="1:12" ht="15">
      <c r="A136" s="69" t="s">
        <v>662</v>
      </c>
      <c r="B136" s="69" t="s">
        <v>411</v>
      </c>
      <c r="C136" s="69">
        <v>3</v>
      </c>
      <c r="D136" s="93">
        <v>0</v>
      </c>
      <c r="E136" s="93">
        <v>1.0791812460476249</v>
      </c>
      <c r="F136" s="69" t="s">
        <v>365</v>
      </c>
      <c r="G136" s="69" t="b">
        <v>0</v>
      </c>
      <c r="H136" s="69" t="b">
        <v>0</v>
      </c>
      <c r="I136" s="69" t="b">
        <v>0</v>
      </c>
      <c r="J136" s="69" t="b">
        <v>0</v>
      </c>
      <c r="K136" s="69" t="b">
        <v>0</v>
      </c>
      <c r="L136" s="69" t="b">
        <v>0</v>
      </c>
    </row>
    <row r="137" spans="1:12" ht="15">
      <c r="A137" s="69" t="s">
        <v>411</v>
      </c>
      <c r="B137" s="69" t="s">
        <v>663</v>
      </c>
      <c r="C137" s="69">
        <v>3</v>
      </c>
      <c r="D137" s="93">
        <v>0</v>
      </c>
      <c r="E137" s="93">
        <v>1.0791812460476249</v>
      </c>
      <c r="F137" s="69" t="s">
        <v>365</v>
      </c>
      <c r="G137" s="69" t="b">
        <v>0</v>
      </c>
      <c r="H137" s="69" t="b">
        <v>0</v>
      </c>
      <c r="I137" s="69" t="b">
        <v>0</v>
      </c>
      <c r="J137" s="69" t="b">
        <v>0</v>
      </c>
      <c r="K137" s="69" t="b">
        <v>0</v>
      </c>
      <c r="L137" s="69" t="b">
        <v>0</v>
      </c>
    </row>
    <row r="138" spans="1:12" ht="15">
      <c r="A138" s="69" t="s">
        <v>663</v>
      </c>
      <c r="B138" s="69" t="s">
        <v>647</v>
      </c>
      <c r="C138" s="69">
        <v>3</v>
      </c>
      <c r="D138" s="93">
        <v>0</v>
      </c>
      <c r="E138" s="93">
        <v>1.0791812460476249</v>
      </c>
      <c r="F138" s="69" t="s">
        <v>365</v>
      </c>
      <c r="G138" s="69" t="b">
        <v>0</v>
      </c>
      <c r="H138" s="69" t="b">
        <v>0</v>
      </c>
      <c r="I138" s="69" t="b">
        <v>0</v>
      </c>
      <c r="J138" s="69" t="b">
        <v>0</v>
      </c>
      <c r="K138" s="69" t="b">
        <v>0</v>
      </c>
      <c r="L138" s="69" t="b">
        <v>0</v>
      </c>
    </row>
    <row r="139" spans="1:12" ht="15">
      <c r="A139" s="69" t="s">
        <v>647</v>
      </c>
      <c r="B139" s="69" t="s">
        <v>664</v>
      </c>
      <c r="C139" s="69">
        <v>3</v>
      </c>
      <c r="D139" s="93">
        <v>0</v>
      </c>
      <c r="E139" s="93">
        <v>1.0791812460476249</v>
      </c>
      <c r="F139" s="69" t="s">
        <v>365</v>
      </c>
      <c r="G139" s="69" t="b">
        <v>0</v>
      </c>
      <c r="H139" s="69" t="b">
        <v>0</v>
      </c>
      <c r="I139" s="69" t="b">
        <v>0</v>
      </c>
      <c r="J139" s="69" t="b">
        <v>0</v>
      </c>
      <c r="K139" s="69" t="b">
        <v>0</v>
      </c>
      <c r="L139" s="69" t="b">
        <v>0</v>
      </c>
    </row>
    <row r="140" spans="1:12" ht="15">
      <c r="A140" s="69" t="s">
        <v>664</v>
      </c>
      <c r="B140" s="69" t="s">
        <v>650</v>
      </c>
      <c r="C140" s="69">
        <v>3</v>
      </c>
      <c r="D140" s="93">
        <v>0</v>
      </c>
      <c r="E140" s="93">
        <v>1.0791812460476249</v>
      </c>
      <c r="F140" s="69" t="s">
        <v>365</v>
      </c>
      <c r="G140" s="69" t="b">
        <v>0</v>
      </c>
      <c r="H140" s="69" t="b">
        <v>0</v>
      </c>
      <c r="I140" s="69" t="b">
        <v>0</v>
      </c>
      <c r="J140" s="69" t="b">
        <v>0</v>
      </c>
      <c r="K140" s="69" t="b">
        <v>0</v>
      </c>
      <c r="L140" s="69" t="b">
        <v>0</v>
      </c>
    </row>
    <row r="141" spans="1:12" ht="15">
      <c r="A141" s="69" t="s">
        <v>650</v>
      </c>
      <c r="B141" s="69" t="s">
        <v>387</v>
      </c>
      <c r="C141" s="69">
        <v>3</v>
      </c>
      <c r="D141" s="93">
        <v>0</v>
      </c>
      <c r="E141" s="93">
        <v>1.0791812460476249</v>
      </c>
      <c r="F141" s="69" t="s">
        <v>365</v>
      </c>
      <c r="G141" s="69" t="b">
        <v>0</v>
      </c>
      <c r="H141" s="69" t="b">
        <v>0</v>
      </c>
      <c r="I141" s="69" t="b">
        <v>0</v>
      </c>
      <c r="J141" s="69" t="b">
        <v>0</v>
      </c>
      <c r="K141" s="69" t="b">
        <v>0</v>
      </c>
      <c r="L141" s="69" t="b">
        <v>0</v>
      </c>
    </row>
    <row r="142" spans="1:12" ht="15">
      <c r="A142" s="69" t="s">
        <v>387</v>
      </c>
      <c r="B142" s="69" t="s">
        <v>665</v>
      </c>
      <c r="C142" s="69">
        <v>3</v>
      </c>
      <c r="D142" s="93">
        <v>0</v>
      </c>
      <c r="E142" s="93">
        <v>1.0791812460476249</v>
      </c>
      <c r="F142" s="69" t="s">
        <v>365</v>
      </c>
      <c r="G142" s="69" t="b">
        <v>0</v>
      </c>
      <c r="H142" s="69" t="b">
        <v>0</v>
      </c>
      <c r="I142" s="69" t="b">
        <v>0</v>
      </c>
      <c r="J142" s="69" t="b">
        <v>0</v>
      </c>
      <c r="K142" s="69" t="b">
        <v>0</v>
      </c>
      <c r="L142" s="69" t="b">
        <v>0</v>
      </c>
    </row>
    <row r="143" spans="1:12" ht="15">
      <c r="A143" s="69" t="s">
        <v>665</v>
      </c>
      <c r="B143" s="69" t="s">
        <v>666</v>
      </c>
      <c r="C143" s="69">
        <v>3</v>
      </c>
      <c r="D143" s="93">
        <v>0</v>
      </c>
      <c r="E143" s="93">
        <v>1.0791812460476249</v>
      </c>
      <c r="F143" s="69" t="s">
        <v>365</v>
      </c>
      <c r="G143" s="69" t="b">
        <v>0</v>
      </c>
      <c r="H143" s="69" t="b">
        <v>0</v>
      </c>
      <c r="I143" s="69" t="b">
        <v>0</v>
      </c>
      <c r="J143" s="69" t="b">
        <v>0</v>
      </c>
      <c r="K143" s="69" t="b">
        <v>0</v>
      </c>
      <c r="L143" s="69" t="b">
        <v>0</v>
      </c>
    </row>
    <row r="144" spans="1:12" ht="15">
      <c r="A144" s="69" t="s">
        <v>666</v>
      </c>
      <c r="B144" s="69" t="s">
        <v>759</v>
      </c>
      <c r="C144" s="69">
        <v>3</v>
      </c>
      <c r="D144" s="93">
        <v>0</v>
      </c>
      <c r="E144" s="93">
        <v>1.0791812460476249</v>
      </c>
      <c r="F144" s="69" t="s">
        <v>365</v>
      </c>
      <c r="G144" s="69" t="b">
        <v>0</v>
      </c>
      <c r="H144" s="69" t="b">
        <v>0</v>
      </c>
      <c r="I144" s="69" t="b">
        <v>0</v>
      </c>
      <c r="J144" s="69" t="b">
        <v>0</v>
      </c>
      <c r="K144" s="69" t="b">
        <v>0</v>
      </c>
      <c r="L144" s="69" t="b">
        <v>0</v>
      </c>
    </row>
    <row r="145" spans="1:12" ht="15">
      <c r="A145" s="69" t="s">
        <v>759</v>
      </c>
      <c r="B145" s="69" t="s">
        <v>762</v>
      </c>
      <c r="C145" s="69">
        <v>3</v>
      </c>
      <c r="D145" s="93">
        <v>0</v>
      </c>
      <c r="E145" s="93">
        <v>1.0791812460476249</v>
      </c>
      <c r="F145" s="69" t="s">
        <v>365</v>
      </c>
      <c r="G145" s="69" t="b">
        <v>0</v>
      </c>
      <c r="H145" s="69" t="b">
        <v>0</v>
      </c>
      <c r="I145" s="69" t="b">
        <v>0</v>
      </c>
      <c r="J145" s="69" t="b">
        <v>0</v>
      </c>
      <c r="K145" s="69" t="b">
        <v>0</v>
      </c>
      <c r="L145" s="69" t="b">
        <v>0</v>
      </c>
    </row>
    <row r="146" spans="1:12" ht="15">
      <c r="A146" s="69" t="s">
        <v>762</v>
      </c>
      <c r="B146" s="69" t="s">
        <v>410</v>
      </c>
      <c r="C146" s="69">
        <v>3</v>
      </c>
      <c r="D146" s="93">
        <v>0</v>
      </c>
      <c r="E146" s="93">
        <v>1.0791812460476249</v>
      </c>
      <c r="F146" s="69" t="s">
        <v>365</v>
      </c>
      <c r="G146" s="69" t="b">
        <v>0</v>
      </c>
      <c r="H146" s="69" t="b">
        <v>0</v>
      </c>
      <c r="I146" s="69" t="b">
        <v>0</v>
      </c>
      <c r="J146" s="69" t="b">
        <v>0</v>
      </c>
      <c r="K146" s="69" t="b">
        <v>0</v>
      </c>
      <c r="L146" s="69" t="b">
        <v>0</v>
      </c>
    </row>
    <row r="147" spans="1:12" ht="15">
      <c r="A147" s="69" t="s">
        <v>668</v>
      </c>
      <c r="B147" s="69" t="s">
        <v>669</v>
      </c>
      <c r="C147" s="69">
        <v>2</v>
      </c>
      <c r="D147" s="93">
        <v>0.006905539570811029</v>
      </c>
      <c r="E147" s="93">
        <v>1.380211241711606</v>
      </c>
      <c r="F147" s="69" t="s">
        <v>620</v>
      </c>
      <c r="G147" s="69" t="b">
        <v>0</v>
      </c>
      <c r="H147" s="69" t="b">
        <v>0</v>
      </c>
      <c r="I147" s="69" t="b">
        <v>0</v>
      </c>
      <c r="J147" s="69" t="b">
        <v>0</v>
      </c>
      <c r="K147" s="69" t="b">
        <v>0</v>
      </c>
      <c r="L147" s="69" t="b">
        <v>0</v>
      </c>
    </row>
    <row r="148" spans="1:12" ht="15">
      <c r="A148" s="69" t="s">
        <v>670</v>
      </c>
      <c r="B148" s="69" t="s">
        <v>671</v>
      </c>
      <c r="C148" s="69">
        <v>2</v>
      </c>
      <c r="D148" s="93">
        <v>0.006905539570811029</v>
      </c>
      <c r="E148" s="93">
        <v>1.380211241711606</v>
      </c>
      <c r="F148" s="69" t="s">
        <v>620</v>
      </c>
      <c r="G148" s="69" t="b">
        <v>0</v>
      </c>
      <c r="H148" s="69" t="b">
        <v>0</v>
      </c>
      <c r="I148" s="69" t="b">
        <v>0</v>
      </c>
      <c r="J148" s="69" t="b">
        <v>0</v>
      </c>
      <c r="K148" s="69" t="b">
        <v>0</v>
      </c>
      <c r="L148"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283</v>
      </c>
      <c r="B1" s="13" t="s">
        <v>34</v>
      </c>
    </row>
    <row r="2" spans="1:2" ht="15">
      <c r="A2" s="115" t="s">
        <v>388</v>
      </c>
      <c r="B2" s="63">
        <v>98</v>
      </c>
    </row>
    <row r="3" spans="1:2" ht="15">
      <c r="A3" s="115" t="s">
        <v>413</v>
      </c>
      <c r="B3" s="63">
        <v>92</v>
      </c>
    </row>
    <row r="4" spans="1:2" ht="15">
      <c r="A4" s="115" t="s">
        <v>411</v>
      </c>
      <c r="B4" s="63">
        <v>44</v>
      </c>
    </row>
    <row r="5" spans="1:2" ht="15">
      <c r="A5" s="115" t="s">
        <v>353</v>
      </c>
      <c r="B5" s="63">
        <v>24</v>
      </c>
    </row>
    <row r="6" spans="1:2" ht="15">
      <c r="A6" s="115" t="s">
        <v>402</v>
      </c>
      <c r="B6" s="63">
        <v>24</v>
      </c>
    </row>
    <row r="7" spans="1:2" ht="15">
      <c r="A7" s="115" t="s">
        <v>405</v>
      </c>
      <c r="B7" s="63">
        <v>6</v>
      </c>
    </row>
    <row r="8" spans="1:2" ht="15">
      <c r="A8" s="115" t="s">
        <v>406</v>
      </c>
      <c r="B8" s="63">
        <v>2</v>
      </c>
    </row>
    <row r="9" spans="1:2" ht="15">
      <c r="A9" s="115" t="s">
        <v>410</v>
      </c>
      <c r="B9" s="63">
        <v>0</v>
      </c>
    </row>
    <row r="10" spans="1:2" ht="15">
      <c r="A10" s="115" t="s">
        <v>409</v>
      </c>
      <c r="B10" s="63">
        <v>0</v>
      </c>
    </row>
    <row r="11" spans="1:2" ht="15">
      <c r="A11" s="115" t="s">
        <v>412</v>
      </c>
      <c r="B11" s="63">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105"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286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197</v>
      </c>
      <c r="AF2" s="13" t="s">
        <v>198</v>
      </c>
      <c r="AG2" s="13" t="s">
        <v>199</v>
      </c>
      <c r="AH2" s="13" t="s">
        <v>200</v>
      </c>
      <c r="AI2" s="13" t="s">
        <v>201</v>
      </c>
      <c r="AJ2" s="13" t="s">
        <v>202</v>
      </c>
      <c r="AK2" s="13" t="s">
        <v>203</v>
      </c>
      <c r="AL2" s="13" t="s">
        <v>204</v>
      </c>
      <c r="AM2" s="13" t="s">
        <v>205</v>
      </c>
      <c r="AN2" s="13" t="s">
        <v>206</v>
      </c>
      <c r="AO2" s="13" t="s">
        <v>207</v>
      </c>
      <c r="AP2" s="13" t="s">
        <v>208</v>
      </c>
      <c r="AQ2" s="13" t="s">
        <v>209</v>
      </c>
      <c r="AR2" s="13" t="s">
        <v>210</v>
      </c>
      <c r="AS2" s="13" t="s">
        <v>211</v>
      </c>
      <c r="AT2" s="13" t="s">
        <v>212</v>
      </c>
      <c r="AU2" s="13" t="s">
        <v>213</v>
      </c>
      <c r="AV2" s="13" t="s">
        <v>214</v>
      </c>
      <c r="AW2" s="13" t="s">
        <v>215</v>
      </c>
      <c r="AX2" s="13" t="s">
        <v>216</v>
      </c>
      <c r="AY2" s="13" t="s">
        <v>217</v>
      </c>
      <c r="AZ2" s="13" t="s">
        <v>218</v>
      </c>
      <c r="BA2" s="91" t="s">
        <v>266</v>
      </c>
      <c r="BB2" s="91" t="s">
        <v>267</v>
      </c>
      <c r="BC2" s="91" t="s">
        <v>268</v>
      </c>
      <c r="BD2" s="91" t="s">
        <v>269</v>
      </c>
      <c r="BE2" s="91" t="s">
        <v>270</v>
      </c>
      <c r="BF2" s="91" t="s">
        <v>271</v>
      </c>
      <c r="BG2" s="91" t="s">
        <v>272</v>
      </c>
      <c r="BH2" s="91" t="s">
        <v>273</v>
      </c>
      <c r="BI2" s="91" t="s">
        <v>274</v>
      </c>
      <c r="BJ2" s="91" t="s">
        <v>275</v>
      </c>
      <c r="BK2" s="91" t="s">
        <v>306</v>
      </c>
      <c r="BL2" s="91" t="s">
        <v>307</v>
      </c>
      <c r="BM2" s="91" t="s">
        <v>308</v>
      </c>
      <c r="BN2" s="91" t="s">
        <v>309</v>
      </c>
      <c r="BO2" s="91" t="s">
        <v>310</v>
      </c>
      <c r="BP2" s="91" t="s">
        <v>311</v>
      </c>
      <c r="BQ2" s="91" t="s">
        <v>312</v>
      </c>
      <c r="BR2" s="91" t="s">
        <v>313</v>
      </c>
      <c r="BS2" s="91" t="s">
        <v>315</v>
      </c>
      <c r="BT2" s="13" t="s">
        <v>344</v>
      </c>
      <c r="BU2" s="3"/>
      <c r="BV2" s="3"/>
    </row>
    <row r="3" spans="1:74" ht="41.45" customHeight="1">
      <c r="A3" s="62" t="s">
        <v>401</v>
      </c>
      <c r="B3" s="63"/>
      <c r="C3" s="87"/>
      <c r="D3" s="87" t="s">
        <v>64</v>
      </c>
      <c r="E3" s="94">
        <v>1000</v>
      </c>
      <c r="F3" s="96">
        <v>88.14108674928504</v>
      </c>
      <c r="G3" s="76" t="s">
        <v>455</v>
      </c>
      <c r="H3" s="87"/>
      <c r="I3" s="77" t="s">
        <v>401</v>
      </c>
      <c r="J3" s="97"/>
      <c r="K3" s="97"/>
      <c r="L3" s="77" t="s">
        <v>602</v>
      </c>
      <c r="M3" s="101">
        <v>3953.180489354941</v>
      </c>
      <c r="N3" s="102">
        <v>1425.38232421875</v>
      </c>
      <c r="O3" s="102">
        <v>9685.2236328125</v>
      </c>
      <c r="P3" s="103"/>
      <c r="Q3" s="104"/>
      <c r="R3" s="104"/>
      <c r="S3" s="71"/>
      <c r="T3" s="48">
        <v>1</v>
      </c>
      <c r="U3" s="48">
        <v>2</v>
      </c>
      <c r="V3" s="49">
        <v>0</v>
      </c>
      <c r="W3" s="49">
        <v>0.030303</v>
      </c>
      <c r="X3" s="49">
        <v>0.0611</v>
      </c>
      <c r="Y3" s="49">
        <v>0.756008</v>
      </c>
      <c r="Z3" s="49">
        <v>0.5</v>
      </c>
      <c r="AA3" s="49">
        <v>0.5</v>
      </c>
      <c r="AB3" s="98">
        <v>3</v>
      </c>
      <c r="AC3" s="98"/>
      <c r="AD3" s="99"/>
      <c r="AE3" s="63" t="s">
        <v>514</v>
      </c>
      <c r="AF3" s="63">
        <v>1443</v>
      </c>
      <c r="AG3" s="63">
        <v>2518</v>
      </c>
      <c r="AH3" s="63">
        <v>2336</v>
      </c>
      <c r="AI3" s="63">
        <v>942</v>
      </c>
      <c r="AJ3" s="63"/>
      <c r="AK3" s="63" t="s">
        <v>529</v>
      </c>
      <c r="AL3" s="63" t="s">
        <v>544</v>
      </c>
      <c r="AM3" s="68" t="s">
        <v>551</v>
      </c>
      <c r="AN3" s="63"/>
      <c r="AO3" s="65">
        <v>40043.80269675926</v>
      </c>
      <c r="AP3" s="68" t="s">
        <v>562</v>
      </c>
      <c r="AQ3" s="63" t="b">
        <v>0</v>
      </c>
      <c r="AR3" s="63" t="b">
        <v>0</v>
      </c>
      <c r="AS3" s="63" t="b">
        <v>1</v>
      </c>
      <c r="AT3" s="63" t="s">
        <v>289</v>
      </c>
      <c r="AU3" s="63">
        <v>184</v>
      </c>
      <c r="AV3" s="68" t="s">
        <v>400</v>
      </c>
      <c r="AW3" s="63" t="b">
        <v>1</v>
      </c>
      <c r="AX3" s="63" t="s">
        <v>219</v>
      </c>
      <c r="AY3" s="68" t="s">
        <v>587</v>
      </c>
      <c r="AZ3" s="63" t="s">
        <v>66</v>
      </c>
      <c r="BA3" s="48" t="s">
        <v>432</v>
      </c>
      <c r="BB3" s="48" t="s">
        <v>432</v>
      </c>
      <c r="BC3" s="48" t="s">
        <v>435</v>
      </c>
      <c r="BD3" s="48" t="s">
        <v>435</v>
      </c>
      <c r="BE3" s="48" t="s">
        <v>437</v>
      </c>
      <c r="BF3" s="48" t="s">
        <v>437</v>
      </c>
      <c r="BG3" s="92" t="s">
        <v>734</v>
      </c>
      <c r="BH3" s="92" t="s">
        <v>734</v>
      </c>
      <c r="BI3" s="92" t="s">
        <v>747</v>
      </c>
      <c r="BJ3" s="92" t="s">
        <v>747</v>
      </c>
      <c r="BK3" s="92">
        <v>0</v>
      </c>
      <c r="BL3" s="114">
        <v>0</v>
      </c>
      <c r="BM3" s="92">
        <v>0</v>
      </c>
      <c r="BN3" s="114">
        <v>0</v>
      </c>
      <c r="BO3" s="92">
        <v>0</v>
      </c>
      <c r="BP3" s="114">
        <v>0</v>
      </c>
      <c r="BQ3" s="92">
        <v>35</v>
      </c>
      <c r="BR3" s="114">
        <v>100</v>
      </c>
      <c r="BS3" s="92">
        <v>35</v>
      </c>
      <c r="BT3" s="69" t="str">
        <f>REPLACE(INDEX(GroupVertices[Group],MATCH(Vertices[[#This Row],[Vertex]],GroupVertices[Vertex],0)),1,1,"")</f>
        <v>1</v>
      </c>
      <c r="BU3" s="3"/>
      <c r="BV3" s="3"/>
    </row>
    <row r="4" spans="1:77" ht="41.45" customHeight="1">
      <c r="A4" s="62" t="s">
        <v>413</v>
      </c>
      <c r="B4" s="64"/>
      <c r="C4" s="87"/>
      <c r="D4" s="87" t="s">
        <v>64</v>
      </c>
      <c r="E4" s="94">
        <v>292.6848874598071</v>
      </c>
      <c r="F4" s="105">
        <v>98.15061963775024</v>
      </c>
      <c r="G4" s="76" t="s">
        <v>577</v>
      </c>
      <c r="H4" s="106"/>
      <c r="I4" s="77" t="s">
        <v>413</v>
      </c>
      <c r="J4" s="97"/>
      <c r="K4" s="107"/>
      <c r="L4" s="77" t="s">
        <v>603</v>
      </c>
      <c r="M4" s="108">
        <v>617.3368287257706</v>
      </c>
      <c r="N4" s="102">
        <v>2216.06103515625</v>
      </c>
      <c r="O4" s="102">
        <v>4953.74267578125</v>
      </c>
      <c r="P4" s="103"/>
      <c r="Q4" s="104"/>
      <c r="R4" s="104"/>
      <c r="S4" s="109"/>
      <c r="T4" s="48">
        <v>6</v>
      </c>
      <c r="U4" s="48">
        <v>0</v>
      </c>
      <c r="V4" s="49">
        <v>92</v>
      </c>
      <c r="W4" s="49">
        <v>0.043478</v>
      </c>
      <c r="X4" s="49">
        <v>0.15677</v>
      </c>
      <c r="Y4" s="49">
        <v>1.966343</v>
      </c>
      <c r="Z4" s="49">
        <v>0.16666666666666666</v>
      </c>
      <c r="AA4" s="49">
        <v>0</v>
      </c>
      <c r="AB4" s="98">
        <v>4</v>
      </c>
      <c r="AC4" s="98"/>
      <c r="AD4" s="99"/>
      <c r="AE4" s="64" t="s">
        <v>515</v>
      </c>
      <c r="AF4" s="64">
        <v>172</v>
      </c>
      <c r="AG4" s="64">
        <v>418</v>
      </c>
      <c r="AH4" s="64">
        <v>1550</v>
      </c>
      <c r="AI4" s="64">
        <v>117</v>
      </c>
      <c r="AJ4" s="64"/>
      <c r="AK4" s="64" t="s">
        <v>530</v>
      </c>
      <c r="AL4" s="64" t="s">
        <v>545</v>
      </c>
      <c r="AM4" s="67" t="s">
        <v>552</v>
      </c>
      <c r="AN4" s="64"/>
      <c r="AO4" s="66">
        <v>39664.62101851852</v>
      </c>
      <c r="AP4" s="67" t="s">
        <v>563</v>
      </c>
      <c r="AQ4" s="64" t="b">
        <v>0</v>
      </c>
      <c r="AR4" s="64" t="b">
        <v>0</v>
      </c>
      <c r="AS4" s="64" t="b">
        <v>0</v>
      </c>
      <c r="AT4" s="64" t="s">
        <v>289</v>
      </c>
      <c r="AU4" s="64">
        <v>30</v>
      </c>
      <c r="AV4" s="67" t="s">
        <v>394</v>
      </c>
      <c r="AW4" s="64" t="b">
        <v>0</v>
      </c>
      <c r="AX4" s="64" t="s">
        <v>219</v>
      </c>
      <c r="AY4" s="67" t="s">
        <v>588</v>
      </c>
      <c r="AZ4" s="110" t="s">
        <v>65</v>
      </c>
      <c r="BA4" s="48"/>
      <c r="BB4" s="48"/>
      <c r="BC4" s="48"/>
      <c r="BD4" s="48"/>
      <c r="BE4" s="48"/>
      <c r="BF4" s="48"/>
      <c r="BG4" s="48"/>
      <c r="BH4" s="48"/>
      <c r="BI4" s="48"/>
      <c r="BJ4" s="48"/>
      <c r="BK4" s="48"/>
      <c r="BL4" s="49"/>
      <c r="BM4" s="48"/>
      <c r="BN4" s="49"/>
      <c r="BO4" s="48"/>
      <c r="BP4" s="49"/>
      <c r="BQ4" s="48"/>
      <c r="BR4" s="49"/>
      <c r="BS4" s="48"/>
      <c r="BT4" s="63" t="str">
        <f>REPLACE(INDEX(GroupVertices[Group],MATCH(Vertices[[#This Row],[Vertex]],GroupVertices[Vertex],0)),1,1,"")</f>
        <v>1</v>
      </c>
      <c r="BU4" s="2"/>
      <c r="BV4" s="3"/>
      <c r="BW4" s="3"/>
      <c r="BX4" s="3"/>
      <c r="BY4" s="3"/>
    </row>
    <row r="5" spans="1:77" ht="41.45" customHeight="1">
      <c r="A5" s="62" t="s">
        <v>402</v>
      </c>
      <c r="B5" s="64"/>
      <c r="C5" s="87"/>
      <c r="D5" s="87" t="s">
        <v>64</v>
      </c>
      <c r="E5" s="94">
        <v>346.5755627009646</v>
      </c>
      <c r="F5" s="105">
        <v>97.38798856053384</v>
      </c>
      <c r="G5" s="76" t="s">
        <v>456</v>
      </c>
      <c r="H5" s="106"/>
      <c r="I5" s="77" t="s">
        <v>402</v>
      </c>
      <c r="J5" s="97"/>
      <c r="K5" s="107"/>
      <c r="L5" s="77" t="s">
        <v>604</v>
      </c>
      <c r="M5" s="108">
        <v>871.4963457260883</v>
      </c>
      <c r="N5" s="102">
        <v>1130.6224365234375</v>
      </c>
      <c r="O5" s="102">
        <v>3611.172607421875</v>
      </c>
      <c r="P5" s="103"/>
      <c r="Q5" s="104"/>
      <c r="R5" s="104"/>
      <c r="S5" s="109"/>
      <c r="T5" s="48">
        <v>2</v>
      </c>
      <c r="U5" s="48">
        <v>2</v>
      </c>
      <c r="V5" s="49">
        <v>24</v>
      </c>
      <c r="W5" s="49">
        <v>0.03125</v>
      </c>
      <c r="X5" s="49">
        <v>0.064967</v>
      </c>
      <c r="Y5" s="49">
        <v>1.155692</v>
      </c>
      <c r="Z5" s="49">
        <v>0.16666666666666666</v>
      </c>
      <c r="AA5" s="49">
        <v>0.3333333333333333</v>
      </c>
      <c r="AB5" s="98">
        <v>5</v>
      </c>
      <c r="AC5" s="98"/>
      <c r="AD5" s="99"/>
      <c r="AE5" s="64" t="s">
        <v>516</v>
      </c>
      <c r="AF5" s="64">
        <v>181</v>
      </c>
      <c r="AG5" s="64">
        <v>578</v>
      </c>
      <c r="AH5" s="64">
        <v>5248</v>
      </c>
      <c r="AI5" s="64">
        <v>2403</v>
      </c>
      <c r="AJ5" s="64"/>
      <c r="AK5" s="64" t="s">
        <v>531</v>
      </c>
      <c r="AL5" s="64" t="s">
        <v>509</v>
      </c>
      <c r="AM5" s="67" t="s">
        <v>553</v>
      </c>
      <c r="AN5" s="64"/>
      <c r="AO5" s="66">
        <v>39981.8371412037</v>
      </c>
      <c r="AP5" s="67" t="s">
        <v>564</v>
      </c>
      <c r="AQ5" s="64" t="b">
        <v>0</v>
      </c>
      <c r="AR5" s="64" t="b">
        <v>0</v>
      </c>
      <c r="AS5" s="64" t="b">
        <v>0</v>
      </c>
      <c r="AT5" s="64" t="s">
        <v>289</v>
      </c>
      <c r="AU5" s="64">
        <v>9</v>
      </c>
      <c r="AV5" s="67" t="s">
        <v>290</v>
      </c>
      <c r="AW5" s="64" t="b">
        <v>0</v>
      </c>
      <c r="AX5" s="64" t="s">
        <v>219</v>
      </c>
      <c r="AY5" s="67" t="s">
        <v>589</v>
      </c>
      <c r="AZ5" s="110" t="s">
        <v>66</v>
      </c>
      <c r="BA5" s="48"/>
      <c r="BB5" s="48"/>
      <c r="BC5" s="48"/>
      <c r="BD5" s="48"/>
      <c r="BE5" s="48"/>
      <c r="BF5" s="48"/>
      <c r="BG5" s="92" t="s">
        <v>734</v>
      </c>
      <c r="BH5" s="92" t="s">
        <v>734</v>
      </c>
      <c r="BI5" s="92" t="s">
        <v>747</v>
      </c>
      <c r="BJ5" s="92" t="s">
        <v>747</v>
      </c>
      <c r="BK5" s="48">
        <v>0</v>
      </c>
      <c r="BL5" s="49">
        <v>0</v>
      </c>
      <c r="BM5" s="48">
        <v>0</v>
      </c>
      <c r="BN5" s="49">
        <v>0</v>
      </c>
      <c r="BO5" s="48">
        <v>0</v>
      </c>
      <c r="BP5" s="49">
        <v>0</v>
      </c>
      <c r="BQ5" s="48">
        <v>35</v>
      </c>
      <c r="BR5" s="49">
        <v>100</v>
      </c>
      <c r="BS5" s="48">
        <v>35</v>
      </c>
      <c r="BT5" s="63" t="str">
        <f>REPLACE(INDEX(GroupVertices[Group],MATCH(Vertices[[#This Row],[Vertex]],GroupVertices[Vertex],0)),1,1,"")</f>
        <v>1</v>
      </c>
      <c r="BU5" s="2"/>
      <c r="BV5" s="3"/>
      <c r="BW5" s="3"/>
      <c r="BX5" s="3"/>
      <c r="BY5" s="3"/>
    </row>
    <row r="6" spans="1:77" ht="41.45" customHeight="1">
      <c r="A6" s="62" t="s">
        <v>403</v>
      </c>
      <c r="B6" s="64"/>
      <c r="C6" s="87"/>
      <c r="D6" s="87" t="s">
        <v>64</v>
      </c>
      <c r="E6" s="94">
        <v>201.40755627009645</v>
      </c>
      <c r="F6" s="105">
        <v>99.44232602478552</v>
      </c>
      <c r="G6" s="76" t="s">
        <v>578</v>
      </c>
      <c r="H6" s="106"/>
      <c r="I6" s="77" t="s">
        <v>403</v>
      </c>
      <c r="J6" s="97"/>
      <c r="K6" s="107"/>
      <c r="L6" s="77" t="s">
        <v>605</v>
      </c>
      <c r="M6" s="108">
        <v>186.85414680648236</v>
      </c>
      <c r="N6" s="102">
        <v>9440.248046875</v>
      </c>
      <c r="O6" s="102">
        <v>2923.347900390625</v>
      </c>
      <c r="P6" s="103"/>
      <c r="Q6" s="104"/>
      <c r="R6" s="104"/>
      <c r="S6" s="109"/>
      <c r="T6" s="48">
        <v>1</v>
      </c>
      <c r="U6" s="48">
        <v>1</v>
      </c>
      <c r="V6" s="49">
        <v>0</v>
      </c>
      <c r="W6" s="49">
        <v>0</v>
      </c>
      <c r="X6" s="49">
        <v>0</v>
      </c>
      <c r="Y6" s="49">
        <v>0.999971</v>
      </c>
      <c r="Z6" s="49">
        <v>0</v>
      </c>
      <c r="AA6" s="49" t="s">
        <v>794</v>
      </c>
      <c r="AB6" s="98">
        <v>6</v>
      </c>
      <c r="AC6" s="98"/>
      <c r="AD6" s="99"/>
      <c r="AE6" s="64" t="s">
        <v>517</v>
      </c>
      <c r="AF6" s="64">
        <v>258</v>
      </c>
      <c r="AG6" s="64">
        <v>147</v>
      </c>
      <c r="AH6" s="64">
        <v>315</v>
      </c>
      <c r="AI6" s="64">
        <v>306</v>
      </c>
      <c r="AJ6" s="64"/>
      <c r="AK6" s="64" t="s">
        <v>532</v>
      </c>
      <c r="AL6" s="64" t="s">
        <v>546</v>
      </c>
      <c r="AM6" s="64"/>
      <c r="AN6" s="64"/>
      <c r="AO6" s="66">
        <v>39812.89351851852</v>
      </c>
      <c r="AP6" s="64"/>
      <c r="AQ6" s="64" t="b">
        <v>0</v>
      </c>
      <c r="AR6" s="64" t="b">
        <v>0</v>
      </c>
      <c r="AS6" s="64" t="b">
        <v>0</v>
      </c>
      <c r="AT6" s="64" t="s">
        <v>289</v>
      </c>
      <c r="AU6" s="64">
        <v>5</v>
      </c>
      <c r="AV6" s="67" t="s">
        <v>290</v>
      </c>
      <c r="AW6" s="64" t="b">
        <v>0</v>
      </c>
      <c r="AX6" s="64" t="s">
        <v>219</v>
      </c>
      <c r="AY6" s="67" t="s">
        <v>590</v>
      </c>
      <c r="AZ6" s="110" t="s">
        <v>66</v>
      </c>
      <c r="BA6" s="48"/>
      <c r="BB6" s="48"/>
      <c r="BC6" s="48"/>
      <c r="BD6" s="48"/>
      <c r="BE6" s="48" t="s">
        <v>437</v>
      </c>
      <c r="BF6" s="48" t="s">
        <v>437</v>
      </c>
      <c r="BG6" s="92" t="s">
        <v>735</v>
      </c>
      <c r="BH6" s="92" t="s">
        <v>735</v>
      </c>
      <c r="BI6" s="92" t="s">
        <v>748</v>
      </c>
      <c r="BJ6" s="92" t="s">
        <v>748</v>
      </c>
      <c r="BK6" s="48">
        <v>0</v>
      </c>
      <c r="BL6" s="49">
        <v>0</v>
      </c>
      <c r="BM6" s="48">
        <v>0</v>
      </c>
      <c r="BN6" s="49">
        <v>0</v>
      </c>
      <c r="BO6" s="48">
        <v>0</v>
      </c>
      <c r="BP6" s="49">
        <v>0</v>
      </c>
      <c r="BQ6" s="48">
        <v>5</v>
      </c>
      <c r="BR6" s="49">
        <v>100</v>
      </c>
      <c r="BS6" s="48">
        <v>5</v>
      </c>
      <c r="BT6" s="63" t="str">
        <f>REPLACE(INDEX(GroupVertices[Group],MATCH(Vertices[[#This Row],[Vertex]],GroupVertices[Vertex],0)),1,1,"")</f>
        <v>5</v>
      </c>
      <c r="BU6" s="2"/>
      <c r="BV6" s="3"/>
      <c r="BW6" s="3"/>
      <c r="BX6" s="3"/>
      <c r="BY6" s="3"/>
    </row>
    <row r="7" spans="1:77" ht="41.45" customHeight="1">
      <c r="A7" s="62" t="s">
        <v>404</v>
      </c>
      <c r="B7" s="64"/>
      <c r="C7" s="87"/>
      <c r="D7" s="87" t="s">
        <v>64</v>
      </c>
      <c r="E7" s="94">
        <v>188.60852090032154</v>
      </c>
      <c r="F7" s="105">
        <v>99.62345090562441</v>
      </c>
      <c r="G7" s="76" t="s">
        <v>579</v>
      </c>
      <c r="H7" s="106"/>
      <c r="I7" s="77" t="s">
        <v>404</v>
      </c>
      <c r="J7" s="97"/>
      <c r="K7" s="107"/>
      <c r="L7" s="77" t="s">
        <v>606</v>
      </c>
      <c r="M7" s="108">
        <v>126.4912615189069</v>
      </c>
      <c r="N7" s="102">
        <v>7089.49853515625</v>
      </c>
      <c r="O7" s="102">
        <v>8725.591796875</v>
      </c>
      <c r="P7" s="103"/>
      <c r="Q7" s="104"/>
      <c r="R7" s="104"/>
      <c r="S7" s="109"/>
      <c r="T7" s="48">
        <v>0</v>
      </c>
      <c r="U7" s="48">
        <v>1</v>
      </c>
      <c r="V7" s="49">
        <v>0</v>
      </c>
      <c r="W7" s="49">
        <v>0.333333</v>
      </c>
      <c r="X7" s="49">
        <v>0</v>
      </c>
      <c r="Y7" s="49">
        <v>0.770249</v>
      </c>
      <c r="Z7" s="49">
        <v>0</v>
      </c>
      <c r="AA7" s="49">
        <v>0</v>
      </c>
      <c r="AB7" s="98">
        <v>7</v>
      </c>
      <c r="AC7" s="98"/>
      <c r="AD7" s="99"/>
      <c r="AE7" s="64" t="s">
        <v>518</v>
      </c>
      <c r="AF7" s="64">
        <v>287</v>
      </c>
      <c r="AG7" s="64">
        <v>109</v>
      </c>
      <c r="AH7" s="64">
        <v>368</v>
      </c>
      <c r="AI7" s="64">
        <v>382</v>
      </c>
      <c r="AJ7" s="64"/>
      <c r="AK7" s="64" t="s">
        <v>533</v>
      </c>
      <c r="AL7" s="64" t="s">
        <v>547</v>
      </c>
      <c r="AM7" s="67" t="s">
        <v>554</v>
      </c>
      <c r="AN7" s="64"/>
      <c r="AO7" s="66">
        <v>41791.93412037037</v>
      </c>
      <c r="AP7" s="67" t="s">
        <v>565</v>
      </c>
      <c r="AQ7" s="64" t="b">
        <v>1</v>
      </c>
      <c r="AR7" s="64" t="b">
        <v>0</v>
      </c>
      <c r="AS7" s="64" t="b">
        <v>1</v>
      </c>
      <c r="AT7" s="64" t="s">
        <v>289</v>
      </c>
      <c r="AU7" s="64">
        <v>5</v>
      </c>
      <c r="AV7" s="67" t="s">
        <v>290</v>
      </c>
      <c r="AW7" s="64" t="b">
        <v>0</v>
      </c>
      <c r="AX7" s="64" t="s">
        <v>219</v>
      </c>
      <c r="AY7" s="67" t="s">
        <v>591</v>
      </c>
      <c r="AZ7" s="110" t="s">
        <v>66</v>
      </c>
      <c r="BA7" s="48"/>
      <c r="BB7" s="48"/>
      <c r="BC7" s="48"/>
      <c r="BD7" s="48"/>
      <c r="BE7" s="48" t="s">
        <v>438</v>
      </c>
      <c r="BF7" s="48" t="s">
        <v>438</v>
      </c>
      <c r="BG7" s="92" t="s">
        <v>736</v>
      </c>
      <c r="BH7" s="92" t="s">
        <v>736</v>
      </c>
      <c r="BI7" s="92" t="s">
        <v>749</v>
      </c>
      <c r="BJ7" s="92" t="s">
        <v>749</v>
      </c>
      <c r="BK7" s="48">
        <v>0</v>
      </c>
      <c r="BL7" s="49">
        <v>0</v>
      </c>
      <c r="BM7" s="48">
        <v>0</v>
      </c>
      <c r="BN7" s="49">
        <v>0</v>
      </c>
      <c r="BO7" s="48">
        <v>0</v>
      </c>
      <c r="BP7" s="49">
        <v>0</v>
      </c>
      <c r="BQ7" s="48">
        <v>15</v>
      </c>
      <c r="BR7" s="49">
        <v>100</v>
      </c>
      <c r="BS7" s="48">
        <v>15</v>
      </c>
      <c r="BT7" s="63" t="str">
        <f>REPLACE(INDEX(GroupVertices[Group],MATCH(Vertices[[#This Row],[Vertex]],GroupVertices[Vertex],0)),1,1,"")</f>
        <v>4</v>
      </c>
      <c r="BU7" s="2"/>
      <c r="BV7" s="3"/>
      <c r="BW7" s="3"/>
      <c r="BX7" s="3"/>
      <c r="BY7" s="3"/>
    </row>
    <row r="8" spans="1:77" ht="41.45" customHeight="1">
      <c r="A8" s="62" t="s">
        <v>406</v>
      </c>
      <c r="B8" s="64"/>
      <c r="C8" s="87"/>
      <c r="D8" s="87" t="s">
        <v>64</v>
      </c>
      <c r="E8" s="94">
        <v>542.6028938906752</v>
      </c>
      <c r="F8" s="105">
        <v>94.6139180171592</v>
      </c>
      <c r="G8" s="76" t="s">
        <v>580</v>
      </c>
      <c r="H8" s="106"/>
      <c r="I8" s="77" t="s">
        <v>406</v>
      </c>
      <c r="J8" s="97"/>
      <c r="K8" s="107"/>
      <c r="L8" s="77" t="s">
        <v>607</v>
      </c>
      <c r="M8" s="108">
        <v>1796.0015888147443</v>
      </c>
      <c r="N8" s="102">
        <v>7089.49853515625</v>
      </c>
      <c r="O8" s="102">
        <v>6806.32763671875</v>
      </c>
      <c r="P8" s="103"/>
      <c r="Q8" s="104"/>
      <c r="R8" s="104"/>
      <c r="S8" s="109"/>
      <c r="T8" s="48">
        <v>1</v>
      </c>
      <c r="U8" s="48">
        <v>1</v>
      </c>
      <c r="V8" s="49">
        <v>2</v>
      </c>
      <c r="W8" s="49">
        <v>0.5</v>
      </c>
      <c r="X8" s="49">
        <v>0</v>
      </c>
      <c r="Y8" s="49">
        <v>1.459417</v>
      </c>
      <c r="Z8" s="49">
        <v>0</v>
      </c>
      <c r="AA8" s="49">
        <v>0</v>
      </c>
      <c r="AB8" s="98">
        <v>8</v>
      </c>
      <c r="AC8" s="98"/>
      <c r="AD8" s="99"/>
      <c r="AE8" s="64" t="s">
        <v>519</v>
      </c>
      <c r="AF8" s="64">
        <v>206</v>
      </c>
      <c r="AG8" s="64">
        <v>1160</v>
      </c>
      <c r="AH8" s="64">
        <v>2086</v>
      </c>
      <c r="AI8" s="64">
        <v>121</v>
      </c>
      <c r="AJ8" s="64"/>
      <c r="AK8" s="67" t="s">
        <v>534</v>
      </c>
      <c r="AL8" s="64" t="s">
        <v>548</v>
      </c>
      <c r="AM8" s="67" t="s">
        <v>555</v>
      </c>
      <c r="AN8" s="64"/>
      <c r="AO8" s="66">
        <v>40502.940347222226</v>
      </c>
      <c r="AP8" s="67" t="s">
        <v>566</v>
      </c>
      <c r="AQ8" s="64" t="b">
        <v>0</v>
      </c>
      <c r="AR8" s="64" t="b">
        <v>0</v>
      </c>
      <c r="AS8" s="64" t="b">
        <v>1</v>
      </c>
      <c r="AT8" s="64" t="s">
        <v>289</v>
      </c>
      <c r="AU8" s="64">
        <v>48</v>
      </c>
      <c r="AV8" s="67" t="s">
        <v>290</v>
      </c>
      <c r="AW8" s="64" t="b">
        <v>0</v>
      </c>
      <c r="AX8" s="64" t="s">
        <v>219</v>
      </c>
      <c r="AY8" s="67" t="s">
        <v>592</v>
      </c>
      <c r="AZ8" s="110" t="s">
        <v>66</v>
      </c>
      <c r="BA8" s="48"/>
      <c r="BB8" s="48"/>
      <c r="BC8" s="48"/>
      <c r="BD8" s="48"/>
      <c r="BE8" s="48" t="s">
        <v>732</v>
      </c>
      <c r="BF8" s="48" t="s">
        <v>733</v>
      </c>
      <c r="BG8" s="92" t="s">
        <v>737</v>
      </c>
      <c r="BH8" s="92" t="s">
        <v>744</v>
      </c>
      <c r="BI8" s="92" t="s">
        <v>750</v>
      </c>
      <c r="BJ8" s="92" t="s">
        <v>756</v>
      </c>
      <c r="BK8" s="48">
        <v>0</v>
      </c>
      <c r="BL8" s="49">
        <v>0</v>
      </c>
      <c r="BM8" s="48">
        <v>0</v>
      </c>
      <c r="BN8" s="49">
        <v>0</v>
      </c>
      <c r="BO8" s="48">
        <v>0</v>
      </c>
      <c r="BP8" s="49">
        <v>0</v>
      </c>
      <c r="BQ8" s="48">
        <v>63</v>
      </c>
      <c r="BR8" s="49">
        <v>100</v>
      </c>
      <c r="BS8" s="48">
        <v>63</v>
      </c>
      <c r="BT8" s="63" t="str">
        <f>REPLACE(INDEX(GroupVertices[Group],MATCH(Vertices[[#This Row],[Vertex]],GroupVertices[Vertex],0)),1,1,"")</f>
        <v>4</v>
      </c>
      <c r="BU8" s="2"/>
      <c r="BV8" s="3"/>
      <c r="BW8" s="3"/>
      <c r="BX8" s="3"/>
      <c r="BY8" s="3"/>
    </row>
    <row r="9" spans="1:77" ht="41.45" customHeight="1">
      <c r="A9" s="62" t="s">
        <v>405</v>
      </c>
      <c r="B9" s="64"/>
      <c r="C9" s="87"/>
      <c r="D9" s="87" t="s">
        <v>64</v>
      </c>
      <c r="E9" s="94">
        <v>240.14147909967846</v>
      </c>
      <c r="F9" s="105">
        <v>98.89418493803622</v>
      </c>
      <c r="G9" s="76" t="s">
        <v>581</v>
      </c>
      <c r="H9" s="106"/>
      <c r="I9" s="77" t="s">
        <v>405</v>
      </c>
      <c r="J9" s="97"/>
      <c r="K9" s="107"/>
      <c r="L9" s="77" t="s">
        <v>608</v>
      </c>
      <c r="M9" s="108">
        <v>369.53129965046077</v>
      </c>
      <c r="N9" s="102">
        <v>6013.23583984375</v>
      </c>
      <c r="O9" s="102">
        <v>8024.5244140625</v>
      </c>
      <c r="P9" s="103"/>
      <c r="Q9" s="104"/>
      <c r="R9" s="104"/>
      <c r="S9" s="109"/>
      <c r="T9" s="48">
        <v>1</v>
      </c>
      <c r="U9" s="48">
        <v>2</v>
      </c>
      <c r="V9" s="49">
        <v>6</v>
      </c>
      <c r="W9" s="49">
        <v>0.037037</v>
      </c>
      <c r="X9" s="49">
        <v>0.114131</v>
      </c>
      <c r="Y9" s="49">
        <v>1.018683</v>
      </c>
      <c r="Z9" s="49">
        <v>0.3333333333333333</v>
      </c>
      <c r="AA9" s="49">
        <v>0</v>
      </c>
      <c r="AB9" s="98">
        <v>9</v>
      </c>
      <c r="AC9" s="98"/>
      <c r="AD9" s="99"/>
      <c r="AE9" s="64" t="s">
        <v>520</v>
      </c>
      <c r="AF9" s="64">
        <v>141</v>
      </c>
      <c r="AG9" s="64">
        <v>262</v>
      </c>
      <c r="AH9" s="64">
        <v>348</v>
      </c>
      <c r="AI9" s="64">
        <v>31</v>
      </c>
      <c r="AJ9" s="64"/>
      <c r="AK9" s="64" t="s">
        <v>535</v>
      </c>
      <c r="AL9" s="64" t="s">
        <v>549</v>
      </c>
      <c r="AM9" s="67" t="s">
        <v>556</v>
      </c>
      <c r="AN9" s="64"/>
      <c r="AO9" s="66">
        <v>41577.80946759259</v>
      </c>
      <c r="AP9" s="67" t="s">
        <v>567</v>
      </c>
      <c r="AQ9" s="64" t="b">
        <v>0</v>
      </c>
      <c r="AR9" s="64" t="b">
        <v>0</v>
      </c>
      <c r="AS9" s="64" t="b">
        <v>1</v>
      </c>
      <c r="AT9" s="64" t="s">
        <v>289</v>
      </c>
      <c r="AU9" s="64">
        <v>11</v>
      </c>
      <c r="AV9" s="67" t="s">
        <v>392</v>
      </c>
      <c r="AW9" s="64" t="b">
        <v>0</v>
      </c>
      <c r="AX9" s="64" t="s">
        <v>219</v>
      </c>
      <c r="AY9" s="67" t="s">
        <v>593</v>
      </c>
      <c r="AZ9" s="110" t="s">
        <v>66</v>
      </c>
      <c r="BA9" s="48"/>
      <c r="BB9" s="48"/>
      <c r="BC9" s="48"/>
      <c r="BD9" s="48"/>
      <c r="BE9" s="48" t="s">
        <v>439</v>
      </c>
      <c r="BF9" s="48" t="s">
        <v>439</v>
      </c>
      <c r="BG9" s="92" t="s">
        <v>738</v>
      </c>
      <c r="BH9" s="92" t="s">
        <v>738</v>
      </c>
      <c r="BI9" s="92" t="s">
        <v>715</v>
      </c>
      <c r="BJ9" s="92" t="s">
        <v>715</v>
      </c>
      <c r="BK9" s="48">
        <v>0</v>
      </c>
      <c r="BL9" s="49">
        <v>0</v>
      </c>
      <c r="BM9" s="48">
        <v>0</v>
      </c>
      <c r="BN9" s="49">
        <v>0</v>
      </c>
      <c r="BO9" s="48">
        <v>0</v>
      </c>
      <c r="BP9" s="49">
        <v>0</v>
      </c>
      <c r="BQ9" s="48">
        <v>20</v>
      </c>
      <c r="BR9" s="49">
        <v>100</v>
      </c>
      <c r="BS9" s="48">
        <v>20</v>
      </c>
      <c r="BT9" s="63" t="str">
        <f>REPLACE(INDEX(GroupVertices[Group],MATCH(Vertices[[#This Row],[Vertex]],GroupVertices[Vertex],0)),1,1,"")</f>
        <v>2</v>
      </c>
      <c r="BU9" s="2"/>
      <c r="BV9" s="3"/>
      <c r="BW9" s="3"/>
      <c r="BX9" s="3"/>
      <c r="BY9" s="3"/>
    </row>
    <row r="10" spans="1:77" ht="41.45" customHeight="1">
      <c r="A10" s="62" t="s">
        <v>414</v>
      </c>
      <c r="B10" s="64"/>
      <c r="C10" s="87"/>
      <c r="D10" s="87" t="s">
        <v>64</v>
      </c>
      <c r="E10" s="94">
        <v>294.7057877813505</v>
      </c>
      <c r="F10" s="105">
        <v>98.12202097235462</v>
      </c>
      <c r="G10" s="76" t="s">
        <v>582</v>
      </c>
      <c r="H10" s="106"/>
      <c r="I10" s="77" t="s">
        <v>414</v>
      </c>
      <c r="J10" s="97"/>
      <c r="K10" s="107"/>
      <c r="L10" s="77" t="s">
        <v>609</v>
      </c>
      <c r="M10" s="108">
        <v>626.8678106132825</v>
      </c>
      <c r="N10" s="102">
        <v>4840.09423828125</v>
      </c>
      <c r="O10" s="102">
        <v>9685.2236328125</v>
      </c>
      <c r="P10" s="103"/>
      <c r="Q10" s="104"/>
      <c r="R10" s="104"/>
      <c r="S10" s="109"/>
      <c r="T10" s="48">
        <v>2</v>
      </c>
      <c r="U10" s="48">
        <v>0</v>
      </c>
      <c r="V10" s="49">
        <v>0</v>
      </c>
      <c r="W10" s="49">
        <v>0.030303</v>
      </c>
      <c r="X10" s="49">
        <v>0.080265</v>
      </c>
      <c r="Y10" s="49">
        <v>0.721927</v>
      </c>
      <c r="Z10" s="49">
        <v>0.5</v>
      </c>
      <c r="AA10" s="49">
        <v>0</v>
      </c>
      <c r="AB10" s="98">
        <v>10</v>
      </c>
      <c r="AC10" s="98"/>
      <c r="AD10" s="99"/>
      <c r="AE10" s="64" t="s">
        <v>521</v>
      </c>
      <c r="AF10" s="64">
        <v>93</v>
      </c>
      <c r="AG10" s="64">
        <v>424</v>
      </c>
      <c r="AH10" s="64">
        <v>3098</v>
      </c>
      <c r="AI10" s="64">
        <v>12</v>
      </c>
      <c r="AJ10" s="64"/>
      <c r="AK10" s="64" t="s">
        <v>536</v>
      </c>
      <c r="AL10" s="64" t="s">
        <v>509</v>
      </c>
      <c r="AM10" s="67" t="s">
        <v>557</v>
      </c>
      <c r="AN10" s="64"/>
      <c r="AO10" s="66">
        <v>40458.6990625</v>
      </c>
      <c r="AP10" s="67" t="s">
        <v>568</v>
      </c>
      <c r="AQ10" s="64" t="b">
        <v>0</v>
      </c>
      <c r="AR10" s="64" t="b">
        <v>0</v>
      </c>
      <c r="AS10" s="64" t="b">
        <v>1</v>
      </c>
      <c r="AT10" s="64" t="s">
        <v>289</v>
      </c>
      <c r="AU10" s="64">
        <v>16</v>
      </c>
      <c r="AV10" s="67" t="s">
        <v>291</v>
      </c>
      <c r="AW10" s="64" t="b">
        <v>0</v>
      </c>
      <c r="AX10" s="64" t="s">
        <v>219</v>
      </c>
      <c r="AY10" s="67" t="s">
        <v>594</v>
      </c>
      <c r="AZ10" s="110" t="s">
        <v>65</v>
      </c>
      <c r="BA10" s="48"/>
      <c r="BB10" s="48"/>
      <c r="BC10" s="48"/>
      <c r="BD10" s="48"/>
      <c r="BE10" s="48"/>
      <c r="BF10" s="48"/>
      <c r="BG10" s="48"/>
      <c r="BH10" s="48"/>
      <c r="BI10" s="48"/>
      <c r="BJ10" s="48"/>
      <c r="BK10" s="48"/>
      <c r="BL10" s="49"/>
      <c r="BM10" s="48"/>
      <c r="BN10" s="49"/>
      <c r="BO10" s="48"/>
      <c r="BP10" s="49"/>
      <c r="BQ10" s="48"/>
      <c r="BR10" s="49"/>
      <c r="BS10" s="48"/>
      <c r="BT10" s="63" t="str">
        <f>REPLACE(INDEX(GroupVertices[Group],MATCH(Vertices[[#This Row],[Vertex]],GroupVertices[Vertex],0)),1,1,"")</f>
        <v>2</v>
      </c>
      <c r="BU10" s="2"/>
      <c r="BV10" s="3"/>
      <c r="BW10" s="3"/>
      <c r="BX10" s="3"/>
      <c r="BY10" s="3"/>
    </row>
    <row r="11" spans="1:77" ht="41.45" customHeight="1">
      <c r="A11" s="62" t="s">
        <v>388</v>
      </c>
      <c r="B11" s="64"/>
      <c r="C11" s="87"/>
      <c r="D11" s="87" t="s">
        <v>64</v>
      </c>
      <c r="E11" s="94">
        <v>162</v>
      </c>
      <c r="F11" s="105">
        <v>100</v>
      </c>
      <c r="G11" s="76" t="s">
        <v>395</v>
      </c>
      <c r="H11" s="106"/>
      <c r="I11" s="77" t="s">
        <v>388</v>
      </c>
      <c r="J11" s="97"/>
      <c r="K11" s="107"/>
      <c r="L11" s="77" t="s">
        <v>610</v>
      </c>
      <c r="M11" s="108">
        <v>1</v>
      </c>
      <c r="N11" s="102">
        <v>4820.15576171875</v>
      </c>
      <c r="O11" s="102">
        <v>6240.15283203125</v>
      </c>
      <c r="P11" s="103"/>
      <c r="Q11" s="104"/>
      <c r="R11" s="104"/>
      <c r="S11" s="109"/>
      <c r="T11" s="48">
        <v>2</v>
      </c>
      <c r="U11" s="48">
        <v>5</v>
      </c>
      <c r="V11" s="49">
        <v>98</v>
      </c>
      <c r="W11" s="49">
        <v>0.045455</v>
      </c>
      <c r="X11" s="49">
        <v>0.177156</v>
      </c>
      <c r="Y11" s="49">
        <v>1.999788</v>
      </c>
      <c r="Z11" s="49">
        <v>0.1</v>
      </c>
      <c r="AA11" s="49">
        <v>0</v>
      </c>
      <c r="AB11" s="98">
        <v>11</v>
      </c>
      <c r="AC11" s="98"/>
      <c r="AD11" s="99"/>
      <c r="AE11" s="64" t="s">
        <v>390</v>
      </c>
      <c r="AF11" s="64">
        <v>87</v>
      </c>
      <c r="AG11" s="64">
        <v>30</v>
      </c>
      <c r="AH11" s="64">
        <v>54</v>
      </c>
      <c r="AI11" s="64">
        <v>77</v>
      </c>
      <c r="AJ11" s="64"/>
      <c r="AK11" s="64"/>
      <c r="AL11" s="64"/>
      <c r="AM11" s="64"/>
      <c r="AN11" s="64"/>
      <c r="AO11" s="66">
        <v>41290.630694444444</v>
      </c>
      <c r="AP11" s="64"/>
      <c r="AQ11" s="64" t="b">
        <v>1</v>
      </c>
      <c r="AR11" s="64" t="b">
        <v>0</v>
      </c>
      <c r="AS11" s="64" t="b">
        <v>0</v>
      </c>
      <c r="AT11" s="64" t="s">
        <v>289</v>
      </c>
      <c r="AU11" s="64">
        <v>1</v>
      </c>
      <c r="AV11" s="67" t="s">
        <v>290</v>
      </c>
      <c r="AW11" s="64" t="b">
        <v>0</v>
      </c>
      <c r="AX11" s="64" t="s">
        <v>219</v>
      </c>
      <c r="AY11" s="67" t="s">
        <v>396</v>
      </c>
      <c r="AZ11" s="110" t="s">
        <v>66</v>
      </c>
      <c r="BA11" s="48"/>
      <c r="BB11" s="48"/>
      <c r="BC11" s="48"/>
      <c r="BD11" s="48"/>
      <c r="BE11" s="48" t="s">
        <v>437</v>
      </c>
      <c r="BF11" s="48" t="s">
        <v>437</v>
      </c>
      <c r="BG11" s="92" t="s">
        <v>739</v>
      </c>
      <c r="BH11" s="92" t="s">
        <v>745</v>
      </c>
      <c r="BI11" s="92" t="s">
        <v>751</v>
      </c>
      <c r="BJ11" s="92" t="s">
        <v>751</v>
      </c>
      <c r="BK11" s="48">
        <v>0</v>
      </c>
      <c r="BL11" s="49">
        <v>0</v>
      </c>
      <c r="BM11" s="48">
        <v>0</v>
      </c>
      <c r="BN11" s="49">
        <v>0</v>
      </c>
      <c r="BO11" s="48">
        <v>0</v>
      </c>
      <c r="BP11" s="49">
        <v>0</v>
      </c>
      <c r="BQ11" s="48">
        <v>119</v>
      </c>
      <c r="BR11" s="49">
        <v>100</v>
      </c>
      <c r="BS11" s="48">
        <v>119</v>
      </c>
      <c r="BT11" s="63" t="str">
        <f>REPLACE(INDEX(GroupVertices[Group],MATCH(Vertices[[#This Row],[Vertex]],GroupVertices[Vertex],0)),1,1,"")</f>
        <v>2</v>
      </c>
      <c r="BU11" s="2"/>
      <c r="BV11" s="3"/>
      <c r="BW11" s="3"/>
      <c r="BX11" s="3"/>
      <c r="BY11" s="3"/>
    </row>
    <row r="12" spans="1:77" ht="41.45" customHeight="1">
      <c r="A12" s="62" t="s">
        <v>415</v>
      </c>
      <c r="B12" s="64"/>
      <c r="C12" s="87"/>
      <c r="D12" s="87" t="s">
        <v>64</v>
      </c>
      <c r="E12" s="94">
        <v>266.75</v>
      </c>
      <c r="F12" s="105">
        <v>98.51763584366063</v>
      </c>
      <c r="G12" s="76" t="s">
        <v>583</v>
      </c>
      <c r="H12" s="106"/>
      <c r="I12" s="77" t="s">
        <v>415</v>
      </c>
      <c r="J12" s="97"/>
      <c r="K12" s="107"/>
      <c r="L12" s="77" t="s">
        <v>611</v>
      </c>
      <c r="M12" s="108">
        <v>495.02256116936763</v>
      </c>
      <c r="N12" s="102">
        <v>8922.7373046875</v>
      </c>
      <c r="O12" s="102">
        <v>8725.591796875</v>
      </c>
      <c r="P12" s="103"/>
      <c r="Q12" s="104"/>
      <c r="R12" s="104"/>
      <c r="S12" s="109"/>
      <c r="T12" s="48">
        <v>1</v>
      </c>
      <c r="U12" s="48">
        <v>0</v>
      </c>
      <c r="V12" s="49">
        <v>0</v>
      </c>
      <c r="W12" s="49">
        <v>0.333333</v>
      </c>
      <c r="X12" s="49">
        <v>0</v>
      </c>
      <c r="Y12" s="49">
        <v>0.770249</v>
      </c>
      <c r="Z12" s="49">
        <v>0</v>
      </c>
      <c r="AA12" s="49">
        <v>0</v>
      </c>
      <c r="AB12" s="98">
        <v>12</v>
      </c>
      <c r="AC12" s="98"/>
      <c r="AD12" s="99"/>
      <c r="AE12" s="64" t="s">
        <v>522</v>
      </c>
      <c r="AF12" s="64">
        <v>682</v>
      </c>
      <c r="AG12" s="64">
        <v>341</v>
      </c>
      <c r="AH12" s="64">
        <v>401</v>
      </c>
      <c r="AI12" s="64">
        <v>231</v>
      </c>
      <c r="AJ12" s="64"/>
      <c r="AK12" s="64" t="s">
        <v>537</v>
      </c>
      <c r="AL12" s="64" t="s">
        <v>550</v>
      </c>
      <c r="AM12" s="64"/>
      <c r="AN12" s="64"/>
      <c r="AO12" s="66">
        <v>40258.85837962963</v>
      </c>
      <c r="AP12" s="67" t="s">
        <v>569</v>
      </c>
      <c r="AQ12" s="64" t="b">
        <v>0</v>
      </c>
      <c r="AR12" s="64" t="b">
        <v>0</v>
      </c>
      <c r="AS12" s="64" t="b">
        <v>1</v>
      </c>
      <c r="AT12" s="64" t="s">
        <v>289</v>
      </c>
      <c r="AU12" s="64">
        <v>12</v>
      </c>
      <c r="AV12" s="67" t="s">
        <v>393</v>
      </c>
      <c r="AW12" s="64" t="b">
        <v>0</v>
      </c>
      <c r="AX12" s="64" t="s">
        <v>219</v>
      </c>
      <c r="AY12" s="67" t="s">
        <v>595</v>
      </c>
      <c r="AZ12" s="110" t="s">
        <v>65</v>
      </c>
      <c r="BA12" s="48"/>
      <c r="BB12" s="48"/>
      <c r="BC12" s="48"/>
      <c r="BD12" s="48"/>
      <c r="BE12" s="48"/>
      <c r="BF12" s="48"/>
      <c r="BG12" s="48"/>
      <c r="BH12" s="48"/>
      <c r="BI12" s="48"/>
      <c r="BJ12" s="48"/>
      <c r="BK12" s="48"/>
      <c r="BL12" s="49"/>
      <c r="BM12" s="48"/>
      <c r="BN12" s="49"/>
      <c r="BO12" s="48"/>
      <c r="BP12" s="49"/>
      <c r="BQ12" s="48"/>
      <c r="BR12" s="49"/>
      <c r="BS12" s="48"/>
      <c r="BT12" s="63" t="str">
        <f>REPLACE(INDEX(GroupVertices[Group],MATCH(Vertices[[#This Row],[Vertex]],GroupVertices[Vertex],0)),1,1,"")</f>
        <v>4</v>
      </c>
      <c r="BU12" s="2"/>
      <c r="BV12" s="3"/>
      <c r="BW12" s="3"/>
      <c r="BX12" s="3"/>
      <c r="BY12" s="3"/>
    </row>
    <row r="13" spans="1:77" ht="41.45" customHeight="1">
      <c r="A13" s="62" t="s">
        <v>407</v>
      </c>
      <c r="B13" s="64"/>
      <c r="C13" s="87"/>
      <c r="D13" s="87" t="s">
        <v>64</v>
      </c>
      <c r="E13" s="94">
        <v>195.008038585209</v>
      </c>
      <c r="F13" s="105">
        <v>99.53288846520496</v>
      </c>
      <c r="G13" s="76" t="s">
        <v>457</v>
      </c>
      <c r="H13" s="106"/>
      <c r="I13" s="77" t="s">
        <v>407</v>
      </c>
      <c r="J13" s="97"/>
      <c r="K13" s="107"/>
      <c r="L13" s="77" t="s">
        <v>612</v>
      </c>
      <c r="M13" s="108">
        <v>156.67270416269463</v>
      </c>
      <c r="N13" s="102">
        <v>3278.01171875</v>
      </c>
      <c r="O13" s="102">
        <v>7094.80322265625</v>
      </c>
      <c r="P13" s="103"/>
      <c r="Q13" s="104"/>
      <c r="R13" s="104"/>
      <c r="S13" s="109"/>
      <c r="T13" s="48">
        <v>2</v>
      </c>
      <c r="U13" s="48">
        <v>3</v>
      </c>
      <c r="V13" s="49">
        <v>0</v>
      </c>
      <c r="W13" s="49">
        <v>0.029412</v>
      </c>
      <c r="X13" s="49">
        <v>0.084965</v>
      </c>
      <c r="Y13" s="49">
        <v>1.024234</v>
      </c>
      <c r="Z13" s="49">
        <v>0.5</v>
      </c>
      <c r="AA13" s="49">
        <v>0.5</v>
      </c>
      <c r="AB13" s="98">
        <v>13</v>
      </c>
      <c r="AC13" s="98"/>
      <c r="AD13" s="99"/>
      <c r="AE13" s="64" t="s">
        <v>523</v>
      </c>
      <c r="AF13" s="64">
        <v>97</v>
      </c>
      <c r="AG13" s="64">
        <v>128</v>
      </c>
      <c r="AH13" s="64">
        <v>165</v>
      </c>
      <c r="AI13" s="64">
        <v>23</v>
      </c>
      <c r="AJ13" s="64"/>
      <c r="AK13" s="64" t="s">
        <v>538</v>
      </c>
      <c r="AL13" s="64" t="s">
        <v>391</v>
      </c>
      <c r="AM13" s="64"/>
      <c r="AN13" s="64"/>
      <c r="AO13" s="66">
        <v>41613.97998842593</v>
      </c>
      <c r="AP13" s="67" t="s">
        <v>570</v>
      </c>
      <c r="AQ13" s="64" t="b">
        <v>0</v>
      </c>
      <c r="AR13" s="64" t="b">
        <v>0</v>
      </c>
      <c r="AS13" s="64" t="b">
        <v>0</v>
      </c>
      <c r="AT13" s="64" t="s">
        <v>289</v>
      </c>
      <c r="AU13" s="64">
        <v>3</v>
      </c>
      <c r="AV13" s="67" t="s">
        <v>290</v>
      </c>
      <c r="AW13" s="64" t="b">
        <v>0</v>
      </c>
      <c r="AX13" s="64" t="s">
        <v>219</v>
      </c>
      <c r="AY13" s="67" t="s">
        <v>596</v>
      </c>
      <c r="AZ13" s="110" t="s">
        <v>66</v>
      </c>
      <c r="BA13" s="48" t="s">
        <v>433</v>
      </c>
      <c r="BB13" s="48" t="s">
        <v>433</v>
      </c>
      <c r="BC13" s="48" t="s">
        <v>436</v>
      </c>
      <c r="BD13" s="48" t="s">
        <v>436</v>
      </c>
      <c r="BE13" s="48" t="s">
        <v>437</v>
      </c>
      <c r="BF13" s="48" t="s">
        <v>437</v>
      </c>
      <c r="BG13" s="92" t="s">
        <v>740</v>
      </c>
      <c r="BH13" s="92" t="s">
        <v>746</v>
      </c>
      <c r="BI13" s="92" t="s">
        <v>752</v>
      </c>
      <c r="BJ13" s="92" t="s">
        <v>757</v>
      </c>
      <c r="BK13" s="48">
        <v>0</v>
      </c>
      <c r="BL13" s="49">
        <v>0</v>
      </c>
      <c r="BM13" s="48">
        <v>0</v>
      </c>
      <c r="BN13" s="49">
        <v>0</v>
      </c>
      <c r="BO13" s="48">
        <v>0</v>
      </c>
      <c r="BP13" s="49">
        <v>0</v>
      </c>
      <c r="BQ13" s="48">
        <v>56</v>
      </c>
      <c r="BR13" s="49">
        <v>100</v>
      </c>
      <c r="BS13" s="48">
        <v>56</v>
      </c>
      <c r="BT13" s="63" t="str">
        <f>REPLACE(INDEX(GroupVertices[Group],MATCH(Vertices[[#This Row],[Vertex]],GroupVertices[Vertex],0)),1,1,"")</f>
        <v>1</v>
      </c>
      <c r="BU13" s="2"/>
      <c r="BV13" s="3"/>
      <c r="BW13" s="3"/>
      <c r="BX13" s="3"/>
      <c r="BY13" s="3"/>
    </row>
    <row r="14" spans="1:77" ht="41.45" customHeight="1">
      <c r="A14" s="62" t="s">
        <v>408</v>
      </c>
      <c r="B14" s="64"/>
      <c r="C14" s="87"/>
      <c r="D14" s="87" t="s">
        <v>64</v>
      </c>
      <c r="E14" s="94">
        <v>1000</v>
      </c>
      <c r="F14" s="105">
        <v>83.42230695900858</v>
      </c>
      <c r="G14" s="76" t="s">
        <v>584</v>
      </c>
      <c r="H14" s="106"/>
      <c r="I14" s="77" t="s">
        <v>408</v>
      </c>
      <c r="J14" s="97"/>
      <c r="K14" s="107"/>
      <c r="L14" s="77" t="s">
        <v>613</v>
      </c>
      <c r="M14" s="108">
        <v>5525.792500794408</v>
      </c>
      <c r="N14" s="102">
        <v>3160.052001953125</v>
      </c>
      <c r="O14" s="102">
        <v>1210.065673828125</v>
      </c>
      <c r="P14" s="103"/>
      <c r="Q14" s="104"/>
      <c r="R14" s="104"/>
      <c r="S14" s="109"/>
      <c r="T14" s="48">
        <v>1</v>
      </c>
      <c r="U14" s="48">
        <v>2</v>
      </c>
      <c r="V14" s="49">
        <v>0</v>
      </c>
      <c r="W14" s="49">
        <v>0.029412</v>
      </c>
      <c r="X14" s="49">
        <v>0.066611</v>
      </c>
      <c r="Y14" s="49">
        <v>0.718762</v>
      </c>
      <c r="Z14" s="49">
        <v>0.5</v>
      </c>
      <c r="AA14" s="49">
        <v>0.5</v>
      </c>
      <c r="AB14" s="98">
        <v>14</v>
      </c>
      <c r="AC14" s="98"/>
      <c r="AD14" s="99"/>
      <c r="AE14" s="64" t="s">
        <v>524</v>
      </c>
      <c r="AF14" s="64">
        <v>777</v>
      </c>
      <c r="AG14" s="64">
        <v>3508</v>
      </c>
      <c r="AH14" s="64">
        <v>2705</v>
      </c>
      <c r="AI14" s="64">
        <v>1589</v>
      </c>
      <c r="AJ14" s="64"/>
      <c r="AK14" s="64" t="s">
        <v>539</v>
      </c>
      <c r="AL14" s="64" t="s">
        <v>391</v>
      </c>
      <c r="AM14" s="67" t="s">
        <v>558</v>
      </c>
      <c r="AN14" s="64"/>
      <c r="AO14" s="66">
        <v>40353.59863425926</v>
      </c>
      <c r="AP14" s="67" t="s">
        <v>571</v>
      </c>
      <c r="AQ14" s="64" t="b">
        <v>0</v>
      </c>
      <c r="AR14" s="64" t="b">
        <v>0</v>
      </c>
      <c r="AS14" s="64" t="b">
        <v>0</v>
      </c>
      <c r="AT14" s="64" t="s">
        <v>289</v>
      </c>
      <c r="AU14" s="64">
        <v>83</v>
      </c>
      <c r="AV14" s="67" t="s">
        <v>576</v>
      </c>
      <c r="AW14" s="64" t="b">
        <v>0</v>
      </c>
      <c r="AX14" s="64" t="s">
        <v>219</v>
      </c>
      <c r="AY14" s="67" t="s">
        <v>597</v>
      </c>
      <c r="AZ14" s="110" t="s">
        <v>66</v>
      </c>
      <c r="BA14" s="48"/>
      <c r="BB14" s="48"/>
      <c r="BC14" s="48"/>
      <c r="BD14" s="48"/>
      <c r="BE14" s="48" t="s">
        <v>437</v>
      </c>
      <c r="BF14" s="48" t="s">
        <v>437</v>
      </c>
      <c r="BG14" s="92" t="s">
        <v>741</v>
      </c>
      <c r="BH14" s="92" t="s">
        <v>741</v>
      </c>
      <c r="BI14" s="92" t="s">
        <v>753</v>
      </c>
      <c r="BJ14" s="92" t="s">
        <v>753</v>
      </c>
      <c r="BK14" s="48">
        <v>0</v>
      </c>
      <c r="BL14" s="49">
        <v>0</v>
      </c>
      <c r="BM14" s="48">
        <v>0</v>
      </c>
      <c r="BN14" s="49">
        <v>0</v>
      </c>
      <c r="BO14" s="48">
        <v>0</v>
      </c>
      <c r="BP14" s="49">
        <v>0</v>
      </c>
      <c r="BQ14" s="48">
        <v>8</v>
      </c>
      <c r="BR14" s="49">
        <v>100</v>
      </c>
      <c r="BS14" s="48">
        <v>8</v>
      </c>
      <c r="BT14" s="63" t="str">
        <f>REPLACE(INDEX(GroupVertices[Group],MATCH(Vertices[[#This Row],[Vertex]],GroupVertices[Vertex],0)),1,1,"")</f>
        <v>1</v>
      </c>
      <c r="BU14" s="2"/>
      <c r="BV14" s="3"/>
      <c r="BW14" s="3"/>
      <c r="BX14" s="3"/>
      <c r="BY14" s="3"/>
    </row>
    <row r="15" spans="1:77" ht="41.45" customHeight="1">
      <c r="A15" s="62" t="s">
        <v>409</v>
      </c>
      <c r="B15" s="64"/>
      <c r="C15" s="87"/>
      <c r="D15" s="87" t="s">
        <v>64</v>
      </c>
      <c r="E15" s="94">
        <v>192.65032154340835</v>
      </c>
      <c r="F15" s="105">
        <v>99.56625357483317</v>
      </c>
      <c r="G15" s="76" t="s">
        <v>585</v>
      </c>
      <c r="H15" s="106"/>
      <c r="I15" s="77" t="s">
        <v>409</v>
      </c>
      <c r="J15" s="97"/>
      <c r="K15" s="107"/>
      <c r="L15" s="77" t="s">
        <v>614</v>
      </c>
      <c r="M15" s="108">
        <v>145.55322529393072</v>
      </c>
      <c r="N15" s="102">
        <v>7527.18798828125</v>
      </c>
      <c r="O15" s="102">
        <v>2923.347900390625</v>
      </c>
      <c r="P15" s="103"/>
      <c r="Q15" s="104"/>
      <c r="R15" s="104"/>
      <c r="S15" s="109"/>
      <c r="T15" s="48">
        <v>2</v>
      </c>
      <c r="U15" s="48">
        <v>2</v>
      </c>
      <c r="V15" s="49">
        <v>0</v>
      </c>
      <c r="W15" s="49">
        <v>0.02439</v>
      </c>
      <c r="X15" s="49">
        <v>0.023492</v>
      </c>
      <c r="Y15" s="49">
        <v>0.816254</v>
      </c>
      <c r="Z15" s="49">
        <v>1</v>
      </c>
      <c r="AA15" s="49">
        <v>1</v>
      </c>
      <c r="AB15" s="98">
        <v>15</v>
      </c>
      <c r="AC15" s="98"/>
      <c r="AD15" s="99"/>
      <c r="AE15" s="64" t="s">
        <v>525</v>
      </c>
      <c r="AF15" s="64">
        <v>157</v>
      </c>
      <c r="AG15" s="64">
        <v>121</v>
      </c>
      <c r="AH15" s="64">
        <v>79</v>
      </c>
      <c r="AI15" s="64">
        <v>7</v>
      </c>
      <c r="AJ15" s="64"/>
      <c r="AK15" s="64" t="s">
        <v>540</v>
      </c>
      <c r="AL15" s="64"/>
      <c r="AM15" s="64"/>
      <c r="AN15" s="64"/>
      <c r="AO15" s="66">
        <v>42123.667546296296</v>
      </c>
      <c r="AP15" s="67" t="s">
        <v>572</v>
      </c>
      <c r="AQ15" s="64" t="b">
        <v>1</v>
      </c>
      <c r="AR15" s="64" t="b">
        <v>0</v>
      </c>
      <c r="AS15" s="64" t="b">
        <v>0</v>
      </c>
      <c r="AT15" s="64" t="s">
        <v>289</v>
      </c>
      <c r="AU15" s="64">
        <v>1</v>
      </c>
      <c r="AV15" s="67" t="s">
        <v>290</v>
      </c>
      <c r="AW15" s="64" t="b">
        <v>0</v>
      </c>
      <c r="AX15" s="64" t="s">
        <v>219</v>
      </c>
      <c r="AY15" s="67" t="s">
        <v>598</v>
      </c>
      <c r="AZ15" s="110" t="s">
        <v>66</v>
      </c>
      <c r="BA15" s="48"/>
      <c r="BB15" s="48"/>
      <c r="BC15" s="48"/>
      <c r="BD15" s="48"/>
      <c r="BE15" s="48" t="s">
        <v>437</v>
      </c>
      <c r="BF15" s="48" t="s">
        <v>437</v>
      </c>
      <c r="BG15" s="92" t="s">
        <v>678</v>
      </c>
      <c r="BH15" s="92" t="s">
        <v>678</v>
      </c>
      <c r="BI15" s="92" t="s">
        <v>716</v>
      </c>
      <c r="BJ15" s="92" t="s">
        <v>716</v>
      </c>
      <c r="BK15" s="48">
        <v>0</v>
      </c>
      <c r="BL15" s="49">
        <v>0</v>
      </c>
      <c r="BM15" s="48">
        <v>0</v>
      </c>
      <c r="BN15" s="49">
        <v>0</v>
      </c>
      <c r="BO15" s="48">
        <v>0</v>
      </c>
      <c r="BP15" s="49">
        <v>0</v>
      </c>
      <c r="BQ15" s="48">
        <v>15</v>
      </c>
      <c r="BR15" s="49">
        <v>100</v>
      </c>
      <c r="BS15" s="48">
        <v>15</v>
      </c>
      <c r="BT15" s="63" t="str">
        <f>REPLACE(INDEX(GroupVertices[Group],MATCH(Vertices[[#This Row],[Vertex]],GroupVertices[Vertex],0)),1,1,"")</f>
        <v>3</v>
      </c>
      <c r="BU15" s="2"/>
      <c r="BV15" s="3"/>
      <c r="BW15" s="3"/>
      <c r="BX15" s="3"/>
      <c r="BY15" s="3"/>
    </row>
    <row r="16" spans="1:77" ht="41.45" customHeight="1">
      <c r="A16" s="62" t="s">
        <v>410</v>
      </c>
      <c r="B16" s="64"/>
      <c r="C16" s="87"/>
      <c r="D16" s="87" t="s">
        <v>64</v>
      </c>
      <c r="E16" s="94">
        <v>324.68247588424435</v>
      </c>
      <c r="F16" s="105">
        <v>97.697807435653</v>
      </c>
      <c r="G16" s="76" t="s">
        <v>458</v>
      </c>
      <c r="H16" s="106"/>
      <c r="I16" s="77" t="s">
        <v>410</v>
      </c>
      <c r="J16" s="97"/>
      <c r="K16" s="107"/>
      <c r="L16" s="77" t="s">
        <v>615</v>
      </c>
      <c r="M16" s="108">
        <v>768.2440419447092</v>
      </c>
      <c r="N16" s="102">
        <v>6172.87939453125</v>
      </c>
      <c r="O16" s="102">
        <v>313.7761535644531</v>
      </c>
      <c r="P16" s="103"/>
      <c r="Q16" s="104"/>
      <c r="R16" s="104"/>
      <c r="S16" s="109"/>
      <c r="T16" s="48">
        <v>2</v>
      </c>
      <c r="U16" s="48">
        <v>2</v>
      </c>
      <c r="V16" s="49">
        <v>0</v>
      </c>
      <c r="W16" s="49">
        <v>0.02439</v>
      </c>
      <c r="X16" s="49">
        <v>0.023492</v>
      </c>
      <c r="Y16" s="49">
        <v>0.816254</v>
      </c>
      <c r="Z16" s="49">
        <v>1</v>
      </c>
      <c r="AA16" s="49">
        <v>1</v>
      </c>
      <c r="AB16" s="98">
        <v>16</v>
      </c>
      <c r="AC16" s="98"/>
      <c r="AD16" s="99"/>
      <c r="AE16" s="64" t="s">
        <v>526</v>
      </c>
      <c r="AF16" s="64">
        <v>348</v>
      </c>
      <c r="AG16" s="64">
        <v>513</v>
      </c>
      <c r="AH16" s="64">
        <v>1078</v>
      </c>
      <c r="AI16" s="64">
        <v>75</v>
      </c>
      <c r="AJ16" s="64"/>
      <c r="AK16" s="64" t="s">
        <v>541</v>
      </c>
      <c r="AL16" s="64" t="s">
        <v>359</v>
      </c>
      <c r="AM16" s="67" t="s">
        <v>559</v>
      </c>
      <c r="AN16" s="64"/>
      <c r="AO16" s="66">
        <v>40416.84149305556</v>
      </c>
      <c r="AP16" s="67" t="s">
        <v>573</v>
      </c>
      <c r="AQ16" s="64" t="b">
        <v>0</v>
      </c>
      <c r="AR16" s="64" t="b">
        <v>0</v>
      </c>
      <c r="AS16" s="64" t="b">
        <v>1</v>
      </c>
      <c r="AT16" s="64" t="s">
        <v>289</v>
      </c>
      <c r="AU16" s="64">
        <v>30</v>
      </c>
      <c r="AV16" s="67" t="s">
        <v>400</v>
      </c>
      <c r="AW16" s="64" t="b">
        <v>0</v>
      </c>
      <c r="AX16" s="64" t="s">
        <v>219</v>
      </c>
      <c r="AY16" s="67" t="s">
        <v>599</v>
      </c>
      <c r="AZ16" s="110" t="s">
        <v>66</v>
      </c>
      <c r="BA16" s="48"/>
      <c r="BB16" s="48"/>
      <c r="BC16" s="48"/>
      <c r="BD16" s="48"/>
      <c r="BE16" s="48" t="s">
        <v>437</v>
      </c>
      <c r="BF16" s="48" t="s">
        <v>437</v>
      </c>
      <c r="BG16" s="92" t="s">
        <v>678</v>
      </c>
      <c r="BH16" s="92" t="s">
        <v>678</v>
      </c>
      <c r="BI16" s="92" t="s">
        <v>716</v>
      </c>
      <c r="BJ16" s="92" t="s">
        <v>716</v>
      </c>
      <c r="BK16" s="48">
        <v>0</v>
      </c>
      <c r="BL16" s="49">
        <v>0</v>
      </c>
      <c r="BM16" s="48">
        <v>0</v>
      </c>
      <c r="BN16" s="49">
        <v>0</v>
      </c>
      <c r="BO16" s="48">
        <v>0</v>
      </c>
      <c r="BP16" s="49">
        <v>0</v>
      </c>
      <c r="BQ16" s="48">
        <v>15</v>
      </c>
      <c r="BR16" s="49">
        <v>100</v>
      </c>
      <c r="BS16" s="48">
        <v>15</v>
      </c>
      <c r="BT16" s="63" t="str">
        <f>REPLACE(INDEX(GroupVertices[Group],MATCH(Vertices[[#This Row],[Vertex]],GroupVertices[Vertex],0)),1,1,"")</f>
        <v>3</v>
      </c>
      <c r="BU16" s="2"/>
      <c r="BV16" s="3"/>
      <c r="BW16" s="3"/>
      <c r="BX16" s="3"/>
      <c r="BY16" s="3"/>
    </row>
    <row r="17" spans="1:77" ht="41.45" customHeight="1">
      <c r="A17" s="62" t="s">
        <v>411</v>
      </c>
      <c r="B17" s="64"/>
      <c r="C17" s="87"/>
      <c r="D17" s="87" t="s">
        <v>64</v>
      </c>
      <c r="E17" s="94">
        <v>210.5016077170418</v>
      </c>
      <c r="F17" s="105">
        <v>99.31363203050525</v>
      </c>
      <c r="G17" s="76" t="s">
        <v>459</v>
      </c>
      <c r="H17" s="106"/>
      <c r="I17" s="77" t="s">
        <v>411</v>
      </c>
      <c r="J17" s="97"/>
      <c r="K17" s="107"/>
      <c r="L17" s="77" t="s">
        <v>616</v>
      </c>
      <c r="M17" s="108">
        <v>229.74356530028598</v>
      </c>
      <c r="N17" s="102">
        <v>8881.49609375</v>
      </c>
      <c r="O17" s="102">
        <v>5532.91943359375</v>
      </c>
      <c r="P17" s="103"/>
      <c r="Q17" s="104"/>
      <c r="R17" s="104"/>
      <c r="S17" s="109"/>
      <c r="T17" s="48">
        <v>3</v>
      </c>
      <c r="U17" s="48">
        <v>2</v>
      </c>
      <c r="V17" s="49">
        <v>44</v>
      </c>
      <c r="W17" s="49">
        <v>0.033333</v>
      </c>
      <c r="X17" s="49">
        <v>0.061763</v>
      </c>
      <c r="Y17" s="49">
        <v>1.127114</v>
      </c>
      <c r="Z17" s="49">
        <v>0.3333333333333333</v>
      </c>
      <c r="AA17" s="49">
        <v>0.6666666666666666</v>
      </c>
      <c r="AB17" s="98">
        <v>17</v>
      </c>
      <c r="AC17" s="98"/>
      <c r="AD17" s="99"/>
      <c r="AE17" s="64" t="s">
        <v>527</v>
      </c>
      <c r="AF17" s="64">
        <v>506</v>
      </c>
      <c r="AG17" s="64">
        <v>174</v>
      </c>
      <c r="AH17" s="64">
        <v>615</v>
      </c>
      <c r="AI17" s="64">
        <v>646</v>
      </c>
      <c r="AJ17" s="64"/>
      <c r="AK17" s="64" t="s">
        <v>542</v>
      </c>
      <c r="AL17" s="64" t="s">
        <v>359</v>
      </c>
      <c r="AM17" s="67" t="s">
        <v>560</v>
      </c>
      <c r="AN17" s="64"/>
      <c r="AO17" s="66">
        <v>43315.8046875</v>
      </c>
      <c r="AP17" s="67" t="s">
        <v>574</v>
      </c>
      <c r="AQ17" s="64" t="b">
        <v>0</v>
      </c>
      <c r="AR17" s="64" t="b">
        <v>0</v>
      </c>
      <c r="AS17" s="64" t="b">
        <v>0</v>
      </c>
      <c r="AT17" s="64" t="s">
        <v>289</v>
      </c>
      <c r="AU17" s="64">
        <v>3</v>
      </c>
      <c r="AV17" s="67" t="s">
        <v>290</v>
      </c>
      <c r="AW17" s="64" t="b">
        <v>0</v>
      </c>
      <c r="AX17" s="64" t="s">
        <v>219</v>
      </c>
      <c r="AY17" s="67" t="s">
        <v>600</v>
      </c>
      <c r="AZ17" s="110" t="s">
        <v>66</v>
      </c>
      <c r="BA17" s="48"/>
      <c r="BB17" s="48"/>
      <c r="BC17" s="48"/>
      <c r="BD17" s="48"/>
      <c r="BE17" s="48" t="s">
        <v>437</v>
      </c>
      <c r="BF17" s="48" t="s">
        <v>437</v>
      </c>
      <c r="BG17" s="92" t="s">
        <v>678</v>
      </c>
      <c r="BH17" s="92" t="s">
        <v>678</v>
      </c>
      <c r="BI17" s="92" t="s">
        <v>716</v>
      </c>
      <c r="BJ17" s="92" t="s">
        <v>716</v>
      </c>
      <c r="BK17" s="48">
        <v>0</v>
      </c>
      <c r="BL17" s="49">
        <v>0</v>
      </c>
      <c r="BM17" s="48">
        <v>0</v>
      </c>
      <c r="BN17" s="49">
        <v>0</v>
      </c>
      <c r="BO17" s="48">
        <v>0</v>
      </c>
      <c r="BP17" s="49">
        <v>0</v>
      </c>
      <c r="BQ17" s="48">
        <v>15</v>
      </c>
      <c r="BR17" s="49">
        <v>100</v>
      </c>
      <c r="BS17" s="48">
        <v>15</v>
      </c>
      <c r="BT17" s="63" t="str">
        <f>REPLACE(INDEX(GroupVertices[Group],MATCH(Vertices[[#This Row],[Vertex]],GroupVertices[Vertex],0)),1,1,"")</f>
        <v>3</v>
      </c>
      <c r="BU17" s="2"/>
      <c r="BV17" s="3"/>
      <c r="BW17" s="3"/>
      <c r="BX17" s="3"/>
      <c r="BY17" s="3"/>
    </row>
    <row r="18" spans="1:77" ht="41.45" customHeight="1">
      <c r="A18" s="62" t="s">
        <v>412</v>
      </c>
      <c r="B18" s="64"/>
      <c r="C18" s="87"/>
      <c r="D18" s="87" t="s">
        <v>64</v>
      </c>
      <c r="E18" s="94">
        <v>306.83118971061094</v>
      </c>
      <c r="F18" s="105">
        <v>97.95042897998093</v>
      </c>
      <c r="G18" s="76" t="s">
        <v>586</v>
      </c>
      <c r="H18" s="106"/>
      <c r="I18" s="77" t="s">
        <v>412</v>
      </c>
      <c r="J18" s="97"/>
      <c r="K18" s="107"/>
      <c r="L18" s="77" t="s">
        <v>617</v>
      </c>
      <c r="M18" s="108">
        <v>684.053701938354</v>
      </c>
      <c r="N18" s="102">
        <v>159.6434326171875</v>
      </c>
      <c r="O18" s="102">
        <v>313.7761535644531</v>
      </c>
      <c r="P18" s="103"/>
      <c r="Q18" s="104"/>
      <c r="R18" s="104"/>
      <c r="S18" s="109"/>
      <c r="T18" s="48">
        <v>0</v>
      </c>
      <c r="U18" s="48">
        <v>1</v>
      </c>
      <c r="V18" s="49">
        <v>0</v>
      </c>
      <c r="W18" s="49">
        <v>0.022727</v>
      </c>
      <c r="X18" s="49">
        <v>0.017902</v>
      </c>
      <c r="Y18" s="49">
        <v>0.477444</v>
      </c>
      <c r="Z18" s="49">
        <v>0</v>
      </c>
      <c r="AA18" s="49">
        <v>0</v>
      </c>
      <c r="AB18" s="98">
        <v>18</v>
      </c>
      <c r="AC18" s="98"/>
      <c r="AD18" s="99"/>
      <c r="AE18" s="64" t="s">
        <v>528</v>
      </c>
      <c r="AF18" s="64">
        <v>89</v>
      </c>
      <c r="AG18" s="64">
        <v>460</v>
      </c>
      <c r="AH18" s="64">
        <v>1102</v>
      </c>
      <c r="AI18" s="64">
        <v>599</v>
      </c>
      <c r="AJ18" s="64"/>
      <c r="AK18" s="64" t="s">
        <v>543</v>
      </c>
      <c r="AL18" s="64" t="s">
        <v>528</v>
      </c>
      <c r="AM18" s="67" t="s">
        <v>561</v>
      </c>
      <c r="AN18" s="64"/>
      <c r="AO18" s="66">
        <v>40953.77777777778</v>
      </c>
      <c r="AP18" s="67" t="s">
        <v>575</v>
      </c>
      <c r="AQ18" s="64" t="b">
        <v>0</v>
      </c>
      <c r="AR18" s="64" t="b">
        <v>0</v>
      </c>
      <c r="AS18" s="64" t="b">
        <v>0</v>
      </c>
      <c r="AT18" s="64" t="s">
        <v>289</v>
      </c>
      <c r="AU18" s="64">
        <v>6</v>
      </c>
      <c r="AV18" s="67" t="s">
        <v>290</v>
      </c>
      <c r="AW18" s="64" t="b">
        <v>0</v>
      </c>
      <c r="AX18" s="64" t="s">
        <v>219</v>
      </c>
      <c r="AY18" s="67" t="s">
        <v>601</v>
      </c>
      <c r="AZ18" s="110" t="s">
        <v>66</v>
      </c>
      <c r="BA18" s="48"/>
      <c r="BB18" s="48"/>
      <c r="BC18" s="48"/>
      <c r="BD18" s="48"/>
      <c r="BE18" s="48" t="s">
        <v>442</v>
      </c>
      <c r="BF18" s="48" t="s">
        <v>442</v>
      </c>
      <c r="BG18" s="92" t="s">
        <v>742</v>
      </c>
      <c r="BH18" s="92" t="s">
        <v>742</v>
      </c>
      <c r="BI18" s="92" t="s">
        <v>754</v>
      </c>
      <c r="BJ18" s="92" t="s">
        <v>754</v>
      </c>
      <c r="BK18" s="48">
        <v>0</v>
      </c>
      <c r="BL18" s="49">
        <v>0</v>
      </c>
      <c r="BM18" s="48">
        <v>0</v>
      </c>
      <c r="BN18" s="49">
        <v>0</v>
      </c>
      <c r="BO18" s="48">
        <v>0</v>
      </c>
      <c r="BP18" s="49">
        <v>0</v>
      </c>
      <c r="BQ18" s="48">
        <v>16</v>
      </c>
      <c r="BR18" s="49">
        <v>100</v>
      </c>
      <c r="BS18" s="48">
        <v>16</v>
      </c>
      <c r="BT18" s="63" t="str">
        <f>REPLACE(INDEX(GroupVertices[Group],MATCH(Vertices[[#This Row],[Vertex]],GroupVertices[Vertex],0)),1,1,"")</f>
        <v>1</v>
      </c>
      <c r="BU18" s="2"/>
      <c r="BV18" s="3"/>
      <c r="BW18" s="3"/>
      <c r="BX18" s="3"/>
      <c r="BY18" s="3"/>
    </row>
    <row r="19" spans="1:72" ht="41.45" customHeight="1">
      <c r="A19" s="62" t="s">
        <v>353</v>
      </c>
      <c r="B19" s="64"/>
      <c r="C19" s="87"/>
      <c r="D19" s="87" t="s">
        <v>64</v>
      </c>
      <c r="E19" s="94">
        <v>1000</v>
      </c>
      <c r="F19" s="105">
        <v>70</v>
      </c>
      <c r="G19" s="76" t="s">
        <v>354</v>
      </c>
      <c r="H19" s="106"/>
      <c r="I19" s="77" t="s">
        <v>353</v>
      </c>
      <c r="J19" s="97"/>
      <c r="K19" s="107"/>
      <c r="L19" s="77" t="s">
        <v>618</v>
      </c>
      <c r="M19" s="108">
        <v>9999</v>
      </c>
      <c r="N19" s="102">
        <v>4125.396484375</v>
      </c>
      <c r="O19" s="102">
        <v>3248.66259765625</v>
      </c>
      <c r="P19" s="103"/>
      <c r="Q19" s="104"/>
      <c r="R19" s="104"/>
      <c r="S19" s="109"/>
      <c r="T19" s="48">
        <v>0</v>
      </c>
      <c r="U19" s="48">
        <v>2</v>
      </c>
      <c r="V19" s="49">
        <v>24</v>
      </c>
      <c r="W19" s="49">
        <v>0.03125</v>
      </c>
      <c r="X19" s="49">
        <v>0.052827</v>
      </c>
      <c r="Y19" s="49">
        <v>0.877963</v>
      </c>
      <c r="Z19" s="49">
        <v>0</v>
      </c>
      <c r="AA19" s="49">
        <v>0</v>
      </c>
      <c r="AB19" s="98">
        <v>19</v>
      </c>
      <c r="AC19" s="98"/>
      <c r="AD19" s="99"/>
      <c r="AE19" s="64" t="s">
        <v>379</v>
      </c>
      <c r="AF19" s="64">
        <v>2964</v>
      </c>
      <c r="AG19" s="64">
        <v>6324</v>
      </c>
      <c r="AH19" s="64">
        <v>161234</v>
      </c>
      <c r="AI19" s="64">
        <v>42885</v>
      </c>
      <c r="AJ19" s="64"/>
      <c r="AK19" s="64" t="s">
        <v>381</v>
      </c>
      <c r="AL19" s="64" t="s">
        <v>355</v>
      </c>
      <c r="AM19" s="67" t="s">
        <v>364</v>
      </c>
      <c r="AN19" s="64"/>
      <c r="AO19" s="66">
        <v>39456.03121527778</v>
      </c>
      <c r="AP19" s="67" t="s">
        <v>356</v>
      </c>
      <c r="AQ19" s="64" t="b">
        <v>0</v>
      </c>
      <c r="AR19" s="64" t="b">
        <v>0</v>
      </c>
      <c r="AS19" s="64" t="b">
        <v>0</v>
      </c>
      <c r="AT19" s="64" t="s">
        <v>289</v>
      </c>
      <c r="AU19" s="64">
        <v>562</v>
      </c>
      <c r="AV19" s="67" t="s">
        <v>291</v>
      </c>
      <c r="AW19" s="64" t="b">
        <v>0</v>
      </c>
      <c r="AX19" s="64" t="s">
        <v>219</v>
      </c>
      <c r="AY19" s="67" t="s">
        <v>357</v>
      </c>
      <c r="AZ19" s="110" t="s">
        <v>66</v>
      </c>
      <c r="BA19" s="48" t="s">
        <v>434</v>
      </c>
      <c r="BB19" s="48" t="s">
        <v>434</v>
      </c>
      <c r="BC19" s="48" t="s">
        <v>288</v>
      </c>
      <c r="BD19" s="48" t="s">
        <v>288</v>
      </c>
      <c r="BE19" s="48" t="s">
        <v>443</v>
      </c>
      <c r="BF19" s="48" t="s">
        <v>443</v>
      </c>
      <c r="BG19" s="92" t="s">
        <v>743</v>
      </c>
      <c r="BH19" s="92" t="s">
        <v>743</v>
      </c>
      <c r="BI19" s="92" t="s">
        <v>755</v>
      </c>
      <c r="BJ19" s="92" t="s">
        <v>755</v>
      </c>
      <c r="BK19" s="48">
        <v>0</v>
      </c>
      <c r="BL19" s="49">
        <v>0</v>
      </c>
      <c r="BM19" s="48">
        <v>0</v>
      </c>
      <c r="BN19" s="49">
        <v>0</v>
      </c>
      <c r="BO19" s="48">
        <v>0</v>
      </c>
      <c r="BP19" s="49">
        <v>0</v>
      </c>
      <c r="BQ19" s="48">
        <v>17</v>
      </c>
      <c r="BR19" s="49">
        <v>100</v>
      </c>
      <c r="BS19" s="48">
        <v>17</v>
      </c>
      <c r="BT19" s="63" t="str">
        <f>REPLACE(INDEX(GroupVertices[Group],MATCH(Vertices[[#This Row],[Vertex]],GroupVertices[Vertex],0)),1,1,"")</f>
        <v>2</v>
      </c>
    </row>
    <row r="20" spans="1:72" ht="41.45" customHeight="1">
      <c r="A20" s="86" t="s">
        <v>358</v>
      </c>
      <c r="B20" s="119"/>
      <c r="C20" s="120"/>
      <c r="D20" s="120" t="s">
        <v>64</v>
      </c>
      <c r="E20" s="121">
        <v>463.4509646302251</v>
      </c>
      <c r="F20" s="122">
        <v>95.73403241182078</v>
      </c>
      <c r="G20" s="134" t="s">
        <v>385</v>
      </c>
      <c r="H20" s="120"/>
      <c r="I20" s="123" t="s">
        <v>358</v>
      </c>
      <c r="J20" s="124"/>
      <c r="K20" s="124"/>
      <c r="L20" s="123" t="s">
        <v>619</v>
      </c>
      <c r="M20" s="125">
        <v>1422.7047982205274</v>
      </c>
      <c r="N20" s="126">
        <v>3437.655029296875</v>
      </c>
      <c r="O20" s="126">
        <v>313.7761535644531</v>
      </c>
      <c r="P20" s="127"/>
      <c r="Q20" s="128"/>
      <c r="R20" s="128"/>
      <c r="S20" s="129"/>
      <c r="T20" s="48">
        <v>1</v>
      </c>
      <c r="U20" s="48">
        <v>0</v>
      </c>
      <c r="V20" s="49">
        <v>0</v>
      </c>
      <c r="W20" s="49">
        <v>0.022727</v>
      </c>
      <c r="X20" s="49">
        <v>0.014557</v>
      </c>
      <c r="Y20" s="49">
        <v>0.523133</v>
      </c>
      <c r="Z20" s="49">
        <v>0</v>
      </c>
      <c r="AA20" s="49">
        <v>0</v>
      </c>
      <c r="AB20" s="130">
        <v>20</v>
      </c>
      <c r="AC20" s="130"/>
      <c r="AD20" s="131"/>
      <c r="AE20" s="119" t="s">
        <v>380</v>
      </c>
      <c r="AF20" s="119">
        <v>534</v>
      </c>
      <c r="AG20" s="119">
        <v>925</v>
      </c>
      <c r="AH20" s="119">
        <v>1184</v>
      </c>
      <c r="AI20" s="119">
        <v>772</v>
      </c>
      <c r="AJ20" s="119"/>
      <c r="AK20" s="119" t="s">
        <v>382</v>
      </c>
      <c r="AL20" s="119" t="s">
        <v>359</v>
      </c>
      <c r="AM20" s="133" t="s">
        <v>383</v>
      </c>
      <c r="AN20" s="119"/>
      <c r="AO20" s="132">
        <v>41705.608715277776</v>
      </c>
      <c r="AP20" s="133" t="s">
        <v>384</v>
      </c>
      <c r="AQ20" s="119" t="b">
        <v>1</v>
      </c>
      <c r="AR20" s="119" t="b">
        <v>0</v>
      </c>
      <c r="AS20" s="119" t="b">
        <v>1</v>
      </c>
      <c r="AT20" s="119" t="s">
        <v>289</v>
      </c>
      <c r="AU20" s="119">
        <v>43</v>
      </c>
      <c r="AV20" s="133" t="s">
        <v>290</v>
      </c>
      <c r="AW20" s="119" t="b">
        <v>0</v>
      </c>
      <c r="AX20" s="119" t="s">
        <v>219</v>
      </c>
      <c r="AY20" s="133" t="s">
        <v>360</v>
      </c>
      <c r="AZ20" s="110" t="s">
        <v>65</v>
      </c>
      <c r="BA20" s="48"/>
      <c r="BB20" s="48"/>
      <c r="BC20" s="48"/>
      <c r="BD20" s="48"/>
      <c r="BE20" s="48"/>
      <c r="BF20" s="48"/>
      <c r="BG20" s="48"/>
      <c r="BH20" s="48"/>
      <c r="BI20" s="48"/>
      <c r="BJ20" s="48"/>
      <c r="BK20" s="48"/>
      <c r="BL20" s="49"/>
      <c r="BM20" s="48"/>
      <c r="BN20" s="49"/>
      <c r="BO20" s="48"/>
      <c r="BP20" s="49"/>
      <c r="BQ20" s="48"/>
      <c r="BR20" s="49"/>
      <c r="BS20" s="48"/>
      <c r="BT20" s="63" t="str">
        <f>REPLACE(INDEX(GroupVertices[Group],MATCH(Vertices[[#This Row],[Vertex]],GroupVertices[Vertex],0)),1,1,"")</f>
        <v>2</v>
      </c>
    </row>
    <row r="21" spans="1:34" ht="41.45" customHeight="1">
      <c r="A21"/>
      <c r="J21"/>
      <c r="AA21"/>
      <c r="AB21"/>
      <c r="AC21"/>
      <c r="AD21"/>
      <c r="AE21"/>
      <c r="AF21"/>
      <c r="AG21"/>
      <c r="AH21"/>
    </row>
    <row r="22" spans="1:34" ht="41.45" customHeight="1">
      <c r="A22"/>
      <c r="J22"/>
      <c r="AA22"/>
      <c r="AB22"/>
      <c r="AC22"/>
      <c r="AD22"/>
      <c r="AE22"/>
      <c r="AF22"/>
      <c r="AG22"/>
      <c r="AH22"/>
    </row>
    <row r="23" spans="1:34" ht="41.45" customHeight="1">
      <c r="A23"/>
      <c r="J23"/>
      <c r="AA23"/>
      <c r="AB23"/>
      <c r="AC23"/>
      <c r="AD23"/>
      <c r="AE23"/>
      <c r="AF23"/>
      <c r="AG23"/>
      <c r="AH23"/>
    </row>
    <row r="24" spans="1:34" ht="41.45" customHeight="1">
      <c r="A24"/>
      <c r="J24"/>
      <c r="AA24"/>
      <c r="AB24"/>
      <c r="AC24"/>
      <c r="AD24"/>
      <c r="AE24"/>
      <c r="AF24"/>
      <c r="AG24"/>
      <c r="AH24"/>
    </row>
    <row r="25" spans="1:34" ht="41.45" customHeight="1">
      <c r="A25"/>
      <c r="J25"/>
      <c r="AA25"/>
      <c r="AB25"/>
      <c r="AC25"/>
      <c r="AD25"/>
      <c r="AE25"/>
      <c r="AF25"/>
      <c r="AG25"/>
      <c r="AH25"/>
    </row>
    <row r="26" spans="1:34" ht="41.45" customHeight="1">
      <c r="A26"/>
      <c r="J26"/>
      <c r="AA26"/>
      <c r="AB26"/>
      <c r="AC26"/>
      <c r="AD26"/>
      <c r="AE26"/>
      <c r="AF26"/>
      <c r="AG26"/>
      <c r="AH26"/>
    </row>
    <row r="27" spans="1:34" ht="41.45" customHeight="1">
      <c r="A27"/>
      <c r="J27"/>
      <c r="AA27"/>
      <c r="AB27"/>
      <c r="AC27"/>
      <c r="AD27"/>
      <c r="AE27"/>
      <c r="AF27"/>
      <c r="AG27"/>
      <c r="AH27"/>
    </row>
    <row r="28" spans="1:34" ht="41.45" customHeight="1">
      <c r="A28"/>
      <c r="J28"/>
      <c r="AA28"/>
      <c r="AB28"/>
      <c r="AC28"/>
      <c r="AD28"/>
      <c r="AE28"/>
      <c r="AF28"/>
      <c r="AG28"/>
      <c r="AH28"/>
    </row>
    <row r="29" spans="1:34" ht="41.45" customHeight="1">
      <c r="A29"/>
      <c r="J29"/>
      <c r="AA29"/>
      <c r="AB29"/>
      <c r="AC29"/>
      <c r="AD29"/>
      <c r="AE29"/>
      <c r="AF29"/>
      <c r="AG29"/>
      <c r="AH29"/>
    </row>
    <row r="30" spans="1:34" ht="41.45" customHeight="1">
      <c r="A30"/>
      <c r="J30"/>
      <c r="AA30"/>
      <c r="AB30"/>
      <c r="AC30"/>
      <c r="AD30"/>
      <c r="AE30"/>
      <c r="AF30"/>
      <c r="AG30"/>
      <c r="AH30"/>
    </row>
    <row r="31" spans="1:34" ht="41.45" customHeight="1">
      <c r="A31"/>
      <c r="J31"/>
      <c r="AA31"/>
      <c r="AB31"/>
      <c r="AC31"/>
      <c r="AD31"/>
      <c r="AE31"/>
      <c r="AF31"/>
      <c r="AG31"/>
      <c r="AH31"/>
    </row>
    <row r="32" spans="1:34" ht="41.45" customHeight="1">
      <c r="A32"/>
      <c r="J32"/>
      <c r="AA32"/>
      <c r="AB32"/>
      <c r="AC32"/>
      <c r="AD32"/>
      <c r="AE32"/>
      <c r="AF32"/>
      <c r="AG32"/>
      <c r="AH32"/>
    </row>
    <row r="33" spans="1:34" ht="41.45" customHeight="1">
      <c r="A33"/>
      <c r="J33"/>
      <c r="AA33"/>
      <c r="AB33"/>
      <c r="AC33"/>
      <c r="AD33"/>
      <c r="AE33"/>
      <c r="AF33"/>
      <c r="AG33"/>
      <c r="AH33"/>
    </row>
    <row r="34" spans="1:34" ht="41.45" customHeight="1">
      <c r="A34"/>
      <c r="J34"/>
      <c r="AA34"/>
      <c r="AB34"/>
      <c r="AC34"/>
      <c r="AD34"/>
      <c r="AE34"/>
      <c r="AF34"/>
      <c r="AG34"/>
      <c r="AH34"/>
    </row>
    <row r="35" spans="1:34" ht="41.45" customHeight="1">
      <c r="A35"/>
      <c r="J35"/>
      <c r="AA35"/>
      <c r="AB35"/>
      <c r="AC35"/>
      <c r="AD35"/>
      <c r="AE35"/>
      <c r="AF35"/>
      <c r="AG35"/>
      <c r="AH35"/>
    </row>
    <row r="36" spans="1:34" ht="41.45" customHeight="1">
      <c r="A36"/>
      <c r="J36"/>
      <c r="AA36"/>
      <c r="AB36"/>
      <c r="AC36"/>
      <c r="AD36"/>
      <c r="AE36"/>
      <c r="AF36"/>
      <c r="AG36"/>
      <c r="AH36"/>
    </row>
    <row r="37" spans="1:34" ht="41.45" customHeight="1">
      <c r="A37"/>
      <c r="J37"/>
      <c r="AA37"/>
      <c r="AB37"/>
      <c r="AC37"/>
      <c r="AD37"/>
      <c r="AE37"/>
      <c r="AF37"/>
      <c r="AG37"/>
      <c r="AH37"/>
    </row>
    <row r="38" spans="1:34" ht="41.45" customHeight="1">
      <c r="A38"/>
      <c r="J38"/>
      <c r="AA38"/>
      <c r="AB38"/>
      <c r="AC38"/>
      <c r="AD38"/>
      <c r="AE38"/>
      <c r="AF38"/>
      <c r="AG38"/>
      <c r="AH38"/>
    </row>
    <row r="39" spans="1:34" ht="41.45" customHeight="1">
      <c r="A39"/>
      <c r="J39"/>
      <c r="AA39"/>
      <c r="AB39"/>
      <c r="AC39"/>
      <c r="AD39"/>
      <c r="AE39"/>
      <c r="AF39"/>
      <c r="AG39"/>
      <c r="AH39"/>
    </row>
    <row r="40" spans="1:34" ht="41.45" customHeight="1">
      <c r="A40"/>
      <c r="J40"/>
      <c r="AA40"/>
      <c r="AB40"/>
      <c r="AC40"/>
      <c r="AD40"/>
      <c r="AE40"/>
      <c r="AF40"/>
      <c r="AG40"/>
      <c r="AH40"/>
    </row>
    <row r="41" spans="1:34" ht="41.45" customHeight="1">
      <c r="A41"/>
      <c r="J41"/>
      <c r="AA41"/>
      <c r="AB41"/>
      <c r="AC41"/>
      <c r="AD41"/>
      <c r="AE41"/>
      <c r="AF41"/>
      <c r="AG41"/>
      <c r="AH41"/>
    </row>
    <row r="42" spans="1:34" ht="41.45" customHeight="1">
      <c r="A42"/>
      <c r="J42"/>
      <c r="AA42"/>
      <c r="AB42"/>
      <c r="AC42"/>
      <c r="AD42"/>
      <c r="AE42"/>
      <c r="AF42"/>
      <c r="AG42"/>
      <c r="AH42"/>
    </row>
    <row r="43" spans="1:34" ht="41.45" customHeight="1">
      <c r="A43"/>
      <c r="J43"/>
      <c r="AA43"/>
      <c r="AB43"/>
      <c r="AC43"/>
      <c r="AD43"/>
      <c r="AE43"/>
      <c r="AF43"/>
      <c r="AG43"/>
      <c r="AH43"/>
    </row>
    <row r="44" spans="1:34" ht="41.45" customHeight="1">
      <c r="A44"/>
      <c r="J44"/>
      <c r="AA44"/>
      <c r="AB44"/>
      <c r="AC44"/>
      <c r="AD44"/>
      <c r="AE44"/>
      <c r="AF44"/>
      <c r="AG44"/>
      <c r="AH44"/>
    </row>
    <row r="45" spans="1:34" ht="41.45" customHeight="1">
      <c r="A45"/>
      <c r="J45"/>
      <c r="AA45"/>
      <c r="AB45"/>
      <c r="AC45"/>
      <c r="AD45"/>
      <c r="AE45"/>
      <c r="AF45"/>
      <c r="AG45"/>
      <c r="AH45"/>
    </row>
    <row r="46" spans="1:34" ht="41.45" customHeight="1">
      <c r="A46"/>
      <c r="J46"/>
      <c r="AA46"/>
      <c r="AB46"/>
      <c r="AC46"/>
      <c r="AD46"/>
      <c r="AE46"/>
      <c r="AF46"/>
      <c r="AG46"/>
      <c r="AH46"/>
    </row>
    <row r="47" spans="1:34" ht="41.45" customHeight="1">
      <c r="A47"/>
      <c r="J47"/>
      <c r="AA47"/>
      <c r="AB47"/>
      <c r="AC47"/>
      <c r="AD47"/>
      <c r="AE47"/>
      <c r="AF47"/>
      <c r="AG47"/>
      <c r="AH47"/>
    </row>
    <row r="48" spans="1:34" ht="41.45" customHeight="1">
      <c r="A48"/>
      <c r="J48"/>
      <c r="AA48"/>
      <c r="AB48"/>
      <c r="AC48"/>
      <c r="AD48"/>
      <c r="AE48"/>
      <c r="AF48"/>
      <c r="AG48"/>
      <c r="AH48"/>
    </row>
    <row r="49" spans="1:34" ht="41.45" customHeight="1">
      <c r="A49"/>
      <c r="J49"/>
      <c r="AA49"/>
      <c r="AB49"/>
      <c r="AC49"/>
      <c r="AD49"/>
      <c r="AE49"/>
      <c r="AF49"/>
      <c r="AG49"/>
      <c r="AH49"/>
    </row>
    <row r="50" spans="1:34" ht="41.45" customHeight="1">
      <c r="A50"/>
      <c r="J50"/>
      <c r="AA50"/>
      <c r="AB50"/>
      <c r="AC50"/>
      <c r="AD50"/>
      <c r="AE50"/>
      <c r="AF50"/>
      <c r="AG50"/>
      <c r="AH50"/>
    </row>
    <row r="51" spans="1:34" ht="41.45" customHeight="1">
      <c r="A51"/>
      <c r="J51"/>
      <c r="AA51"/>
      <c r="AB51"/>
      <c r="AC51"/>
      <c r="AD51"/>
      <c r="AE51"/>
      <c r="AF51"/>
      <c r="AG51"/>
      <c r="AH51"/>
    </row>
    <row r="52" spans="1:34" ht="41.45" customHeight="1">
      <c r="A52"/>
      <c r="J52"/>
      <c r="AA52"/>
      <c r="AB52"/>
      <c r="AC52"/>
      <c r="AD52"/>
      <c r="AE52"/>
      <c r="AF52"/>
      <c r="AG52"/>
      <c r="AH52"/>
    </row>
    <row r="53" spans="1:34" ht="41.45" customHeight="1">
      <c r="A53"/>
      <c r="J53"/>
      <c r="AA53"/>
      <c r="AB53"/>
      <c r="AC53"/>
      <c r="AD53"/>
      <c r="AE53"/>
      <c r="AF53"/>
      <c r="AG53"/>
      <c r="AH53"/>
    </row>
    <row r="54" spans="1:34" ht="41.45" customHeight="1">
      <c r="A54"/>
      <c r="J54"/>
      <c r="AA54"/>
      <c r="AB54"/>
      <c r="AC54"/>
      <c r="AD54"/>
      <c r="AE54"/>
      <c r="AF54"/>
      <c r="AG54"/>
      <c r="AH54"/>
    </row>
    <row r="55" spans="1:34" ht="41.45" customHeight="1">
      <c r="A55"/>
      <c r="J55"/>
      <c r="AA55"/>
      <c r="AB55"/>
      <c r="AC55"/>
      <c r="AD55"/>
      <c r="AE55"/>
      <c r="AF55"/>
      <c r="AG55"/>
      <c r="AH55"/>
    </row>
    <row r="56" spans="1:34" ht="41.45" customHeight="1">
      <c r="A56"/>
      <c r="J56"/>
      <c r="AA56"/>
      <c r="AB56"/>
      <c r="AC56"/>
      <c r="AD56"/>
      <c r="AE56"/>
      <c r="AF56"/>
      <c r="AG56"/>
      <c r="AH56"/>
    </row>
    <row r="57" spans="1:34" ht="41.45" customHeight="1">
      <c r="A57"/>
      <c r="J57"/>
      <c r="AA57"/>
      <c r="AB57"/>
      <c r="AC57"/>
      <c r="AD57"/>
      <c r="AE57"/>
      <c r="AF57"/>
      <c r="AG57"/>
      <c r="AH57"/>
    </row>
    <row r="58" spans="1:34" ht="41.45" customHeight="1">
      <c r="A58"/>
      <c r="J58"/>
      <c r="AA58"/>
      <c r="AB58"/>
      <c r="AC58"/>
      <c r="AD58"/>
      <c r="AE58"/>
      <c r="AF58"/>
      <c r="AG58"/>
      <c r="AH58"/>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0"/>
    <dataValidation allowBlank="1" showInputMessage="1" promptTitle="Vertex Tooltip" prompt="Enter optional text that will pop up when the mouse is hovered over the vertex." errorTitle="Invalid Vertex Image Key" sqref="L3:L2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0"/>
    <dataValidation allowBlank="1" showInputMessage="1" promptTitle="Vertex Label Fill Color" prompt="To select an optional fill color for the Label shape, right-click and select Select Color on the right-click menu." sqref="J3:J20"/>
    <dataValidation allowBlank="1" showInputMessage="1" promptTitle="Vertex Image File" prompt="Enter the path to an image file.  Hover over the column header for examples." errorTitle="Invalid Vertex Image Key" sqref="G3:G20"/>
    <dataValidation allowBlank="1" showInputMessage="1" promptTitle="Vertex Color" prompt="To select an optional vertex color, right-click and select Select Color on the right-click menu." sqref="C3:C20"/>
    <dataValidation allowBlank="1" showInputMessage="1" promptTitle="Vertex Opacity" prompt="Enter an optional vertex opacity between 0 (transparent) and 100 (opaque)." errorTitle="Invalid Vertex Opacity" error="The optional vertex opacity must be a whole number between 0 and 10." sqref="F3:F20"/>
    <dataValidation type="list" allowBlank="1" showInputMessage="1" showErrorMessage="1" promptTitle="Vertex Shape" prompt="Select an optional vertex shape." errorTitle="Invalid Vertex Shape" error="You have entered an invalid vertex shape.  Try selecting from the drop-down list instead." sqref="D3:D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0">
      <formula1>ValidVertexLabelPositions</formula1>
    </dataValidation>
    <dataValidation allowBlank="1" showInputMessage="1" showErrorMessage="1" promptTitle="Vertex Name" prompt="Enter the name of the vertex." sqref="A3:A20"/>
  </dataValidations>
  <hyperlinks>
    <hyperlink ref="AK8" r:id="rId1" display="https://t.co/wkBfR2zUnp"/>
    <hyperlink ref="AM3" r:id="rId2" display="http://t.co/Wjz6LvhYiq"/>
    <hyperlink ref="AM4" r:id="rId3" display="http://t.co/rNqIRrrjq7"/>
    <hyperlink ref="AM5" r:id="rId4" display="http://t.co/mKwcMe5MhN"/>
    <hyperlink ref="AM7" r:id="rId5" display="https://t.co/19hB1aca0q"/>
    <hyperlink ref="AM8" r:id="rId6" display="https://t.co/gDFRVa1csg"/>
    <hyperlink ref="AM9" r:id="rId7" display="https://t.co/NC3N0XFWFa"/>
    <hyperlink ref="AM10" r:id="rId8" display="http://t.co/PiOHl3w1mi"/>
    <hyperlink ref="AM14" r:id="rId9" display="http://t.co/IQBHPjt4YE"/>
    <hyperlink ref="AM16" r:id="rId10" display="http://t.co/5Jaa3AkQTo"/>
    <hyperlink ref="AM17" r:id="rId11" display="https://t.co/bfLvqM1Snq"/>
    <hyperlink ref="AM18" r:id="rId12" display="https://t.co/6lvguVaSuh"/>
    <hyperlink ref="AM19" r:id="rId13" display="https://t.co/ol1K3QeP3F"/>
    <hyperlink ref="AM20" r:id="rId14" display="https://t.co/CfxAVeG1LD"/>
    <hyperlink ref="AP3" r:id="rId15" display="https://pbs.twimg.com/profile_banners/66770196/1510076798"/>
    <hyperlink ref="AP4" r:id="rId16" display="https://pbs.twimg.com/profile_banners/15722942/1532100673"/>
    <hyperlink ref="AP5" r:id="rId17" display="https://pbs.twimg.com/profile_banners/48094804/1398690413"/>
    <hyperlink ref="AP7" r:id="rId18" display="https://pbs.twimg.com/profile_banners/2576204261/1524665715"/>
    <hyperlink ref="AP8" r:id="rId19" display="https://pbs.twimg.com/profile_banners/217920854/1502224648"/>
    <hyperlink ref="AP9" r:id="rId20" display="https://pbs.twimg.com/profile_banners/2165338292/1541099954"/>
    <hyperlink ref="AP10" r:id="rId21" display="https://pbs.twimg.com/profile_banners/199744251/1404916040"/>
    <hyperlink ref="AP12" r:id="rId22" display="https://pbs.twimg.com/profile_banners/125136860/1442240202"/>
    <hyperlink ref="AP13" r:id="rId23" display="https://pbs.twimg.com/profile_banners/2232160219/1413481179"/>
    <hyperlink ref="AP14" r:id="rId24" display="https://pbs.twimg.com/profile_banners/159122407/1550251519"/>
    <hyperlink ref="AP15" r:id="rId25" display="https://pbs.twimg.com/profile_banners/3221814112/1461112812"/>
    <hyperlink ref="AP16" r:id="rId26" display="https://pbs.twimg.com/profile_banners/183354975/1463584673"/>
    <hyperlink ref="AP17" r:id="rId27" display="https://pbs.twimg.com/profile_banners/1025460985442840576/1552582878"/>
    <hyperlink ref="AP18" r:id="rId28" display="https://pbs.twimg.com/profile_banners/492444501/1554836924"/>
    <hyperlink ref="AP19" r:id="rId29" display="https://pbs.twimg.com/profile_banners/12006842/1489593974"/>
    <hyperlink ref="AP20" r:id="rId30" display="https://pbs.twimg.com/profile_banners/2377200630/1525824099"/>
    <hyperlink ref="AV3" r:id="rId31" display="http://abs.twimg.com/images/themes/theme13/bg.gif"/>
    <hyperlink ref="AV4" r:id="rId32" display="http://abs.twimg.com/images/themes/theme9/bg.gif"/>
    <hyperlink ref="AV5" r:id="rId33" display="http://abs.twimg.com/images/themes/theme1/bg.png"/>
    <hyperlink ref="AV6" r:id="rId34" display="http://abs.twimg.com/images/themes/theme1/bg.png"/>
    <hyperlink ref="AV7" r:id="rId35" display="http://abs.twimg.com/images/themes/theme1/bg.png"/>
    <hyperlink ref="AV8" r:id="rId36" display="http://abs.twimg.com/images/themes/theme1/bg.png"/>
    <hyperlink ref="AV9" r:id="rId37" display="http://abs.twimg.com/images/themes/theme19/bg.gif"/>
    <hyperlink ref="AV10" r:id="rId38" display="http://abs.twimg.com/images/themes/theme14/bg.gif"/>
    <hyperlink ref="AV11" r:id="rId39" display="http://abs.twimg.com/images/themes/theme1/bg.png"/>
    <hyperlink ref="AV12" r:id="rId40" display="http://abs.twimg.com/images/themes/theme6/bg.gif"/>
    <hyperlink ref="AV13" r:id="rId41" display="http://abs.twimg.com/images/themes/theme1/bg.png"/>
    <hyperlink ref="AV14" r:id="rId42" display="http://abs.twimg.com/images/themes/theme15/bg.png"/>
    <hyperlink ref="AV15" r:id="rId43" display="http://abs.twimg.com/images/themes/theme1/bg.png"/>
    <hyperlink ref="AV16" r:id="rId44" display="http://abs.twimg.com/images/themes/theme13/bg.gif"/>
    <hyperlink ref="AV17" r:id="rId45" display="http://abs.twimg.com/images/themes/theme1/bg.png"/>
    <hyperlink ref="AV18" r:id="rId46" display="http://abs.twimg.com/images/themes/theme1/bg.png"/>
    <hyperlink ref="AV19" r:id="rId47" display="http://abs.twimg.com/images/themes/theme14/bg.gif"/>
    <hyperlink ref="AV20" r:id="rId48" display="http://abs.twimg.com/images/themes/theme1/bg.png"/>
    <hyperlink ref="G3" r:id="rId49" display="http://pbs.twimg.com/profile_images/1879399296/Ortonlogo125x125_normal.jpg"/>
    <hyperlink ref="G4" r:id="rId50" display="http://pbs.twimg.com/profile_images/1020342881318588416/GZ-M2dRk_normal.jpg"/>
    <hyperlink ref="G5" r:id="rId51" display="http://pbs.twimg.com/profile_images/676868076155961344/35iMgE_u_normal.png"/>
    <hyperlink ref="G6" r:id="rId52" display="http://pbs.twimg.com/profile_images/1182034686/Headshot_normal.jpg"/>
    <hyperlink ref="G7" r:id="rId53" display="http://pbs.twimg.com/profile_images/989145810234376193/osM3CsWv_normal.jpg"/>
    <hyperlink ref="G8" r:id="rId54" display="http://pbs.twimg.com/profile_images/730405426718629888/c7apbYg1_normal.jpg"/>
    <hyperlink ref="G9" r:id="rId55" display="http://pbs.twimg.com/profile_images/1040032493209112577/qwOq0MYM_normal.jpg"/>
    <hyperlink ref="G10" r:id="rId56" display="http://pbs.twimg.com/profile_images/486878495776047104/e5r3Py4K_normal.jpeg"/>
    <hyperlink ref="G11" r:id="rId57" display="http://pbs.twimg.com/profile_images/1029159326332739589/DzGiazR0_normal.jpg"/>
    <hyperlink ref="G12" r:id="rId58" display="http://pbs.twimg.com/profile_images/895682484825993216/rm5IZ6k2_normal.jpg"/>
    <hyperlink ref="G13" r:id="rId59" display="http://pbs.twimg.com/profile_images/522803699253403649/eYxE32P2_normal.jpeg"/>
    <hyperlink ref="G14" r:id="rId60" display="http://pbs.twimg.com/profile_images/748703159057575936/0dd2w9Sd_normal.jpg"/>
    <hyperlink ref="G15" r:id="rId61" display="http://pbs.twimg.com/profile_images/828632771010637824/mMMOLs8S_normal.jpg"/>
    <hyperlink ref="G16" r:id="rId62" display="http://pbs.twimg.com/profile_images/732948222553948160/5P2swb9E_normal.jpg"/>
    <hyperlink ref="G17" r:id="rId63" display="http://pbs.twimg.com/profile_images/1096103463707074560/xa1nSZKX_normal.png"/>
    <hyperlink ref="G18" r:id="rId64" display="http://pbs.twimg.com/profile_images/1064617788252143616/N5gpyir4_normal.jpg"/>
    <hyperlink ref="G19" r:id="rId65" display="http://pbs.twimg.com/profile_images/912667889395798022/pMoB2qc8_normal.jpg"/>
    <hyperlink ref="G20" r:id="rId66" display="http://pbs.twimg.com/profile_images/1061744570344517633/fKDfFqhQ_normal.jpg"/>
    <hyperlink ref="AY3" r:id="rId67" display="https://twitter.com/ortonfoundation"/>
    <hyperlink ref="AY4" r:id="rId68" display="https://twitter.com/unlcommunityvit"/>
    <hyperlink ref="AY5" r:id="rId69" display="https://twitter.com/beatricene"/>
    <hyperlink ref="AY6" r:id="rId70" display="https://twitter.com/rexnelson1"/>
    <hyperlink ref="AY7" r:id="rId71" display="https://twitter.com/jasonweigle"/>
    <hyperlink ref="AY8" r:id="rId72" display="https://twitter.com/iamdellgines"/>
    <hyperlink ref="AY9" r:id="rId73" display="https://twitter.com/nebextjones"/>
    <hyperlink ref="AY10" r:id="rId74" display="https://twitter.com/beatricechamber"/>
    <hyperlink ref="AY11" r:id="rId75" display="https://twitter.com/cnarjes1"/>
    <hyperlink ref="AY12" r:id="rId76" display="https://twitter.com/ciderconsult"/>
    <hyperlink ref="AY13" r:id="rId77" display="https://twitter.com/m_schlake"/>
    <hyperlink ref="AY14" r:id="rId78" display="https://twitter.com/unlagecon"/>
    <hyperlink ref="AY15" r:id="rId79" display="https://twitter.com/cath_lang"/>
    <hyperlink ref="AY16" r:id="rId80" display="https://twitter.com/nbdc_nebraska"/>
    <hyperlink ref="AY17" r:id="rId81" display="https://twitter.com/unomahacpar"/>
    <hyperlink ref="AY18" r:id="rId82" display="https://twitter.com/cretene"/>
    <hyperlink ref="AY19" r:id="rId83" display="https://twitter.com/jeremyhl"/>
    <hyperlink ref="AY20" r:id="rId84" display="https://twitter.com/unosml"/>
  </hyperlinks>
  <printOptions/>
  <pageMargins left="0.7" right="0.7" top="0.75" bottom="0.75" header="0.3" footer="0.3"/>
  <pageSetup horizontalDpi="600" verticalDpi="600" orientation="portrait" r:id="rId89"/>
  <drawing r:id="rId88"/>
  <legacyDrawing r:id="rId86"/>
  <tableParts>
    <tablePart r:id="rId8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72"/>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237</v>
      </c>
      <c r="Z2" s="13" t="s">
        <v>241</v>
      </c>
      <c r="AA2" s="13" t="s">
        <v>245</v>
      </c>
      <c r="AB2" s="13" t="s">
        <v>249</v>
      </c>
      <c r="AC2" s="13" t="s">
        <v>253</v>
      </c>
      <c r="AD2" s="13" t="s">
        <v>260</v>
      </c>
      <c r="AE2" s="13" t="s">
        <v>261</v>
      </c>
      <c r="AF2" s="13" t="s">
        <v>265</v>
      </c>
      <c r="AG2" s="52" t="s">
        <v>306</v>
      </c>
      <c r="AH2" s="52" t="s">
        <v>307</v>
      </c>
      <c r="AI2" s="52" t="s">
        <v>308</v>
      </c>
      <c r="AJ2" s="52" t="s">
        <v>309</v>
      </c>
      <c r="AK2" s="52" t="s">
        <v>310</v>
      </c>
      <c r="AL2" s="52" t="s">
        <v>311</v>
      </c>
      <c r="AM2" s="52" t="s">
        <v>312</v>
      </c>
      <c r="AN2" s="52" t="s">
        <v>313</v>
      </c>
      <c r="AO2" s="52" t="s">
        <v>316</v>
      </c>
    </row>
    <row r="3" spans="1:41" ht="15">
      <c r="A3" s="86" t="s">
        <v>221</v>
      </c>
      <c r="B3" s="87" t="s">
        <v>223</v>
      </c>
      <c r="C3" s="87" t="s">
        <v>56</v>
      </c>
      <c r="D3" s="79"/>
      <c r="E3" s="78"/>
      <c r="F3" s="80" t="s">
        <v>796</v>
      </c>
      <c r="G3" s="81"/>
      <c r="H3" s="81"/>
      <c r="I3" s="82">
        <v>3</v>
      </c>
      <c r="J3" s="83"/>
      <c r="K3" s="48">
        <v>6</v>
      </c>
      <c r="L3" s="48">
        <v>8</v>
      </c>
      <c r="M3" s="48">
        <v>6</v>
      </c>
      <c r="N3" s="48">
        <v>14</v>
      </c>
      <c r="O3" s="48">
        <v>1</v>
      </c>
      <c r="P3" s="49">
        <v>0.2857142857142857</v>
      </c>
      <c r="Q3" s="49">
        <v>0.4444444444444444</v>
      </c>
      <c r="R3" s="48">
        <v>1</v>
      </c>
      <c r="S3" s="48">
        <v>0</v>
      </c>
      <c r="T3" s="48">
        <v>6</v>
      </c>
      <c r="U3" s="48">
        <v>14</v>
      </c>
      <c r="V3" s="48">
        <v>3</v>
      </c>
      <c r="W3" s="49">
        <v>1.388889</v>
      </c>
      <c r="X3" s="49">
        <v>0.3</v>
      </c>
      <c r="Y3" s="63" t="s">
        <v>628</v>
      </c>
      <c r="Z3" s="63" t="s">
        <v>631</v>
      </c>
      <c r="AA3" s="63" t="s">
        <v>442</v>
      </c>
      <c r="AB3" s="69" t="s">
        <v>676</v>
      </c>
      <c r="AC3" s="69" t="s">
        <v>714</v>
      </c>
      <c r="AD3" s="69"/>
      <c r="AE3" s="69" t="s">
        <v>723</v>
      </c>
      <c r="AF3" s="69" t="s">
        <v>728</v>
      </c>
      <c r="AG3" s="92">
        <v>0</v>
      </c>
      <c r="AH3" s="114">
        <v>0</v>
      </c>
      <c r="AI3" s="92">
        <v>0</v>
      </c>
      <c r="AJ3" s="114">
        <v>0</v>
      </c>
      <c r="AK3" s="92">
        <v>0</v>
      </c>
      <c r="AL3" s="114">
        <v>0</v>
      </c>
      <c r="AM3" s="92">
        <v>150</v>
      </c>
      <c r="AN3" s="114">
        <v>100</v>
      </c>
      <c r="AO3" s="92">
        <v>150</v>
      </c>
    </row>
    <row r="4" spans="1:41" ht="15">
      <c r="A4" s="118" t="s">
        <v>222</v>
      </c>
      <c r="B4" s="87" t="s">
        <v>224</v>
      </c>
      <c r="C4" s="87" t="s">
        <v>56</v>
      </c>
      <c r="D4" s="84"/>
      <c r="E4" s="72"/>
      <c r="F4" s="73" t="s">
        <v>797</v>
      </c>
      <c r="G4" s="74"/>
      <c r="H4" s="74"/>
      <c r="I4" s="85">
        <v>4</v>
      </c>
      <c r="J4" s="75"/>
      <c r="K4" s="48">
        <v>5</v>
      </c>
      <c r="L4" s="48">
        <v>5</v>
      </c>
      <c r="M4" s="48">
        <v>4</v>
      </c>
      <c r="N4" s="48">
        <v>9</v>
      </c>
      <c r="O4" s="48">
        <v>4</v>
      </c>
      <c r="P4" s="49">
        <v>0</v>
      </c>
      <c r="Q4" s="49">
        <v>0</v>
      </c>
      <c r="R4" s="48">
        <v>1</v>
      </c>
      <c r="S4" s="48">
        <v>0</v>
      </c>
      <c r="T4" s="48">
        <v>5</v>
      </c>
      <c r="U4" s="48">
        <v>9</v>
      </c>
      <c r="V4" s="48">
        <v>3</v>
      </c>
      <c r="W4" s="49">
        <v>1.36</v>
      </c>
      <c r="X4" s="49">
        <v>0.25</v>
      </c>
      <c r="Y4" s="63" t="s">
        <v>434</v>
      </c>
      <c r="Z4" s="63" t="s">
        <v>288</v>
      </c>
      <c r="AA4" s="63" t="s">
        <v>645</v>
      </c>
      <c r="AB4" s="69" t="s">
        <v>677</v>
      </c>
      <c r="AC4" s="69" t="s">
        <v>715</v>
      </c>
      <c r="AD4" s="63"/>
      <c r="AE4" s="63" t="s">
        <v>724</v>
      </c>
      <c r="AF4" s="63" t="s">
        <v>729</v>
      </c>
      <c r="AG4" s="48">
        <v>0</v>
      </c>
      <c r="AH4" s="49">
        <v>0</v>
      </c>
      <c r="AI4" s="48">
        <v>0</v>
      </c>
      <c r="AJ4" s="49">
        <v>0</v>
      </c>
      <c r="AK4" s="48">
        <v>0</v>
      </c>
      <c r="AL4" s="49">
        <v>0</v>
      </c>
      <c r="AM4" s="48">
        <v>156</v>
      </c>
      <c r="AN4" s="49">
        <v>100</v>
      </c>
      <c r="AO4" s="48">
        <v>156</v>
      </c>
    </row>
    <row r="5" spans="1:41" ht="15">
      <c r="A5" s="118" t="s">
        <v>365</v>
      </c>
      <c r="B5" s="87" t="s">
        <v>366</v>
      </c>
      <c r="C5" s="87" t="s">
        <v>56</v>
      </c>
      <c r="D5" s="84"/>
      <c r="E5" s="72"/>
      <c r="F5" s="73" t="s">
        <v>798</v>
      </c>
      <c r="G5" s="74"/>
      <c r="H5" s="74"/>
      <c r="I5" s="85">
        <v>5</v>
      </c>
      <c r="J5" s="75"/>
      <c r="K5" s="48">
        <v>3</v>
      </c>
      <c r="L5" s="48">
        <v>6</v>
      </c>
      <c r="M5" s="48">
        <v>0</v>
      </c>
      <c r="N5" s="48">
        <v>6</v>
      </c>
      <c r="O5" s="48">
        <v>0</v>
      </c>
      <c r="P5" s="49">
        <v>1</v>
      </c>
      <c r="Q5" s="49">
        <v>1</v>
      </c>
      <c r="R5" s="48">
        <v>1</v>
      </c>
      <c r="S5" s="48">
        <v>0</v>
      </c>
      <c r="T5" s="48">
        <v>3</v>
      </c>
      <c r="U5" s="48">
        <v>6</v>
      </c>
      <c r="V5" s="48">
        <v>1</v>
      </c>
      <c r="W5" s="49">
        <v>0.666667</v>
      </c>
      <c r="X5" s="49">
        <v>1</v>
      </c>
      <c r="Y5" s="63"/>
      <c r="Z5" s="63"/>
      <c r="AA5" s="63" t="s">
        <v>437</v>
      </c>
      <c r="AB5" s="69" t="s">
        <v>678</v>
      </c>
      <c r="AC5" s="69" t="s">
        <v>716</v>
      </c>
      <c r="AD5" s="63"/>
      <c r="AE5" s="63" t="s">
        <v>725</v>
      </c>
      <c r="AF5" s="63" t="s">
        <v>730</v>
      </c>
      <c r="AG5" s="48">
        <v>0</v>
      </c>
      <c r="AH5" s="49">
        <v>0</v>
      </c>
      <c r="AI5" s="48">
        <v>0</v>
      </c>
      <c r="AJ5" s="49">
        <v>0</v>
      </c>
      <c r="AK5" s="48">
        <v>0</v>
      </c>
      <c r="AL5" s="49">
        <v>0</v>
      </c>
      <c r="AM5" s="48">
        <v>45</v>
      </c>
      <c r="AN5" s="49">
        <v>100</v>
      </c>
      <c r="AO5" s="48">
        <v>45</v>
      </c>
    </row>
    <row r="6" spans="1:41" ht="15">
      <c r="A6" s="118" t="s">
        <v>620</v>
      </c>
      <c r="B6" s="87" t="s">
        <v>622</v>
      </c>
      <c r="C6" s="87" t="s">
        <v>56</v>
      </c>
      <c r="D6" s="142"/>
      <c r="E6" s="140"/>
      <c r="F6" s="14" t="s">
        <v>799</v>
      </c>
      <c r="G6" s="141"/>
      <c r="H6" s="141"/>
      <c r="I6" s="143">
        <v>6</v>
      </c>
      <c r="J6" s="144"/>
      <c r="K6" s="48">
        <v>3</v>
      </c>
      <c r="L6" s="48">
        <v>1</v>
      </c>
      <c r="M6" s="48">
        <v>2</v>
      </c>
      <c r="N6" s="48">
        <v>3</v>
      </c>
      <c r="O6" s="48">
        <v>0</v>
      </c>
      <c r="P6" s="49">
        <v>0</v>
      </c>
      <c r="Q6" s="49">
        <v>0</v>
      </c>
      <c r="R6" s="48">
        <v>1</v>
      </c>
      <c r="S6" s="48">
        <v>0</v>
      </c>
      <c r="T6" s="48">
        <v>3</v>
      </c>
      <c r="U6" s="48">
        <v>3</v>
      </c>
      <c r="V6" s="48">
        <v>2</v>
      </c>
      <c r="W6" s="49">
        <v>0.888889</v>
      </c>
      <c r="X6" s="49">
        <v>0.3333333333333333</v>
      </c>
      <c r="Y6" s="63"/>
      <c r="Z6" s="63"/>
      <c r="AA6" s="63" t="s">
        <v>646</v>
      </c>
      <c r="AB6" s="69" t="s">
        <v>679</v>
      </c>
      <c r="AC6" s="69" t="s">
        <v>717</v>
      </c>
      <c r="AD6" s="63" t="s">
        <v>722</v>
      </c>
      <c r="AE6" s="63" t="s">
        <v>415</v>
      </c>
      <c r="AF6" s="63" t="s">
        <v>731</v>
      </c>
      <c r="AG6" s="48">
        <v>0</v>
      </c>
      <c r="AH6" s="49">
        <v>0</v>
      </c>
      <c r="AI6" s="48">
        <v>0</v>
      </c>
      <c r="AJ6" s="49">
        <v>0</v>
      </c>
      <c r="AK6" s="48">
        <v>0</v>
      </c>
      <c r="AL6" s="49">
        <v>0</v>
      </c>
      <c r="AM6" s="48">
        <v>78</v>
      </c>
      <c r="AN6" s="49">
        <v>100</v>
      </c>
      <c r="AO6" s="48">
        <v>78</v>
      </c>
    </row>
    <row r="7" spans="1:41" ht="15">
      <c r="A7" s="118" t="s">
        <v>621</v>
      </c>
      <c r="B7" s="87" t="s">
        <v>623</v>
      </c>
      <c r="C7" s="87" t="s">
        <v>56</v>
      </c>
      <c r="D7" s="142"/>
      <c r="E7" s="140"/>
      <c r="F7" s="14" t="s">
        <v>621</v>
      </c>
      <c r="G7" s="141"/>
      <c r="H7" s="141"/>
      <c r="I7" s="143">
        <v>7</v>
      </c>
      <c r="J7" s="144"/>
      <c r="K7" s="48">
        <v>1</v>
      </c>
      <c r="L7" s="48">
        <v>1</v>
      </c>
      <c r="M7" s="48">
        <v>0</v>
      </c>
      <c r="N7" s="48">
        <v>1</v>
      </c>
      <c r="O7" s="48">
        <v>1</v>
      </c>
      <c r="P7" s="49" t="s">
        <v>794</v>
      </c>
      <c r="Q7" s="49" t="s">
        <v>794</v>
      </c>
      <c r="R7" s="48">
        <v>1</v>
      </c>
      <c r="S7" s="48">
        <v>1</v>
      </c>
      <c r="T7" s="48">
        <v>1</v>
      </c>
      <c r="U7" s="48">
        <v>1</v>
      </c>
      <c r="V7" s="48">
        <v>0</v>
      </c>
      <c r="W7" s="49">
        <v>0</v>
      </c>
      <c r="X7" s="49" t="s">
        <v>794</v>
      </c>
      <c r="Y7" s="63"/>
      <c r="Z7" s="63"/>
      <c r="AA7" s="63" t="s">
        <v>437</v>
      </c>
      <c r="AB7" s="69" t="s">
        <v>287</v>
      </c>
      <c r="AC7" s="69" t="s">
        <v>287</v>
      </c>
      <c r="AD7" s="63"/>
      <c r="AE7" s="63"/>
      <c r="AF7" s="63" t="s">
        <v>403</v>
      </c>
      <c r="AG7" s="48">
        <v>0</v>
      </c>
      <c r="AH7" s="49">
        <v>0</v>
      </c>
      <c r="AI7" s="48">
        <v>0</v>
      </c>
      <c r="AJ7" s="49">
        <v>0</v>
      </c>
      <c r="AK7" s="48">
        <v>0</v>
      </c>
      <c r="AL7" s="49">
        <v>0</v>
      </c>
      <c r="AM7" s="48">
        <v>5</v>
      </c>
      <c r="AN7" s="49">
        <v>100</v>
      </c>
      <c r="AO7" s="48">
        <v>5</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sheetData>
  <dataValidations count="8">
    <dataValidation allowBlank="1" showInputMessage="1" promptTitle="Group Vertex Color" prompt="To select a color to use for all vertices in the group, right-click and select Select Color on the right-click menu." sqref="B1173:B1298 B856:B932 B665:B846 B343:B534 B13:B47 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173:C1298 C856:C932 C665:C846 C343:C534 C13:C47 C3:C11">
      <formula1>ValidGroupShapes</formula1>
    </dataValidation>
    <dataValidation allowBlank="1" showInputMessage="1" showErrorMessage="1" promptTitle="Group Name" prompt="Enter the name of the group." sqref="A1173:A1298 A856:A932 A665:A846 A343:A534 A13:A47 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221</v>
      </c>
      <c r="B2" s="69" t="s">
        <v>412</v>
      </c>
      <c r="C2" s="63">
        <f>VLOOKUP(GroupVertices[[#This Row],[Vertex]],Vertices[],MATCH("ID",Vertices[[#Headers],[Vertex]:[Vertex Group]],0),FALSE)</f>
        <v>18</v>
      </c>
    </row>
    <row r="3" spans="1:3" ht="15">
      <c r="A3" s="63" t="s">
        <v>221</v>
      </c>
      <c r="B3" s="69" t="s">
        <v>402</v>
      </c>
      <c r="C3" s="63">
        <f>VLOOKUP(GroupVertices[[#This Row],[Vertex]],Vertices[],MATCH("ID",Vertices[[#Headers],[Vertex]:[Vertex Group]],0),FALSE)</f>
        <v>5</v>
      </c>
    </row>
    <row r="4" spans="1:3" ht="15">
      <c r="A4" s="63" t="s">
        <v>221</v>
      </c>
      <c r="B4" s="69" t="s">
        <v>408</v>
      </c>
      <c r="C4" s="63">
        <f>VLOOKUP(GroupVertices[[#This Row],[Vertex]],Vertices[],MATCH("ID",Vertices[[#Headers],[Vertex]:[Vertex Group]],0),FALSE)</f>
        <v>14</v>
      </c>
    </row>
    <row r="5" spans="1:3" ht="15">
      <c r="A5" s="63" t="s">
        <v>221</v>
      </c>
      <c r="B5" s="69" t="s">
        <v>413</v>
      </c>
      <c r="C5" s="63">
        <f>VLOOKUP(GroupVertices[[#This Row],[Vertex]],Vertices[],MATCH("ID",Vertices[[#Headers],[Vertex]:[Vertex Group]],0),FALSE)</f>
        <v>4</v>
      </c>
    </row>
    <row r="6" spans="1:3" ht="15">
      <c r="A6" s="63" t="s">
        <v>221</v>
      </c>
      <c r="B6" s="69" t="s">
        <v>407</v>
      </c>
      <c r="C6" s="63">
        <f>VLOOKUP(GroupVertices[[#This Row],[Vertex]],Vertices[],MATCH("ID",Vertices[[#Headers],[Vertex]:[Vertex Group]],0),FALSE)</f>
        <v>13</v>
      </c>
    </row>
    <row r="7" spans="1:3" ht="15">
      <c r="A7" s="63" t="s">
        <v>221</v>
      </c>
      <c r="B7" s="69" t="s">
        <v>401</v>
      </c>
      <c r="C7" s="63">
        <f>VLOOKUP(GroupVertices[[#This Row],[Vertex]],Vertices[],MATCH("ID",Vertices[[#Headers],[Vertex]:[Vertex Group]],0),FALSE)</f>
        <v>3</v>
      </c>
    </row>
    <row r="8" spans="1:3" ht="15">
      <c r="A8" s="63" t="s">
        <v>222</v>
      </c>
      <c r="B8" s="69" t="s">
        <v>353</v>
      </c>
      <c r="C8" s="63">
        <f>VLOOKUP(GroupVertices[[#This Row],[Vertex]],Vertices[],MATCH("ID",Vertices[[#Headers],[Vertex]:[Vertex Group]],0),FALSE)</f>
        <v>19</v>
      </c>
    </row>
    <row r="9" spans="1:3" ht="15">
      <c r="A9" s="63" t="s">
        <v>222</v>
      </c>
      <c r="B9" s="69" t="s">
        <v>358</v>
      </c>
      <c r="C9" s="63">
        <f>VLOOKUP(GroupVertices[[#This Row],[Vertex]],Vertices[],MATCH("ID",Vertices[[#Headers],[Vertex]:[Vertex Group]],0),FALSE)</f>
        <v>20</v>
      </c>
    </row>
    <row r="10" spans="1:3" ht="15">
      <c r="A10" s="63" t="s">
        <v>222</v>
      </c>
      <c r="B10" s="69" t="s">
        <v>388</v>
      </c>
      <c r="C10" s="63">
        <f>VLOOKUP(GroupVertices[[#This Row],[Vertex]],Vertices[],MATCH("ID",Vertices[[#Headers],[Vertex]:[Vertex Group]],0),FALSE)</f>
        <v>11</v>
      </c>
    </row>
    <row r="11" spans="1:3" ht="15">
      <c r="A11" s="63" t="s">
        <v>222</v>
      </c>
      <c r="B11" s="69" t="s">
        <v>414</v>
      </c>
      <c r="C11" s="63">
        <f>VLOOKUP(GroupVertices[[#This Row],[Vertex]],Vertices[],MATCH("ID",Vertices[[#Headers],[Vertex]:[Vertex Group]],0),FALSE)</f>
        <v>10</v>
      </c>
    </row>
    <row r="12" spans="1:3" ht="15">
      <c r="A12" s="63" t="s">
        <v>222</v>
      </c>
      <c r="B12" s="69" t="s">
        <v>405</v>
      </c>
      <c r="C12" s="63">
        <f>VLOOKUP(GroupVertices[[#This Row],[Vertex]],Vertices[],MATCH("ID",Vertices[[#Headers],[Vertex]:[Vertex Group]],0),FALSE)</f>
        <v>9</v>
      </c>
    </row>
    <row r="13" spans="1:3" ht="15">
      <c r="A13" s="63" t="s">
        <v>365</v>
      </c>
      <c r="B13" s="69" t="s">
        <v>411</v>
      </c>
      <c r="C13" s="63">
        <f>VLOOKUP(GroupVertices[[#This Row],[Vertex]],Vertices[],MATCH("ID",Vertices[[#Headers],[Vertex]:[Vertex Group]],0),FALSE)</f>
        <v>17</v>
      </c>
    </row>
    <row r="14" spans="1:3" ht="15">
      <c r="A14" s="63" t="s">
        <v>365</v>
      </c>
      <c r="B14" s="69" t="s">
        <v>410</v>
      </c>
      <c r="C14" s="63">
        <f>VLOOKUP(GroupVertices[[#This Row],[Vertex]],Vertices[],MATCH("ID",Vertices[[#Headers],[Vertex]:[Vertex Group]],0),FALSE)</f>
        <v>16</v>
      </c>
    </row>
    <row r="15" spans="1:3" ht="15">
      <c r="A15" s="63" t="s">
        <v>365</v>
      </c>
      <c r="B15" s="69" t="s">
        <v>409</v>
      </c>
      <c r="C15" s="63">
        <f>VLOOKUP(GroupVertices[[#This Row],[Vertex]],Vertices[],MATCH("ID",Vertices[[#Headers],[Vertex]:[Vertex Group]],0),FALSE)</f>
        <v>15</v>
      </c>
    </row>
    <row r="16" spans="1:3" ht="15">
      <c r="A16" s="63" t="s">
        <v>620</v>
      </c>
      <c r="B16" s="69" t="s">
        <v>406</v>
      </c>
      <c r="C16" s="63">
        <f>VLOOKUP(GroupVertices[[#This Row],[Vertex]],Vertices[],MATCH("ID",Vertices[[#Headers],[Vertex]:[Vertex Group]],0),FALSE)</f>
        <v>8</v>
      </c>
    </row>
    <row r="17" spans="1:3" ht="15">
      <c r="A17" s="63" t="s">
        <v>620</v>
      </c>
      <c r="B17" s="69" t="s">
        <v>415</v>
      </c>
      <c r="C17" s="63">
        <f>VLOOKUP(GroupVertices[[#This Row],[Vertex]],Vertices[],MATCH("ID",Vertices[[#Headers],[Vertex]:[Vertex Group]],0),FALSE)</f>
        <v>12</v>
      </c>
    </row>
    <row r="18" spans="1:3" ht="15">
      <c r="A18" s="63" t="s">
        <v>620</v>
      </c>
      <c r="B18" s="69" t="s">
        <v>404</v>
      </c>
      <c r="C18" s="63">
        <f>VLOOKUP(GroupVertices[[#This Row],[Vertex]],Vertices[],MATCH("ID",Vertices[[#Headers],[Vertex]:[Vertex Group]],0),FALSE)</f>
        <v>7</v>
      </c>
    </row>
    <row r="19" spans="1:3" ht="15">
      <c r="A19" s="63" t="s">
        <v>621</v>
      </c>
      <c r="B19" s="69" t="s">
        <v>403</v>
      </c>
      <c r="C19" s="63">
        <f>VLOOKUP(GroupVertices[[#This Row],[Vertex]],Vertices[],MATCH("ID",Vertices[[#Headers],[Vertex]:[Vertex Group]],0),FALSE)</f>
        <v>6</v>
      </c>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225</v>
      </c>
      <c r="B2" s="34" t="s">
        <v>180</v>
      </c>
      <c r="D2" s="31">
        <f>MIN(Vertices[Degree])</f>
        <v>0</v>
      </c>
      <c r="E2" s="3">
        <f>COUNTIF(Vertices[Degree],"&gt;= "&amp;D2)-COUNTIF(Vertices[Degree],"&gt;="&amp;D3)</f>
        <v>0</v>
      </c>
      <c r="F2" s="37">
        <f>MIN(Vertices[In-Degree])</f>
        <v>0</v>
      </c>
      <c r="G2" s="38">
        <f>COUNTIF(Vertices[In-Degree],"&gt;= "&amp;F2)-COUNTIF(Vertices[In-Degree],"&gt;="&amp;F3)</f>
        <v>3</v>
      </c>
      <c r="H2" s="37">
        <f>MIN(Vertices[Out-Degree])</f>
        <v>0</v>
      </c>
      <c r="I2" s="38">
        <f>COUNTIF(Vertices[Out-Degree],"&gt;= "&amp;H2)-COUNTIF(Vertices[Out-Degree],"&gt;="&amp;H3)</f>
        <v>4</v>
      </c>
      <c r="J2" s="37">
        <f>MIN(Vertices[Betweenness Centrality])</f>
        <v>0</v>
      </c>
      <c r="K2" s="38">
        <f>COUNTIF(Vertices[Betweenness Centrality],"&gt;= "&amp;J2)-COUNTIF(Vertices[Betweenness Centrality],"&gt;="&amp;J3)</f>
        <v>12</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4</v>
      </c>
      <c r="P2" s="37">
        <f>MIN(Vertices[PageRank])</f>
        <v>0.477444</v>
      </c>
      <c r="Q2" s="38">
        <f>COUNTIF(Vertices[PageRank],"&gt;= "&amp;P2)-COUNTIF(Vertices[PageRank],"&gt;="&amp;P3)</f>
        <v>1</v>
      </c>
      <c r="R2" s="37">
        <f>MIN(Vertices[Clustering Coefficient])</f>
        <v>0</v>
      </c>
      <c r="S2" s="43">
        <f>COUNTIF(Vertices[Clustering Coefficient],"&gt;= "&amp;R2)-COUNTIF(Vertices[Clustering Coefficient],"&gt;="&amp;R3)</f>
        <v>7</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8"/>
      <c r="B3" s="88"/>
      <c r="D3" s="32">
        <f aca="true" t="shared" si="1" ref="D3:D44">D2+($D$45-$D$2)/BinDivisor</f>
        <v>0</v>
      </c>
      <c r="E3" s="3">
        <f>COUNTIF(Vertices[Degree],"&gt;= "&amp;D3)-COUNTIF(Vertices[Degree],"&gt;="&amp;D4)</f>
        <v>0</v>
      </c>
      <c r="F3" s="39">
        <f aca="true" t="shared" si="2" ref="F3:F44">F2+($F$45-$F$2)/BinDivisor</f>
        <v>0.13953488372093023</v>
      </c>
      <c r="G3" s="40">
        <f>COUNTIF(Vertices[In-Degree],"&gt;= "&amp;F3)-COUNTIF(Vertices[In-Degree],"&gt;="&amp;F4)</f>
        <v>0</v>
      </c>
      <c r="H3" s="39">
        <f aca="true" t="shared" si="3" ref="H3:H44">H2+($H$45-$H$2)/BinDivisor</f>
        <v>0.11627906976744186</v>
      </c>
      <c r="I3" s="40">
        <f>COUNTIF(Vertices[Out-Degree],"&gt;= "&amp;H3)-COUNTIF(Vertices[Out-Degree],"&gt;="&amp;H4)</f>
        <v>0</v>
      </c>
      <c r="J3" s="39">
        <f aca="true" t="shared" si="4" ref="J3:J44">J2+($J$45-$J$2)/BinDivisor</f>
        <v>2.2790697674418605</v>
      </c>
      <c r="K3" s="40">
        <f>COUNTIF(Vertices[Betweenness Centrality],"&gt;= "&amp;J3)-COUNTIF(Vertices[Betweenness Centrality],"&gt;="&amp;J4)</f>
        <v>0</v>
      </c>
      <c r="L3" s="39">
        <f aca="true" t="shared" si="5" ref="L3:L44">L2+($L$45-$L$2)/BinDivisor</f>
        <v>0.011627906976744186</v>
      </c>
      <c r="M3" s="40">
        <f>COUNTIF(Vertices[Closeness Centrality],"&gt;= "&amp;L3)-COUNTIF(Vertices[Closeness Centrality],"&gt;="&amp;L4)</f>
        <v>2</v>
      </c>
      <c r="N3" s="39">
        <f aca="true" t="shared" si="6" ref="N3:N44">N2+($N$45-$N$2)/BinDivisor</f>
        <v>0.004119906976744186</v>
      </c>
      <c r="O3" s="40">
        <f>COUNTIF(Vertices[Eigenvector Centrality],"&gt;= "&amp;N3)-COUNTIF(Vertices[Eigenvector Centrality],"&gt;="&amp;N4)</f>
        <v>0</v>
      </c>
      <c r="P3" s="39">
        <f aca="true" t="shared" si="7" ref="P3:P44">P2+($P$45-$P$2)/BinDivisor</f>
        <v>0.5128473488372093</v>
      </c>
      <c r="Q3" s="40">
        <f>COUNTIF(Vertices[PageRank],"&gt;= "&amp;P3)-COUNTIF(Vertices[PageRank],"&gt;="&amp;P4)</f>
        <v>1</v>
      </c>
      <c r="R3" s="39">
        <f aca="true" t="shared" si="8" ref="R3:R44">R2+($R$45-$R$2)/BinDivisor</f>
        <v>0.023255813953488372</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18</v>
      </c>
      <c r="D4" s="32">
        <f t="shared" si="1"/>
        <v>0</v>
      </c>
      <c r="E4" s="3">
        <f>COUNTIF(Vertices[Degree],"&gt;= "&amp;D4)-COUNTIF(Vertices[Degree],"&gt;="&amp;D5)</f>
        <v>0</v>
      </c>
      <c r="F4" s="37">
        <f t="shared" si="2"/>
        <v>0.27906976744186046</v>
      </c>
      <c r="G4" s="38">
        <f>COUNTIF(Vertices[In-Degree],"&gt;= "&amp;F4)-COUNTIF(Vertices[In-Degree],"&gt;="&amp;F5)</f>
        <v>0</v>
      </c>
      <c r="H4" s="37">
        <f t="shared" si="3"/>
        <v>0.23255813953488372</v>
      </c>
      <c r="I4" s="38">
        <f>COUNTIF(Vertices[Out-Degree],"&gt;= "&amp;H4)-COUNTIF(Vertices[Out-Degree],"&gt;="&amp;H5)</f>
        <v>0</v>
      </c>
      <c r="J4" s="37">
        <f t="shared" si="4"/>
        <v>4.558139534883721</v>
      </c>
      <c r="K4" s="38">
        <f>COUNTIF(Vertices[Betweenness Centrality],"&gt;= "&amp;J4)-COUNTIF(Vertices[Betweenness Centrality],"&gt;="&amp;J5)</f>
        <v>1</v>
      </c>
      <c r="L4" s="37">
        <f t="shared" si="5"/>
        <v>0.023255813953488372</v>
      </c>
      <c r="M4" s="38">
        <f>COUNTIF(Vertices[Closeness Centrality],"&gt;= "&amp;L4)-COUNTIF(Vertices[Closeness Centrality],"&gt;="&amp;L5)</f>
        <v>9</v>
      </c>
      <c r="N4" s="37">
        <f t="shared" si="6"/>
        <v>0.008239813953488372</v>
      </c>
      <c r="O4" s="38">
        <f>COUNTIF(Vertices[Eigenvector Centrality],"&gt;= "&amp;N4)-COUNTIF(Vertices[Eigenvector Centrality],"&gt;="&amp;N5)</f>
        <v>0</v>
      </c>
      <c r="P4" s="37">
        <f t="shared" si="7"/>
        <v>0.5482506976744186</v>
      </c>
      <c r="Q4" s="38">
        <f>COUNTIF(Vertices[PageRank],"&gt;= "&amp;P4)-COUNTIF(Vertices[PageRank],"&gt;="&amp;P5)</f>
        <v>0</v>
      </c>
      <c r="R4" s="37">
        <f t="shared" si="8"/>
        <v>0.046511627906976744</v>
      </c>
      <c r="S4" s="43">
        <f>COUNTIF(Vertices[Clustering Coefficient],"&gt;= "&amp;R4)-COUNTIF(Vertices[Clustering Coefficient],"&gt;="&amp;R5)</f>
        <v>0</v>
      </c>
      <c r="T4" s="37" t="e">
        <f ca="1" t="shared" si="9"/>
        <v>#REF!</v>
      </c>
      <c r="U4" s="38" t="e">
        <f ca="1" t="shared" si="0"/>
        <v>#REF!</v>
      </c>
      <c r="W4" s="12" t="s">
        <v>126</v>
      </c>
      <c r="X4" s="12" t="s">
        <v>128</v>
      </c>
    </row>
    <row r="5" spans="1:21" ht="15">
      <c r="A5" s="88"/>
      <c r="B5" s="88"/>
      <c r="D5" s="32">
        <f t="shared" si="1"/>
        <v>0</v>
      </c>
      <c r="E5" s="3">
        <f>COUNTIF(Vertices[Degree],"&gt;= "&amp;D5)-COUNTIF(Vertices[Degree],"&gt;="&amp;D6)</f>
        <v>0</v>
      </c>
      <c r="F5" s="39">
        <f t="shared" si="2"/>
        <v>0.41860465116279066</v>
      </c>
      <c r="G5" s="40">
        <f>COUNTIF(Vertices[In-Degree],"&gt;= "&amp;F5)-COUNTIF(Vertices[In-Degree],"&gt;="&amp;F6)</f>
        <v>0</v>
      </c>
      <c r="H5" s="39">
        <f t="shared" si="3"/>
        <v>0.3488372093023256</v>
      </c>
      <c r="I5" s="40">
        <f>COUNTIF(Vertices[Out-Degree],"&gt;= "&amp;H5)-COUNTIF(Vertices[Out-Degree],"&gt;="&amp;H6)</f>
        <v>0</v>
      </c>
      <c r="J5" s="39">
        <f t="shared" si="4"/>
        <v>6.837209302325581</v>
      </c>
      <c r="K5" s="40">
        <f>COUNTIF(Vertices[Betweenness Centrality],"&gt;= "&amp;J5)-COUNTIF(Vertices[Betweenness Centrality],"&gt;="&amp;J6)</f>
        <v>0</v>
      </c>
      <c r="L5" s="39">
        <f t="shared" si="5"/>
        <v>0.03488372093023256</v>
      </c>
      <c r="M5" s="40">
        <f>COUNTIF(Vertices[Closeness Centrality],"&gt;= "&amp;L5)-COUNTIF(Vertices[Closeness Centrality],"&gt;="&amp;L6)</f>
        <v>3</v>
      </c>
      <c r="N5" s="39">
        <f t="shared" si="6"/>
        <v>0.012359720930232559</v>
      </c>
      <c r="O5" s="40">
        <f>COUNTIF(Vertices[Eigenvector Centrality],"&gt;= "&amp;N5)-COUNTIF(Vertices[Eigenvector Centrality],"&gt;="&amp;N6)</f>
        <v>1</v>
      </c>
      <c r="P5" s="39">
        <f t="shared" si="7"/>
        <v>0.5836540465116279</v>
      </c>
      <c r="Q5" s="40">
        <f>COUNTIF(Vertices[PageRank],"&gt;= "&amp;P5)-COUNTIF(Vertices[PageRank],"&gt;="&amp;P6)</f>
        <v>0</v>
      </c>
      <c r="R5" s="39">
        <f t="shared" si="8"/>
        <v>0.06976744186046512</v>
      </c>
      <c r="S5" s="44">
        <f>COUNTIF(Vertices[Clustering Coefficient],"&gt;= "&amp;R5)-COUNTIF(Vertices[Clustering Coefficient],"&gt;="&amp;R6)</f>
        <v>0</v>
      </c>
      <c r="T5" s="39" t="e">
        <f ca="1" t="shared" si="9"/>
        <v>#REF!</v>
      </c>
      <c r="U5" s="40" t="e">
        <f ca="1" t="shared" si="0"/>
        <v>#REF!</v>
      </c>
    </row>
    <row r="6" spans="1:21" ht="15">
      <c r="A6" s="34" t="s">
        <v>148</v>
      </c>
      <c r="B6" s="34">
        <v>24</v>
      </c>
      <c r="D6" s="32">
        <f t="shared" si="1"/>
        <v>0</v>
      </c>
      <c r="E6" s="3">
        <f>COUNTIF(Vertices[Degree],"&gt;= "&amp;D6)-COUNTIF(Vertices[Degree],"&gt;="&amp;D7)</f>
        <v>0</v>
      </c>
      <c r="F6" s="37">
        <f t="shared" si="2"/>
        <v>0.5581395348837209</v>
      </c>
      <c r="G6" s="38">
        <f>COUNTIF(Vertices[In-Degree],"&gt;= "&amp;F6)-COUNTIF(Vertices[In-Degree],"&gt;="&amp;F7)</f>
        <v>0</v>
      </c>
      <c r="H6" s="37">
        <f t="shared" si="3"/>
        <v>0.46511627906976744</v>
      </c>
      <c r="I6" s="38">
        <f>COUNTIF(Vertices[Out-Degree],"&gt;= "&amp;H6)-COUNTIF(Vertices[Out-Degree],"&gt;="&amp;H7)</f>
        <v>0</v>
      </c>
      <c r="J6" s="37">
        <f t="shared" si="4"/>
        <v>9.116279069767442</v>
      </c>
      <c r="K6" s="38">
        <f>COUNTIF(Vertices[Betweenness Centrality],"&gt;= "&amp;J6)-COUNTIF(Vertices[Betweenness Centrality],"&gt;="&amp;J7)</f>
        <v>0</v>
      </c>
      <c r="L6" s="37">
        <f t="shared" si="5"/>
        <v>0.046511627906976744</v>
      </c>
      <c r="M6" s="38">
        <f>COUNTIF(Vertices[Closeness Centrality],"&gt;= "&amp;L6)-COUNTIF(Vertices[Closeness Centrality],"&gt;="&amp;L7)</f>
        <v>0</v>
      </c>
      <c r="N6" s="37">
        <f t="shared" si="6"/>
        <v>0.016479627906976744</v>
      </c>
      <c r="O6" s="38">
        <f>COUNTIF(Vertices[Eigenvector Centrality],"&gt;= "&amp;N6)-COUNTIF(Vertices[Eigenvector Centrality],"&gt;="&amp;N7)</f>
        <v>1</v>
      </c>
      <c r="P6" s="37">
        <f t="shared" si="7"/>
        <v>0.6190573953488372</v>
      </c>
      <c r="Q6" s="38">
        <f>COUNTIF(Vertices[PageRank],"&gt;= "&amp;P6)-COUNTIF(Vertices[PageRank],"&gt;="&amp;P7)</f>
        <v>0</v>
      </c>
      <c r="R6" s="37">
        <f t="shared" si="8"/>
        <v>0.09302325581395349</v>
      </c>
      <c r="S6" s="43">
        <f>COUNTIF(Vertices[Clustering Coefficient],"&gt;= "&amp;R6)-COUNTIF(Vertices[Clustering Coefficient],"&gt;="&amp;R7)</f>
        <v>1</v>
      </c>
      <c r="T6" s="37" t="e">
        <f ca="1" t="shared" si="9"/>
        <v>#REF!</v>
      </c>
      <c r="U6" s="38" t="e">
        <f ca="1" t="shared" si="0"/>
        <v>#REF!</v>
      </c>
    </row>
    <row r="7" spans="1:21" ht="15">
      <c r="A7" s="34" t="s">
        <v>149</v>
      </c>
      <c r="B7" s="34">
        <v>12</v>
      </c>
      <c r="D7" s="32">
        <f t="shared" si="1"/>
        <v>0</v>
      </c>
      <c r="E7" s="3">
        <f>COUNTIF(Vertices[Degree],"&gt;= "&amp;D7)-COUNTIF(Vertices[Degree],"&gt;="&amp;D8)</f>
        <v>0</v>
      </c>
      <c r="F7" s="39">
        <f t="shared" si="2"/>
        <v>0.6976744186046512</v>
      </c>
      <c r="G7" s="40">
        <f>COUNTIF(Vertices[In-Degree],"&gt;= "&amp;F7)-COUNTIF(Vertices[In-Degree],"&gt;="&amp;F8)</f>
        <v>0</v>
      </c>
      <c r="H7" s="39">
        <f t="shared" si="3"/>
        <v>0.5813953488372093</v>
      </c>
      <c r="I7" s="40">
        <f>COUNTIF(Vertices[Out-Degree],"&gt;= "&amp;H7)-COUNTIF(Vertices[Out-Degree],"&gt;="&amp;H8)</f>
        <v>0</v>
      </c>
      <c r="J7" s="39">
        <f t="shared" si="4"/>
        <v>11.395348837209303</v>
      </c>
      <c r="K7" s="40">
        <f>COUNTIF(Vertices[Betweenness Centrality],"&gt;= "&amp;J7)-COUNTIF(Vertices[Betweenness Centrality],"&gt;="&amp;J8)</f>
        <v>0</v>
      </c>
      <c r="L7" s="39">
        <f t="shared" si="5"/>
        <v>0.05813953488372093</v>
      </c>
      <c r="M7" s="40">
        <f>COUNTIF(Vertices[Closeness Centrality],"&gt;= "&amp;L7)-COUNTIF(Vertices[Closeness Centrality],"&gt;="&amp;L8)</f>
        <v>0</v>
      </c>
      <c r="N7" s="39">
        <f t="shared" si="6"/>
        <v>0.02059953488372093</v>
      </c>
      <c r="O7" s="40">
        <f>COUNTIF(Vertices[Eigenvector Centrality],"&gt;= "&amp;N7)-COUNTIF(Vertices[Eigenvector Centrality],"&gt;="&amp;N8)</f>
        <v>2</v>
      </c>
      <c r="P7" s="39">
        <f t="shared" si="7"/>
        <v>0.6544607441860465</v>
      </c>
      <c r="Q7" s="40">
        <f>COUNTIF(Vertices[PageRank],"&gt;= "&amp;P7)-COUNTIF(Vertices[PageRank],"&gt;="&amp;P8)</f>
        <v>0</v>
      </c>
      <c r="R7" s="39">
        <f t="shared" si="8"/>
        <v>0.11627906976744186</v>
      </c>
      <c r="S7" s="44">
        <f>COUNTIF(Vertices[Clustering Coefficient],"&gt;= "&amp;R7)-COUNTIF(Vertices[Clustering Coefficient],"&gt;="&amp;R8)</f>
        <v>0</v>
      </c>
      <c r="T7" s="39" t="e">
        <f ca="1" t="shared" si="9"/>
        <v>#REF!</v>
      </c>
      <c r="U7" s="40" t="e">
        <f ca="1" t="shared" si="0"/>
        <v>#REF!</v>
      </c>
    </row>
    <row r="8" spans="1:21" ht="15">
      <c r="A8" s="34" t="s">
        <v>150</v>
      </c>
      <c r="B8" s="34">
        <v>36</v>
      </c>
      <c r="D8" s="32">
        <f t="shared" si="1"/>
        <v>0</v>
      </c>
      <c r="E8" s="3">
        <f>COUNTIF(Vertices[Degree],"&gt;= "&amp;D8)-COUNTIF(Vertices[Degree],"&gt;="&amp;D9)</f>
        <v>0</v>
      </c>
      <c r="F8" s="37">
        <f t="shared" si="2"/>
        <v>0.8372093023255814</v>
      </c>
      <c r="G8" s="38">
        <f>COUNTIF(Vertices[In-Degree],"&gt;= "&amp;F8)-COUNTIF(Vertices[In-Degree],"&gt;="&amp;F9)</f>
        <v>0</v>
      </c>
      <c r="H8" s="37">
        <f t="shared" si="3"/>
        <v>0.6976744186046512</v>
      </c>
      <c r="I8" s="38">
        <f>COUNTIF(Vertices[Out-Degree],"&gt;= "&amp;H8)-COUNTIF(Vertices[Out-Degree],"&gt;="&amp;H9)</f>
        <v>0</v>
      </c>
      <c r="J8" s="37">
        <f t="shared" si="4"/>
        <v>13.674418604651164</v>
      </c>
      <c r="K8" s="38">
        <f>COUNTIF(Vertices[Betweenness Centrality],"&gt;= "&amp;J8)-COUNTIF(Vertices[Betweenness Centrality],"&gt;="&amp;J9)</f>
        <v>0</v>
      </c>
      <c r="L8" s="37">
        <f t="shared" si="5"/>
        <v>0.06976744186046512</v>
      </c>
      <c r="M8" s="38">
        <f>COUNTIF(Vertices[Closeness Centrality],"&gt;= "&amp;L8)-COUNTIF(Vertices[Closeness Centrality],"&gt;="&amp;L9)</f>
        <v>0</v>
      </c>
      <c r="N8" s="37">
        <f t="shared" si="6"/>
        <v>0.024719441860465114</v>
      </c>
      <c r="O8" s="38">
        <f>COUNTIF(Vertices[Eigenvector Centrality],"&gt;= "&amp;N8)-COUNTIF(Vertices[Eigenvector Centrality],"&gt;="&amp;N9)</f>
        <v>0</v>
      </c>
      <c r="P8" s="37">
        <f t="shared" si="7"/>
        <v>0.6898640930232558</v>
      </c>
      <c r="Q8" s="38">
        <f>COUNTIF(Vertices[PageRank],"&gt;= "&amp;P8)-COUNTIF(Vertices[PageRank],"&gt;="&amp;P9)</f>
        <v>2</v>
      </c>
      <c r="R8" s="37">
        <f t="shared" si="8"/>
        <v>0.13953488372093023</v>
      </c>
      <c r="S8" s="43">
        <f>COUNTIF(Vertices[Clustering Coefficient],"&gt;= "&amp;R8)-COUNTIF(Vertices[Clustering Coefficient],"&gt;="&amp;R9)</f>
        <v>0</v>
      </c>
      <c r="T8" s="37" t="e">
        <f ca="1" t="shared" si="9"/>
        <v>#REF!</v>
      </c>
      <c r="U8" s="38" t="e">
        <f ca="1" t="shared" si="0"/>
        <v>#REF!</v>
      </c>
    </row>
    <row r="9" spans="1:21" ht="15">
      <c r="A9" s="88"/>
      <c r="B9" s="88"/>
      <c r="D9" s="32">
        <f t="shared" si="1"/>
        <v>0</v>
      </c>
      <c r="E9" s="3">
        <f>COUNTIF(Vertices[Degree],"&gt;= "&amp;D9)-COUNTIF(Vertices[Degree],"&gt;="&amp;D10)</f>
        <v>0</v>
      </c>
      <c r="F9" s="39">
        <f t="shared" si="2"/>
        <v>0.9767441860465117</v>
      </c>
      <c r="G9" s="40">
        <f>COUNTIF(Vertices[In-Degree],"&gt;= "&amp;F9)-COUNTIF(Vertices[In-Degree],"&gt;="&amp;F10)</f>
        <v>7</v>
      </c>
      <c r="H9" s="39">
        <f t="shared" si="3"/>
        <v>0.813953488372093</v>
      </c>
      <c r="I9" s="40">
        <f>COUNTIF(Vertices[Out-Degree],"&gt;= "&amp;H9)-COUNTIF(Vertices[Out-Degree],"&gt;="&amp;H10)</f>
        <v>0</v>
      </c>
      <c r="J9" s="39">
        <f t="shared" si="4"/>
        <v>15.953488372093025</v>
      </c>
      <c r="K9" s="40">
        <f>COUNTIF(Vertices[Betweenness Centrality],"&gt;= "&amp;J9)-COUNTIF(Vertices[Betweenness Centrality],"&gt;="&amp;J10)</f>
        <v>0</v>
      </c>
      <c r="L9" s="39">
        <f t="shared" si="5"/>
        <v>0.08139534883720931</v>
      </c>
      <c r="M9" s="40">
        <f>COUNTIF(Vertices[Closeness Centrality],"&gt;= "&amp;L9)-COUNTIF(Vertices[Closeness Centrality],"&gt;="&amp;L10)</f>
        <v>0</v>
      </c>
      <c r="N9" s="39">
        <f t="shared" si="6"/>
        <v>0.0288393488372093</v>
      </c>
      <c r="O9" s="40">
        <f>COUNTIF(Vertices[Eigenvector Centrality],"&gt;= "&amp;N9)-COUNTIF(Vertices[Eigenvector Centrality],"&gt;="&amp;N10)</f>
        <v>0</v>
      </c>
      <c r="P9" s="39">
        <f t="shared" si="7"/>
        <v>0.7252674418604651</v>
      </c>
      <c r="Q9" s="40">
        <f>COUNTIF(Vertices[PageRank],"&gt;= "&amp;P9)-COUNTIF(Vertices[PageRank],"&gt;="&amp;P10)</f>
        <v>1</v>
      </c>
      <c r="R9" s="39">
        <f t="shared" si="8"/>
        <v>0.16279069767441862</v>
      </c>
      <c r="S9" s="44">
        <f>COUNTIF(Vertices[Clustering Coefficient],"&gt;= "&amp;R9)-COUNTIF(Vertices[Clustering Coefficient],"&gt;="&amp;R10)</f>
        <v>2</v>
      </c>
      <c r="T9" s="39" t="e">
        <f ca="1" t="shared" si="9"/>
        <v>#REF!</v>
      </c>
      <c r="U9" s="40" t="e">
        <f ca="1" t="shared" si="0"/>
        <v>#REF!</v>
      </c>
    </row>
    <row r="10" spans="1:21" ht="15">
      <c r="A10" s="34" t="s">
        <v>151</v>
      </c>
      <c r="B10" s="34">
        <v>6</v>
      </c>
      <c r="D10" s="32">
        <f t="shared" si="1"/>
        <v>0</v>
      </c>
      <c r="E10" s="3">
        <f>COUNTIF(Vertices[Degree],"&gt;= "&amp;D10)-COUNTIF(Vertices[Degree],"&gt;="&amp;D11)</f>
        <v>0</v>
      </c>
      <c r="F10" s="37">
        <f t="shared" si="2"/>
        <v>1.1162790697674418</v>
      </c>
      <c r="G10" s="38">
        <f>COUNTIF(Vertices[In-Degree],"&gt;= "&amp;F10)-COUNTIF(Vertices[In-Degree],"&gt;="&amp;F11)</f>
        <v>0</v>
      </c>
      <c r="H10" s="37">
        <f t="shared" si="3"/>
        <v>0.9302325581395349</v>
      </c>
      <c r="I10" s="38">
        <f>COUNTIF(Vertices[Out-Degree],"&gt;= "&amp;H10)-COUNTIF(Vertices[Out-Degree],"&gt;="&amp;H11)</f>
        <v>4</v>
      </c>
      <c r="J10" s="37">
        <f t="shared" si="4"/>
        <v>18.232558139534884</v>
      </c>
      <c r="K10" s="38">
        <f>COUNTIF(Vertices[Betweenness Centrality],"&gt;= "&amp;J10)-COUNTIF(Vertices[Betweenness Centrality],"&gt;="&amp;J11)</f>
        <v>0</v>
      </c>
      <c r="L10" s="37">
        <f t="shared" si="5"/>
        <v>0.09302325581395349</v>
      </c>
      <c r="M10" s="38">
        <f>COUNTIF(Vertices[Closeness Centrality],"&gt;= "&amp;L10)-COUNTIF(Vertices[Closeness Centrality],"&gt;="&amp;L11)</f>
        <v>0</v>
      </c>
      <c r="N10" s="37">
        <f t="shared" si="6"/>
        <v>0.03295925581395349</v>
      </c>
      <c r="O10" s="38">
        <f>COUNTIF(Vertices[Eigenvector Centrality],"&gt;= "&amp;N10)-COUNTIF(Vertices[Eigenvector Centrality],"&gt;="&amp;N11)</f>
        <v>0</v>
      </c>
      <c r="P10" s="37">
        <f t="shared" si="7"/>
        <v>0.7606707906976744</v>
      </c>
      <c r="Q10" s="38">
        <f>COUNTIF(Vertices[PageRank],"&gt;= "&amp;P10)-COUNTIF(Vertices[PageRank],"&gt;="&amp;P11)</f>
        <v>2</v>
      </c>
      <c r="R10" s="37">
        <f t="shared" si="8"/>
        <v>0.18604651162790697</v>
      </c>
      <c r="S10" s="43">
        <f>COUNTIF(Vertices[Clustering Coefficient],"&gt;= "&amp;R10)-COUNTIF(Vertices[Clustering Coefficient],"&gt;="&amp;R11)</f>
        <v>0</v>
      </c>
      <c r="T10" s="37" t="e">
        <f ca="1" t="shared" si="9"/>
        <v>#REF!</v>
      </c>
      <c r="U10" s="38" t="e">
        <f ca="1" t="shared" si="0"/>
        <v>#REF!</v>
      </c>
    </row>
    <row r="11" spans="1:21" ht="15">
      <c r="A11" s="88"/>
      <c r="B11" s="88"/>
      <c r="D11" s="32">
        <f t="shared" si="1"/>
        <v>0</v>
      </c>
      <c r="E11" s="3">
        <f>COUNTIF(Vertices[Degree],"&gt;= "&amp;D11)-COUNTIF(Vertices[Degree],"&gt;="&amp;D12)</f>
        <v>0</v>
      </c>
      <c r="F11" s="39">
        <f t="shared" si="2"/>
        <v>1.255813953488372</v>
      </c>
      <c r="G11" s="40">
        <f>COUNTIF(Vertices[In-Degree],"&gt;= "&amp;F11)-COUNTIF(Vertices[In-Degree],"&gt;="&amp;F12)</f>
        <v>0</v>
      </c>
      <c r="H11" s="39">
        <f t="shared" si="3"/>
        <v>1.0465116279069768</v>
      </c>
      <c r="I11" s="40">
        <f>COUNTIF(Vertices[Out-Degree],"&gt;= "&amp;H11)-COUNTIF(Vertices[Out-Degree],"&gt;="&amp;H12)</f>
        <v>0</v>
      </c>
      <c r="J11" s="39">
        <f t="shared" si="4"/>
        <v>20.511627906976745</v>
      </c>
      <c r="K11" s="40">
        <f>COUNTIF(Vertices[Betweenness Centrality],"&gt;= "&amp;J11)-COUNTIF(Vertices[Betweenness Centrality],"&gt;="&amp;J12)</f>
        <v>0</v>
      </c>
      <c r="L11" s="39">
        <f t="shared" si="5"/>
        <v>0.10465116279069767</v>
      </c>
      <c r="M11" s="40">
        <f>COUNTIF(Vertices[Closeness Centrality],"&gt;= "&amp;L11)-COUNTIF(Vertices[Closeness Centrality],"&gt;="&amp;L12)</f>
        <v>0</v>
      </c>
      <c r="N11" s="39">
        <f t="shared" si="6"/>
        <v>0.03707916279069767</v>
      </c>
      <c r="O11" s="40">
        <f>COUNTIF(Vertices[Eigenvector Centrality],"&gt;= "&amp;N11)-COUNTIF(Vertices[Eigenvector Centrality],"&gt;="&amp;N12)</f>
        <v>0</v>
      </c>
      <c r="P11" s="39">
        <f t="shared" si="7"/>
        <v>0.7960741395348837</v>
      </c>
      <c r="Q11" s="40">
        <f>COUNTIF(Vertices[PageRank],"&gt;= "&amp;P11)-COUNTIF(Vertices[PageRank],"&gt;="&amp;P12)</f>
        <v>2</v>
      </c>
      <c r="R11" s="39">
        <f t="shared" si="8"/>
        <v>0.20930232558139533</v>
      </c>
      <c r="S11" s="44">
        <f>COUNTIF(Vertices[Clustering Coefficient],"&gt;= "&amp;R11)-COUNTIF(Vertices[Clustering Coefficient],"&gt;="&amp;R12)</f>
        <v>0</v>
      </c>
      <c r="T11" s="39" t="e">
        <f ca="1" t="shared" si="9"/>
        <v>#REF!</v>
      </c>
      <c r="U11" s="40" t="e">
        <f ca="1" t="shared" si="0"/>
        <v>#REF!</v>
      </c>
    </row>
    <row r="12" spans="1:21" ht="15">
      <c r="A12" s="34" t="s">
        <v>170</v>
      </c>
      <c r="B12" s="34">
        <v>0.25</v>
      </c>
      <c r="D12" s="32">
        <f t="shared" si="1"/>
        <v>0</v>
      </c>
      <c r="E12" s="3">
        <f>COUNTIF(Vertices[Degree],"&gt;= "&amp;D12)-COUNTIF(Vertices[Degree],"&gt;="&amp;D13)</f>
        <v>0</v>
      </c>
      <c r="F12" s="37">
        <f t="shared" si="2"/>
        <v>1.3953488372093024</v>
      </c>
      <c r="G12" s="38">
        <f>COUNTIF(Vertices[In-Degree],"&gt;= "&amp;F12)-COUNTIF(Vertices[In-Degree],"&gt;="&amp;F13)</f>
        <v>0</v>
      </c>
      <c r="H12" s="37">
        <f t="shared" si="3"/>
        <v>1.1627906976744187</v>
      </c>
      <c r="I12" s="38">
        <f>COUNTIF(Vertices[Out-Degree],"&gt;= "&amp;H12)-COUNTIF(Vertices[Out-Degree],"&gt;="&amp;H13)</f>
        <v>0</v>
      </c>
      <c r="J12" s="37">
        <f t="shared" si="4"/>
        <v>22.790697674418606</v>
      </c>
      <c r="K12" s="38">
        <f>COUNTIF(Vertices[Betweenness Centrality],"&gt;= "&amp;J12)-COUNTIF(Vertices[Betweenness Centrality],"&gt;="&amp;J13)</f>
        <v>2</v>
      </c>
      <c r="L12" s="37">
        <f t="shared" si="5"/>
        <v>0.11627906976744184</v>
      </c>
      <c r="M12" s="38">
        <f>COUNTIF(Vertices[Closeness Centrality],"&gt;= "&amp;L12)-COUNTIF(Vertices[Closeness Centrality],"&gt;="&amp;L13)</f>
        <v>0</v>
      </c>
      <c r="N12" s="37">
        <f t="shared" si="6"/>
        <v>0.04119906976744186</v>
      </c>
      <c r="O12" s="38">
        <f>COUNTIF(Vertices[Eigenvector Centrality],"&gt;= "&amp;N12)-COUNTIF(Vertices[Eigenvector Centrality],"&gt;="&amp;N13)</f>
        <v>0</v>
      </c>
      <c r="P12" s="37">
        <f t="shared" si="7"/>
        <v>0.831477488372093</v>
      </c>
      <c r="Q12" s="38">
        <f>COUNTIF(Vertices[PageRank],"&gt;= "&amp;P12)-COUNTIF(Vertices[PageRank],"&gt;="&amp;P13)</f>
        <v>0</v>
      </c>
      <c r="R12" s="37">
        <f t="shared" si="8"/>
        <v>0.2325581395348837</v>
      </c>
      <c r="S12" s="43">
        <f>COUNTIF(Vertices[Clustering Coefficient],"&gt;= "&amp;R12)-COUNTIF(Vertices[Clustering Coefficient],"&gt;="&amp;R13)</f>
        <v>0</v>
      </c>
      <c r="T12" s="37" t="e">
        <f ca="1" t="shared" si="9"/>
        <v>#REF!</v>
      </c>
      <c r="U12" s="38" t="e">
        <f ca="1" t="shared" si="0"/>
        <v>#REF!</v>
      </c>
    </row>
    <row r="13" spans="1:21" ht="15">
      <c r="A13" s="34" t="s">
        <v>171</v>
      </c>
      <c r="B13" s="34">
        <v>0.4</v>
      </c>
      <c r="D13" s="32">
        <f t="shared" si="1"/>
        <v>0</v>
      </c>
      <c r="E13" s="3">
        <f>COUNTIF(Vertices[Degree],"&gt;= "&amp;D13)-COUNTIF(Vertices[Degree],"&gt;="&amp;D14)</f>
        <v>0</v>
      </c>
      <c r="F13" s="39">
        <f t="shared" si="2"/>
        <v>1.5348837209302326</v>
      </c>
      <c r="G13" s="40">
        <f>COUNTIF(Vertices[In-Degree],"&gt;= "&amp;F13)-COUNTIF(Vertices[In-Degree],"&gt;="&amp;F14)</f>
        <v>0</v>
      </c>
      <c r="H13" s="39">
        <f t="shared" si="3"/>
        <v>1.2790697674418605</v>
      </c>
      <c r="I13" s="40">
        <f>COUNTIF(Vertices[Out-Degree],"&gt;= "&amp;H13)-COUNTIF(Vertices[Out-Degree],"&gt;="&amp;H14)</f>
        <v>0</v>
      </c>
      <c r="J13" s="39">
        <f t="shared" si="4"/>
        <v>25.069767441860467</v>
      </c>
      <c r="K13" s="40">
        <f>COUNTIF(Vertices[Betweenness Centrality],"&gt;= "&amp;J13)-COUNTIF(Vertices[Betweenness Centrality],"&gt;="&amp;J14)</f>
        <v>0</v>
      </c>
      <c r="L13" s="39">
        <f t="shared" si="5"/>
        <v>0.12790697674418602</v>
      </c>
      <c r="M13" s="40">
        <f>COUNTIF(Vertices[Closeness Centrality],"&gt;= "&amp;L13)-COUNTIF(Vertices[Closeness Centrality],"&gt;="&amp;L14)</f>
        <v>0</v>
      </c>
      <c r="N13" s="39">
        <f t="shared" si="6"/>
        <v>0.04531897674418604</v>
      </c>
      <c r="O13" s="40">
        <f>COUNTIF(Vertices[Eigenvector Centrality],"&gt;= "&amp;N13)-COUNTIF(Vertices[Eigenvector Centrality],"&gt;="&amp;N14)</f>
        <v>0</v>
      </c>
      <c r="P13" s="39">
        <f t="shared" si="7"/>
        <v>0.8668808372093023</v>
      </c>
      <c r="Q13" s="40">
        <f>COUNTIF(Vertices[PageRank],"&gt;= "&amp;P13)-COUNTIF(Vertices[PageRank],"&gt;="&amp;P14)</f>
        <v>1</v>
      </c>
      <c r="R13" s="39">
        <f t="shared" si="8"/>
        <v>0.25581395348837205</v>
      </c>
      <c r="S13" s="44">
        <f>COUNTIF(Vertices[Clustering Coefficient],"&gt;= "&amp;R13)-COUNTIF(Vertices[Clustering Coefficient],"&gt;="&amp;R14)</f>
        <v>0</v>
      </c>
      <c r="T13" s="39" t="e">
        <f ca="1" t="shared" si="9"/>
        <v>#REF!</v>
      </c>
      <c r="U13" s="40" t="e">
        <f ca="1" t="shared" si="0"/>
        <v>#REF!</v>
      </c>
    </row>
    <row r="14" spans="1:21" ht="15">
      <c r="A14" s="88"/>
      <c r="B14" s="88"/>
      <c r="D14" s="32">
        <f t="shared" si="1"/>
        <v>0</v>
      </c>
      <c r="E14" s="3">
        <f>COUNTIF(Vertices[Degree],"&gt;= "&amp;D14)-COUNTIF(Vertices[Degree],"&gt;="&amp;D15)</f>
        <v>0</v>
      </c>
      <c r="F14" s="37">
        <f t="shared" si="2"/>
        <v>1.6744186046511629</v>
      </c>
      <c r="G14" s="38">
        <f>COUNTIF(Vertices[In-Degree],"&gt;= "&amp;F14)-COUNTIF(Vertices[In-Degree],"&gt;="&amp;F15)</f>
        <v>0</v>
      </c>
      <c r="H14" s="37">
        <f t="shared" si="3"/>
        <v>1.3953488372093024</v>
      </c>
      <c r="I14" s="38">
        <f>COUNTIF(Vertices[Out-Degree],"&gt;= "&amp;H14)-COUNTIF(Vertices[Out-Degree],"&gt;="&amp;H15)</f>
        <v>0</v>
      </c>
      <c r="J14" s="37">
        <f t="shared" si="4"/>
        <v>27.348837209302328</v>
      </c>
      <c r="K14" s="38">
        <f>COUNTIF(Vertices[Betweenness Centrality],"&gt;= "&amp;J14)-COUNTIF(Vertices[Betweenness Centrality],"&gt;="&amp;J15)</f>
        <v>0</v>
      </c>
      <c r="L14" s="37">
        <f t="shared" si="5"/>
        <v>0.1395348837209302</v>
      </c>
      <c r="M14" s="38">
        <f>COUNTIF(Vertices[Closeness Centrality],"&gt;= "&amp;L14)-COUNTIF(Vertices[Closeness Centrality],"&gt;="&amp;L15)</f>
        <v>0</v>
      </c>
      <c r="N14" s="37">
        <f t="shared" si="6"/>
        <v>0.04943888372093023</v>
      </c>
      <c r="O14" s="38">
        <f>COUNTIF(Vertices[Eigenvector Centrality],"&gt;= "&amp;N14)-COUNTIF(Vertices[Eigenvector Centrality],"&gt;="&amp;N15)</f>
        <v>1</v>
      </c>
      <c r="P14" s="37">
        <f t="shared" si="7"/>
        <v>0.9022841860465116</v>
      </c>
      <c r="Q14" s="38">
        <f>COUNTIF(Vertices[PageRank],"&gt;= "&amp;P14)-COUNTIF(Vertices[PageRank],"&gt;="&amp;P15)</f>
        <v>0</v>
      </c>
      <c r="R14" s="37">
        <f t="shared" si="8"/>
        <v>0.2790697674418604</v>
      </c>
      <c r="S14" s="43">
        <f>COUNTIF(Vertices[Clustering Coefficient],"&gt;= "&amp;R14)-COUNTIF(Vertices[Clustering Coefficient],"&gt;="&amp;R15)</f>
        <v>0</v>
      </c>
      <c r="T14" s="37" t="e">
        <f ca="1" t="shared" si="9"/>
        <v>#REF!</v>
      </c>
      <c r="U14" s="38" t="e">
        <f ca="1" t="shared" si="0"/>
        <v>#REF!</v>
      </c>
    </row>
    <row r="15" spans="1:21" ht="15">
      <c r="A15" s="34" t="s">
        <v>152</v>
      </c>
      <c r="B15" s="34">
        <v>3</v>
      </c>
      <c r="D15" s="32">
        <f t="shared" si="1"/>
        <v>0</v>
      </c>
      <c r="E15" s="3">
        <f>COUNTIF(Vertices[Degree],"&gt;= "&amp;D15)-COUNTIF(Vertices[Degree],"&gt;="&amp;D16)</f>
        <v>0</v>
      </c>
      <c r="F15" s="39">
        <f t="shared" si="2"/>
        <v>1.8139534883720931</v>
      </c>
      <c r="G15" s="40">
        <f>COUNTIF(Vertices[In-Degree],"&gt;= "&amp;F15)-COUNTIF(Vertices[In-Degree],"&gt;="&amp;F16)</f>
        <v>0</v>
      </c>
      <c r="H15" s="39">
        <f t="shared" si="3"/>
        <v>1.5116279069767442</v>
      </c>
      <c r="I15" s="40">
        <f>COUNTIF(Vertices[Out-Degree],"&gt;= "&amp;H15)-COUNTIF(Vertices[Out-Degree],"&gt;="&amp;H16)</f>
        <v>0</v>
      </c>
      <c r="J15" s="39">
        <f t="shared" si="4"/>
        <v>29.62790697674419</v>
      </c>
      <c r="K15" s="40">
        <f>COUNTIF(Vertices[Betweenness Centrality],"&gt;= "&amp;J15)-COUNTIF(Vertices[Betweenness Centrality],"&gt;="&amp;J16)</f>
        <v>0</v>
      </c>
      <c r="L15" s="39">
        <f t="shared" si="5"/>
        <v>0.15116279069767438</v>
      </c>
      <c r="M15" s="40">
        <f>COUNTIF(Vertices[Closeness Centrality],"&gt;= "&amp;L15)-COUNTIF(Vertices[Closeness Centrality],"&gt;="&amp;L16)</f>
        <v>0</v>
      </c>
      <c r="N15" s="39">
        <f t="shared" si="6"/>
        <v>0.05355879069767441</v>
      </c>
      <c r="O15" s="40">
        <f>COUNTIF(Vertices[Eigenvector Centrality],"&gt;= "&amp;N15)-COUNTIF(Vertices[Eigenvector Centrality],"&gt;="&amp;N16)</f>
        <v>0</v>
      </c>
      <c r="P15" s="39">
        <f t="shared" si="7"/>
        <v>0.9376875348837209</v>
      </c>
      <c r="Q15" s="40">
        <f>COUNTIF(Vertices[PageRank],"&gt;= "&amp;P15)-COUNTIF(Vertices[PageRank],"&gt;="&amp;P16)</f>
        <v>0</v>
      </c>
      <c r="R15" s="39">
        <f t="shared" si="8"/>
        <v>0.30232558139534876</v>
      </c>
      <c r="S15" s="44">
        <f>COUNTIF(Vertices[Clustering Coefficient],"&gt;= "&amp;R15)-COUNTIF(Vertices[Clustering Coefficient],"&gt;="&amp;R16)</f>
        <v>0</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1.9534883720930234</v>
      </c>
      <c r="G16" s="38">
        <f>COUNTIF(Vertices[In-Degree],"&gt;= "&amp;F16)-COUNTIF(Vertices[In-Degree],"&gt;="&amp;F17)</f>
        <v>6</v>
      </c>
      <c r="H16" s="37">
        <f t="shared" si="3"/>
        <v>1.627906976744186</v>
      </c>
      <c r="I16" s="38">
        <f>COUNTIF(Vertices[Out-Degree],"&gt;= "&amp;H16)-COUNTIF(Vertices[Out-Degree],"&gt;="&amp;H17)</f>
        <v>0</v>
      </c>
      <c r="J16" s="37">
        <f t="shared" si="4"/>
        <v>31.90697674418605</v>
      </c>
      <c r="K16" s="38">
        <f>COUNTIF(Vertices[Betweenness Centrality],"&gt;= "&amp;J16)-COUNTIF(Vertices[Betweenness Centrality],"&gt;="&amp;J17)</f>
        <v>0</v>
      </c>
      <c r="L16" s="37">
        <f t="shared" si="5"/>
        <v>0.16279069767441856</v>
      </c>
      <c r="M16" s="38">
        <f>COUNTIF(Vertices[Closeness Centrality],"&gt;= "&amp;L16)-COUNTIF(Vertices[Closeness Centrality],"&gt;="&amp;L17)</f>
        <v>0</v>
      </c>
      <c r="N16" s="37">
        <f t="shared" si="6"/>
        <v>0.0576786976744186</v>
      </c>
      <c r="O16" s="38">
        <f>COUNTIF(Vertices[Eigenvector Centrality],"&gt;= "&amp;N16)-COUNTIF(Vertices[Eigenvector Centrality],"&gt;="&amp;N17)</f>
        <v>2</v>
      </c>
      <c r="P16" s="37">
        <f t="shared" si="7"/>
        <v>0.9730908837209302</v>
      </c>
      <c r="Q16" s="38">
        <f>COUNTIF(Vertices[PageRank],"&gt;= "&amp;P16)-COUNTIF(Vertices[PageRank],"&gt;="&amp;P17)</f>
        <v>1</v>
      </c>
      <c r="R16" s="37">
        <f t="shared" si="8"/>
        <v>0.3255813953488371</v>
      </c>
      <c r="S16" s="43">
        <f>COUNTIF(Vertices[Clustering Coefficient],"&gt;= "&amp;R16)-COUNTIF(Vertices[Clustering Coefficient],"&gt;="&amp;R17)</f>
        <v>2</v>
      </c>
      <c r="T16" s="37" t="e">
        <f ca="1" t="shared" si="9"/>
        <v>#REF!</v>
      </c>
      <c r="U16" s="38" t="e">
        <f ca="1" t="shared" si="0"/>
        <v>#REF!</v>
      </c>
    </row>
    <row r="17" spans="1:21" ht="15">
      <c r="A17" s="34" t="s">
        <v>154</v>
      </c>
      <c r="B17" s="34">
        <v>14</v>
      </c>
      <c r="D17" s="32">
        <f t="shared" si="1"/>
        <v>0</v>
      </c>
      <c r="E17" s="3">
        <f>COUNTIF(Vertices[Degree],"&gt;= "&amp;D17)-COUNTIF(Vertices[Degree],"&gt;="&amp;D18)</f>
        <v>0</v>
      </c>
      <c r="F17" s="39">
        <f t="shared" si="2"/>
        <v>2.0930232558139537</v>
      </c>
      <c r="G17" s="40">
        <f>COUNTIF(Vertices[In-Degree],"&gt;= "&amp;F17)-COUNTIF(Vertices[In-Degree],"&gt;="&amp;F18)</f>
        <v>0</v>
      </c>
      <c r="H17" s="39">
        <f t="shared" si="3"/>
        <v>1.744186046511628</v>
      </c>
      <c r="I17" s="40">
        <f>COUNTIF(Vertices[Out-Degree],"&gt;= "&amp;H17)-COUNTIF(Vertices[Out-Degree],"&gt;="&amp;H18)</f>
        <v>0</v>
      </c>
      <c r="J17" s="39">
        <f t="shared" si="4"/>
        <v>34.18604651162791</v>
      </c>
      <c r="K17" s="40">
        <f>COUNTIF(Vertices[Betweenness Centrality],"&gt;= "&amp;J17)-COUNTIF(Vertices[Betweenness Centrality],"&gt;="&amp;J18)</f>
        <v>0</v>
      </c>
      <c r="L17" s="39">
        <f t="shared" si="5"/>
        <v>0.17441860465116274</v>
      </c>
      <c r="M17" s="40">
        <f>COUNTIF(Vertices[Closeness Centrality],"&gt;= "&amp;L17)-COUNTIF(Vertices[Closeness Centrality],"&gt;="&amp;L18)</f>
        <v>0</v>
      </c>
      <c r="N17" s="39">
        <f t="shared" si="6"/>
        <v>0.06179860465116278</v>
      </c>
      <c r="O17" s="40">
        <f>COUNTIF(Vertices[Eigenvector Centrality],"&gt;= "&amp;N17)-COUNTIF(Vertices[Eigenvector Centrality],"&gt;="&amp;N18)</f>
        <v>1</v>
      </c>
      <c r="P17" s="39">
        <f t="shared" si="7"/>
        <v>1.0084942325581396</v>
      </c>
      <c r="Q17" s="40">
        <f>COUNTIF(Vertices[PageRank],"&gt;= "&amp;P17)-COUNTIF(Vertices[PageRank],"&gt;="&amp;P18)</f>
        <v>2</v>
      </c>
      <c r="R17" s="39">
        <f t="shared" si="8"/>
        <v>0.3488372093023255</v>
      </c>
      <c r="S17" s="44">
        <f>COUNTIF(Vertices[Clustering Coefficient],"&gt;= "&amp;R17)-COUNTIF(Vertices[Clustering Coefficient],"&gt;="&amp;R18)</f>
        <v>0</v>
      </c>
      <c r="T17" s="39" t="e">
        <f ca="1" t="shared" si="9"/>
        <v>#REF!</v>
      </c>
      <c r="U17" s="40" t="e">
        <f ca="1" t="shared" si="0"/>
        <v>#REF!</v>
      </c>
    </row>
    <row r="18" spans="1:21" ht="15">
      <c r="A18" s="34" t="s">
        <v>155</v>
      </c>
      <c r="B18" s="34">
        <v>32</v>
      </c>
      <c r="D18" s="32">
        <f t="shared" si="1"/>
        <v>0</v>
      </c>
      <c r="E18" s="3">
        <f>COUNTIF(Vertices[Degree],"&gt;= "&amp;D18)-COUNTIF(Vertices[Degree],"&gt;="&amp;D19)</f>
        <v>0</v>
      </c>
      <c r="F18" s="37">
        <f t="shared" si="2"/>
        <v>2.2325581395348837</v>
      </c>
      <c r="G18" s="38">
        <f>COUNTIF(Vertices[In-Degree],"&gt;= "&amp;F18)-COUNTIF(Vertices[In-Degree],"&gt;="&amp;F19)</f>
        <v>0</v>
      </c>
      <c r="H18" s="37">
        <f t="shared" si="3"/>
        <v>1.8604651162790697</v>
      </c>
      <c r="I18" s="38">
        <f>COUNTIF(Vertices[Out-Degree],"&gt;= "&amp;H18)-COUNTIF(Vertices[Out-Degree],"&gt;="&amp;H19)</f>
        <v>0</v>
      </c>
      <c r="J18" s="37">
        <f t="shared" si="4"/>
        <v>36.46511627906977</v>
      </c>
      <c r="K18" s="38">
        <f>COUNTIF(Vertices[Betweenness Centrality],"&gt;= "&amp;J18)-COUNTIF(Vertices[Betweenness Centrality],"&gt;="&amp;J19)</f>
        <v>0</v>
      </c>
      <c r="L18" s="37">
        <f t="shared" si="5"/>
        <v>0.18604651162790692</v>
      </c>
      <c r="M18" s="38">
        <f>COUNTIF(Vertices[Closeness Centrality],"&gt;= "&amp;L18)-COUNTIF(Vertices[Closeness Centrality],"&gt;="&amp;L19)</f>
        <v>0</v>
      </c>
      <c r="N18" s="37">
        <f t="shared" si="6"/>
        <v>0.06591851162790698</v>
      </c>
      <c r="O18" s="38">
        <f>COUNTIF(Vertices[Eigenvector Centrality],"&gt;= "&amp;N18)-COUNTIF(Vertices[Eigenvector Centrality],"&gt;="&amp;N19)</f>
        <v>1</v>
      </c>
      <c r="P18" s="37">
        <f t="shared" si="7"/>
        <v>1.043897581395349</v>
      </c>
      <c r="Q18" s="38">
        <f>COUNTIF(Vertices[PageRank],"&gt;= "&amp;P18)-COUNTIF(Vertices[PageRank],"&gt;="&amp;P19)</f>
        <v>0</v>
      </c>
      <c r="R18" s="37">
        <f t="shared" si="8"/>
        <v>0.37209302325581384</v>
      </c>
      <c r="S18" s="43">
        <f>COUNTIF(Vertices[Clustering Coefficient],"&gt;= "&amp;R18)-COUNTIF(Vertices[Clustering Coefficient],"&gt;="&amp;R19)</f>
        <v>0</v>
      </c>
      <c r="T18" s="37" t="e">
        <f ca="1" t="shared" si="9"/>
        <v>#REF!</v>
      </c>
      <c r="U18" s="38" t="e">
        <f ca="1" t="shared" si="0"/>
        <v>#REF!</v>
      </c>
    </row>
    <row r="19" spans="1:21" ht="15">
      <c r="A19" s="88"/>
      <c r="B19" s="88"/>
      <c r="D19" s="32">
        <f t="shared" si="1"/>
        <v>0</v>
      </c>
      <c r="E19" s="3">
        <f>COUNTIF(Vertices[Degree],"&gt;= "&amp;D19)-COUNTIF(Vertices[Degree],"&gt;="&amp;D20)</f>
        <v>0</v>
      </c>
      <c r="F19" s="39">
        <f t="shared" si="2"/>
        <v>2.3720930232558137</v>
      </c>
      <c r="G19" s="40">
        <f>COUNTIF(Vertices[In-Degree],"&gt;= "&amp;F19)-COUNTIF(Vertices[In-Degree],"&gt;="&amp;F20)</f>
        <v>0</v>
      </c>
      <c r="H19" s="39">
        <f t="shared" si="3"/>
        <v>1.9767441860465116</v>
      </c>
      <c r="I19" s="40">
        <f>COUNTIF(Vertices[Out-Degree],"&gt;= "&amp;H19)-COUNTIF(Vertices[Out-Degree],"&gt;="&amp;H20)</f>
        <v>8</v>
      </c>
      <c r="J19" s="39">
        <f t="shared" si="4"/>
        <v>38.74418604651163</v>
      </c>
      <c r="K19" s="40">
        <f>COUNTIF(Vertices[Betweenness Centrality],"&gt;= "&amp;J19)-COUNTIF(Vertices[Betweenness Centrality],"&gt;="&amp;J20)</f>
        <v>0</v>
      </c>
      <c r="L19" s="39">
        <f t="shared" si="5"/>
        <v>0.1976744186046511</v>
      </c>
      <c r="M19" s="40">
        <f>COUNTIF(Vertices[Closeness Centrality],"&gt;= "&amp;L19)-COUNTIF(Vertices[Closeness Centrality],"&gt;="&amp;L20)</f>
        <v>0</v>
      </c>
      <c r="N19" s="39">
        <f t="shared" si="6"/>
        <v>0.07003841860465117</v>
      </c>
      <c r="O19" s="40">
        <f>COUNTIF(Vertices[Eigenvector Centrality],"&gt;= "&amp;N19)-COUNTIF(Vertices[Eigenvector Centrality],"&gt;="&amp;N20)</f>
        <v>0</v>
      </c>
      <c r="P19" s="39">
        <f t="shared" si="7"/>
        <v>1.0793009302325585</v>
      </c>
      <c r="Q19" s="40">
        <f>COUNTIF(Vertices[PageRank],"&gt;= "&amp;P19)-COUNTIF(Vertices[PageRank],"&gt;="&amp;P20)</f>
        <v>0</v>
      </c>
      <c r="R19" s="39">
        <f t="shared" si="8"/>
        <v>0.3953488372093022</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2.5116279069767438</v>
      </c>
      <c r="G20" s="38">
        <f>COUNTIF(Vertices[In-Degree],"&gt;= "&amp;F20)-COUNTIF(Vertices[In-Degree],"&gt;="&amp;F21)</f>
        <v>0</v>
      </c>
      <c r="H20" s="37">
        <f t="shared" si="3"/>
        <v>2.0930232558139537</v>
      </c>
      <c r="I20" s="38">
        <f>COUNTIF(Vertices[Out-Degree],"&gt;= "&amp;H20)-COUNTIF(Vertices[Out-Degree],"&gt;="&amp;H21)</f>
        <v>0</v>
      </c>
      <c r="J20" s="37">
        <f t="shared" si="4"/>
        <v>41.02325581395349</v>
      </c>
      <c r="K20" s="38">
        <f>COUNTIF(Vertices[Betweenness Centrality],"&gt;= "&amp;J20)-COUNTIF(Vertices[Betweenness Centrality],"&gt;="&amp;J21)</f>
        <v>0</v>
      </c>
      <c r="L20" s="37">
        <f t="shared" si="5"/>
        <v>0.20930232558139528</v>
      </c>
      <c r="M20" s="38">
        <f>COUNTIF(Vertices[Closeness Centrality],"&gt;= "&amp;L20)-COUNTIF(Vertices[Closeness Centrality],"&gt;="&amp;L21)</f>
        <v>0</v>
      </c>
      <c r="N20" s="37">
        <f t="shared" si="6"/>
        <v>0.07415832558139536</v>
      </c>
      <c r="O20" s="38">
        <f>COUNTIF(Vertices[Eigenvector Centrality],"&gt;= "&amp;N20)-COUNTIF(Vertices[Eigenvector Centrality],"&gt;="&amp;N21)</f>
        <v>0</v>
      </c>
      <c r="P20" s="37">
        <f t="shared" si="7"/>
        <v>1.1147042790697679</v>
      </c>
      <c r="Q20" s="38">
        <f>COUNTIF(Vertices[PageRank],"&gt;= "&amp;P20)-COUNTIF(Vertices[PageRank],"&gt;="&amp;P21)</f>
        <v>1</v>
      </c>
      <c r="R20" s="37">
        <f t="shared" si="8"/>
        <v>0.41860465116279055</v>
      </c>
      <c r="S20" s="43">
        <f>COUNTIF(Vertices[Clustering Coefficient],"&gt;= "&amp;R20)-COUNTIF(Vertices[Clustering Coefficient],"&gt;="&amp;R21)</f>
        <v>0</v>
      </c>
      <c r="T20" s="37" t="e">
        <f ca="1" t="shared" si="9"/>
        <v>#REF!</v>
      </c>
      <c r="U20" s="38" t="e">
        <f ca="1" t="shared" si="0"/>
        <v>#REF!</v>
      </c>
    </row>
    <row r="21" spans="1:21" ht="15">
      <c r="A21" s="34" t="s">
        <v>157</v>
      </c>
      <c r="B21" s="34">
        <v>2.320388</v>
      </c>
      <c r="D21" s="32">
        <f t="shared" si="1"/>
        <v>0</v>
      </c>
      <c r="E21" s="3">
        <f>COUNTIF(Vertices[Degree],"&gt;= "&amp;D21)-COUNTIF(Vertices[Degree],"&gt;="&amp;D22)</f>
        <v>0</v>
      </c>
      <c r="F21" s="39">
        <f t="shared" si="2"/>
        <v>2.651162790697674</v>
      </c>
      <c r="G21" s="40">
        <f>COUNTIF(Vertices[In-Degree],"&gt;= "&amp;F21)-COUNTIF(Vertices[In-Degree],"&gt;="&amp;F22)</f>
        <v>0</v>
      </c>
      <c r="H21" s="39">
        <f t="shared" si="3"/>
        <v>2.2093023255813957</v>
      </c>
      <c r="I21" s="40">
        <f>COUNTIF(Vertices[Out-Degree],"&gt;= "&amp;H21)-COUNTIF(Vertices[Out-Degree],"&gt;="&amp;H22)</f>
        <v>0</v>
      </c>
      <c r="J21" s="39">
        <f t="shared" si="4"/>
        <v>43.30232558139535</v>
      </c>
      <c r="K21" s="40">
        <f>COUNTIF(Vertices[Betweenness Centrality],"&gt;= "&amp;J21)-COUNTIF(Vertices[Betweenness Centrality],"&gt;="&amp;J22)</f>
        <v>1</v>
      </c>
      <c r="L21" s="39">
        <f t="shared" si="5"/>
        <v>0.22093023255813946</v>
      </c>
      <c r="M21" s="40">
        <f>COUNTIF(Vertices[Closeness Centrality],"&gt;= "&amp;L21)-COUNTIF(Vertices[Closeness Centrality],"&gt;="&amp;L22)</f>
        <v>0</v>
      </c>
      <c r="N21" s="39">
        <f t="shared" si="6"/>
        <v>0.07827823255813955</v>
      </c>
      <c r="O21" s="40">
        <f>COUNTIF(Vertices[Eigenvector Centrality],"&gt;= "&amp;N21)-COUNTIF(Vertices[Eigenvector Centrality],"&gt;="&amp;N22)</f>
        <v>1</v>
      </c>
      <c r="P21" s="39">
        <f t="shared" si="7"/>
        <v>1.1501076279069773</v>
      </c>
      <c r="Q21" s="40">
        <f>COUNTIF(Vertices[PageRank],"&gt;= "&amp;P21)-COUNTIF(Vertices[PageRank],"&gt;="&amp;P22)</f>
        <v>1</v>
      </c>
      <c r="R21" s="39">
        <f t="shared" si="8"/>
        <v>0.4418604651162789</v>
      </c>
      <c r="S21" s="44">
        <f>COUNTIF(Vertices[Clustering Coefficient],"&gt;= "&amp;R21)-COUNTIF(Vertices[Clustering Coefficient],"&gt;="&amp;R22)</f>
        <v>0</v>
      </c>
      <c r="T21" s="39" t="e">
        <f ca="1" t="shared" si="9"/>
        <v>#REF!</v>
      </c>
      <c r="U21" s="40" t="e">
        <f ca="1" t="shared" si="0"/>
        <v>#REF!</v>
      </c>
    </row>
    <row r="22" spans="1:21" ht="15">
      <c r="A22" s="88"/>
      <c r="B22" s="88"/>
      <c r="D22" s="32">
        <f t="shared" si="1"/>
        <v>0</v>
      </c>
      <c r="E22" s="3">
        <f>COUNTIF(Vertices[Degree],"&gt;= "&amp;D22)-COUNTIF(Vertices[Degree],"&gt;="&amp;D23)</f>
        <v>0</v>
      </c>
      <c r="F22" s="37">
        <f t="shared" si="2"/>
        <v>2.790697674418604</v>
      </c>
      <c r="G22" s="38">
        <f>COUNTIF(Vertices[In-Degree],"&gt;= "&amp;F22)-COUNTIF(Vertices[In-Degree],"&gt;="&amp;F23)</f>
        <v>0</v>
      </c>
      <c r="H22" s="37">
        <f t="shared" si="3"/>
        <v>2.325581395348838</v>
      </c>
      <c r="I22" s="38">
        <f>COUNTIF(Vertices[Out-Degree],"&gt;= "&amp;H22)-COUNTIF(Vertices[Out-Degree],"&gt;="&amp;H23)</f>
        <v>0</v>
      </c>
      <c r="J22" s="37">
        <f t="shared" si="4"/>
        <v>45.58139534883721</v>
      </c>
      <c r="K22" s="38">
        <f>COUNTIF(Vertices[Betweenness Centrality],"&gt;= "&amp;J22)-COUNTIF(Vertices[Betweenness Centrality],"&gt;="&amp;J23)</f>
        <v>0</v>
      </c>
      <c r="L22" s="37">
        <f t="shared" si="5"/>
        <v>0.23255813953488363</v>
      </c>
      <c r="M22" s="38">
        <f>COUNTIF(Vertices[Closeness Centrality],"&gt;= "&amp;L22)-COUNTIF(Vertices[Closeness Centrality],"&gt;="&amp;L23)</f>
        <v>0</v>
      </c>
      <c r="N22" s="37">
        <f t="shared" si="6"/>
        <v>0.08239813953488374</v>
      </c>
      <c r="O22" s="38">
        <f>COUNTIF(Vertices[Eigenvector Centrality],"&gt;= "&amp;N22)-COUNTIF(Vertices[Eigenvector Centrality],"&gt;="&amp;N23)</f>
        <v>1</v>
      </c>
      <c r="P22" s="37">
        <f t="shared" si="7"/>
        <v>1.1855109767441867</v>
      </c>
      <c r="Q22" s="38">
        <f>COUNTIF(Vertices[PageRank],"&gt;= "&amp;P22)-COUNTIF(Vertices[PageRank],"&gt;="&amp;P23)</f>
        <v>0</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0.08169934640522876</v>
      </c>
      <c r="D23" s="32">
        <f t="shared" si="1"/>
        <v>0</v>
      </c>
      <c r="E23" s="3">
        <f>COUNTIF(Vertices[Degree],"&gt;= "&amp;D23)-COUNTIF(Vertices[Degree],"&gt;="&amp;D24)</f>
        <v>0</v>
      </c>
      <c r="F23" s="39">
        <f t="shared" si="2"/>
        <v>2.930232558139534</v>
      </c>
      <c r="G23" s="40">
        <f>COUNTIF(Vertices[In-Degree],"&gt;= "&amp;F23)-COUNTIF(Vertices[In-Degree],"&gt;="&amp;F24)</f>
        <v>1</v>
      </c>
      <c r="H23" s="39">
        <f t="shared" si="3"/>
        <v>2.44186046511628</v>
      </c>
      <c r="I23" s="40">
        <f>COUNTIF(Vertices[Out-Degree],"&gt;= "&amp;H23)-COUNTIF(Vertices[Out-Degree],"&gt;="&amp;H24)</f>
        <v>0</v>
      </c>
      <c r="J23" s="39">
        <f t="shared" si="4"/>
        <v>47.86046511627907</v>
      </c>
      <c r="K23" s="40">
        <f>COUNTIF(Vertices[Betweenness Centrality],"&gt;= "&amp;J23)-COUNTIF(Vertices[Betweenness Centrality],"&gt;="&amp;J24)</f>
        <v>0</v>
      </c>
      <c r="L23" s="39">
        <f t="shared" si="5"/>
        <v>0.2441860465116278</v>
      </c>
      <c r="M23" s="40">
        <f>COUNTIF(Vertices[Closeness Centrality],"&gt;= "&amp;L23)-COUNTIF(Vertices[Closeness Centrality],"&gt;="&amp;L24)</f>
        <v>0</v>
      </c>
      <c r="N23" s="39">
        <f t="shared" si="6"/>
        <v>0.08651804651162794</v>
      </c>
      <c r="O23" s="40">
        <f>COUNTIF(Vertices[Eigenvector Centrality],"&gt;= "&amp;N23)-COUNTIF(Vertices[Eigenvector Centrality],"&gt;="&amp;N24)</f>
        <v>0</v>
      </c>
      <c r="P23" s="39">
        <f t="shared" si="7"/>
        <v>1.2209143255813961</v>
      </c>
      <c r="Q23" s="40">
        <f>COUNTIF(Vertices[PageRank],"&gt;= "&amp;P23)-COUNTIF(Vertices[PageRank],"&gt;="&amp;P24)</f>
        <v>0</v>
      </c>
      <c r="R23" s="39">
        <f t="shared" si="8"/>
        <v>0.4883720930232556</v>
      </c>
      <c r="S23" s="44">
        <f>COUNTIF(Vertices[Clustering Coefficient],"&gt;= "&amp;R23)-COUNTIF(Vertices[Clustering Coefficient],"&gt;="&amp;R24)</f>
        <v>4</v>
      </c>
      <c r="T23" s="39" t="e">
        <f ca="1" t="shared" si="9"/>
        <v>#REF!</v>
      </c>
      <c r="U23" s="40" t="e">
        <f ca="1" t="shared" si="0"/>
        <v>#REF!</v>
      </c>
    </row>
    <row r="24" spans="1:21" ht="15">
      <c r="A24" s="34" t="s">
        <v>226</v>
      </c>
      <c r="B24" s="34">
        <v>0.4076</v>
      </c>
      <c r="D24" s="32">
        <f t="shared" si="1"/>
        <v>0</v>
      </c>
      <c r="E24" s="3">
        <f>COUNTIF(Vertices[Degree],"&gt;= "&amp;D24)-COUNTIF(Vertices[Degree],"&gt;="&amp;D25)</f>
        <v>0</v>
      </c>
      <c r="F24" s="37">
        <f t="shared" si="2"/>
        <v>3.069767441860464</v>
      </c>
      <c r="G24" s="38">
        <f>COUNTIF(Vertices[In-Degree],"&gt;= "&amp;F24)-COUNTIF(Vertices[In-Degree],"&gt;="&amp;F25)</f>
        <v>0</v>
      </c>
      <c r="H24" s="37">
        <f t="shared" si="3"/>
        <v>2.558139534883722</v>
      </c>
      <c r="I24" s="38">
        <f>COUNTIF(Vertices[Out-Degree],"&gt;= "&amp;H24)-COUNTIF(Vertices[Out-Degree],"&gt;="&amp;H25)</f>
        <v>0</v>
      </c>
      <c r="J24" s="37">
        <f t="shared" si="4"/>
        <v>50.139534883720934</v>
      </c>
      <c r="K24" s="38">
        <f>COUNTIF(Vertices[Betweenness Centrality],"&gt;= "&amp;J24)-COUNTIF(Vertices[Betweenness Centrality],"&gt;="&amp;J25)</f>
        <v>0</v>
      </c>
      <c r="L24" s="37">
        <f t="shared" si="5"/>
        <v>0.255813953488372</v>
      </c>
      <c r="M24" s="38">
        <f>COUNTIF(Vertices[Closeness Centrality],"&gt;= "&amp;L24)-COUNTIF(Vertices[Closeness Centrality],"&gt;="&amp;L25)</f>
        <v>0</v>
      </c>
      <c r="N24" s="37">
        <f t="shared" si="6"/>
        <v>0.09063795348837213</v>
      </c>
      <c r="O24" s="38">
        <f>COUNTIF(Vertices[Eigenvector Centrality],"&gt;= "&amp;N24)-COUNTIF(Vertices[Eigenvector Centrality],"&gt;="&amp;N25)</f>
        <v>0</v>
      </c>
      <c r="P24" s="37">
        <f t="shared" si="7"/>
        <v>1.2563176744186055</v>
      </c>
      <c r="Q24" s="38">
        <f>COUNTIF(Vertices[PageRank],"&gt;= "&amp;P24)-COUNTIF(Vertices[PageRank],"&gt;="&amp;P25)</f>
        <v>0</v>
      </c>
      <c r="R24" s="37">
        <f t="shared" si="8"/>
        <v>0.511627906976744</v>
      </c>
      <c r="S24" s="43">
        <f>COUNTIF(Vertices[Clustering Coefficient],"&gt;= "&amp;R24)-COUNTIF(Vertices[Clustering Coefficient],"&gt;="&amp;R25)</f>
        <v>0</v>
      </c>
      <c r="T24" s="37" t="e">
        <f ca="1" t="shared" si="9"/>
        <v>#REF!</v>
      </c>
      <c r="U24" s="38" t="e">
        <f ca="1" t="shared" si="0"/>
        <v>#REF!</v>
      </c>
    </row>
    <row r="25" spans="1:21" ht="15">
      <c r="A25" s="88"/>
      <c r="B25" s="88"/>
      <c r="D25" s="32">
        <f t="shared" si="1"/>
        <v>0</v>
      </c>
      <c r="E25" s="3">
        <f>COUNTIF(Vertices[Degree],"&gt;= "&amp;D25)-COUNTIF(Vertices[Degree],"&gt;="&amp;D26)</f>
        <v>0</v>
      </c>
      <c r="F25" s="39">
        <f t="shared" si="2"/>
        <v>3.209302325581394</v>
      </c>
      <c r="G25" s="40">
        <f>COUNTIF(Vertices[In-Degree],"&gt;= "&amp;F25)-COUNTIF(Vertices[In-Degree],"&gt;="&amp;F26)</f>
        <v>0</v>
      </c>
      <c r="H25" s="39">
        <f t="shared" si="3"/>
        <v>2.674418604651164</v>
      </c>
      <c r="I25" s="40">
        <f>COUNTIF(Vertices[Out-Degree],"&gt;= "&amp;H25)-COUNTIF(Vertices[Out-Degree],"&gt;="&amp;H26)</f>
        <v>0</v>
      </c>
      <c r="J25" s="39">
        <f t="shared" si="4"/>
        <v>52.418604651162795</v>
      </c>
      <c r="K25" s="40">
        <f>COUNTIF(Vertices[Betweenness Centrality],"&gt;= "&amp;J25)-COUNTIF(Vertices[Betweenness Centrality],"&gt;="&amp;J26)</f>
        <v>0</v>
      </c>
      <c r="L25" s="39">
        <f t="shared" si="5"/>
        <v>0.2674418604651162</v>
      </c>
      <c r="M25" s="40">
        <f>COUNTIF(Vertices[Closeness Centrality],"&gt;= "&amp;L25)-COUNTIF(Vertices[Closeness Centrality],"&gt;="&amp;L26)</f>
        <v>0</v>
      </c>
      <c r="N25" s="39">
        <f t="shared" si="6"/>
        <v>0.09475786046511632</v>
      </c>
      <c r="O25" s="40">
        <f>COUNTIF(Vertices[Eigenvector Centrality],"&gt;= "&amp;N25)-COUNTIF(Vertices[Eigenvector Centrality],"&gt;="&amp;N26)</f>
        <v>0</v>
      </c>
      <c r="P25" s="39">
        <f t="shared" si="7"/>
        <v>1.291721023255815</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227</v>
      </c>
      <c r="B26" s="34" t="s">
        <v>386</v>
      </c>
      <c r="D26" s="32">
        <f t="shared" si="1"/>
        <v>0</v>
      </c>
      <c r="E26" s="3">
        <f>COUNTIF(Vertices[Degree],"&gt;= "&amp;D26)-COUNTIF(Vertices[Degree],"&gt;="&amp;D27)</f>
        <v>0</v>
      </c>
      <c r="F26" s="37">
        <f t="shared" si="2"/>
        <v>3.348837209302324</v>
      </c>
      <c r="G26" s="38">
        <f>COUNTIF(Vertices[In-Degree],"&gt;= "&amp;F26)-COUNTIF(Vertices[In-Degree],"&gt;="&amp;F27)</f>
        <v>0</v>
      </c>
      <c r="H26" s="37">
        <f t="shared" si="3"/>
        <v>2.790697674418606</v>
      </c>
      <c r="I26" s="38">
        <f>COUNTIF(Vertices[Out-Degree],"&gt;= "&amp;H26)-COUNTIF(Vertices[Out-Degree],"&gt;="&amp;H27)</f>
        <v>0</v>
      </c>
      <c r="J26" s="37">
        <f t="shared" si="4"/>
        <v>54.697674418604656</v>
      </c>
      <c r="K26" s="38">
        <f>COUNTIF(Vertices[Betweenness Centrality],"&gt;= "&amp;J26)-COUNTIF(Vertices[Betweenness Centrality],"&gt;="&amp;J27)</f>
        <v>0</v>
      </c>
      <c r="L26" s="37">
        <f t="shared" si="5"/>
        <v>0.2790697674418604</v>
      </c>
      <c r="M26" s="38">
        <f>COUNTIF(Vertices[Closeness Centrality],"&gt;= "&amp;L26)-COUNTIF(Vertices[Closeness Centrality],"&gt;="&amp;L27)</f>
        <v>0</v>
      </c>
      <c r="N26" s="37">
        <f t="shared" si="6"/>
        <v>0.09887776744186051</v>
      </c>
      <c r="O26" s="38">
        <f>COUNTIF(Vertices[Eigenvector Centrality],"&gt;= "&amp;N26)-COUNTIF(Vertices[Eigenvector Centrality],"&gt;="&amp;N27)</f>
        <v>0</v>
      </c>
      <c r="P26" s="37">
        <f t="shared" si="7"/>
        <v>1.3271243720930244</v>
      </c>
      <c r="Q26" s="38">
        <f>COUNTIF(Vertices[PageRank],"&gt;= "&amp;P26)-COUNTIF(Vertices[PageRank],"&gt;="&amp;P27)</f>
        <v>0</v>
      </c>
      <c r="R26" s="37">
        <f t="shared" si="8"/>
        <v>0.5581395348837208</v>
      </c>
      <c r="S26" s="43">
        <f>COUNTIF(Vertices[Clustering Coefficient],"&gt;= "&amp;R26)-COUNTIF(Vertices[Clustering Coefficient],"&gt;="&amp;R27)</f>
        <v>0</v>
      </c>
      <c r="T26" s="37" t="e">
        <f ca="1" t="shared" si="9"/>
        <v>#REF!</v>
      </c>
      <c r="U26" s="38" t="e">
        <f ca="1" t="shared" si="0"/>
        <v>#REF!</v>
      </c>
    </row>
    <row r="27" spans="4:21" ht="15">
      <c r="D27" s="32">
        <f t="shared" si="1"/>
        <v>0</v>
      </c>
      <c r="E27" s="3">
        <f>COUNTIF(Vertices[Degree],"&gt;= "&amp;D27)-COUNTIF(Vertices[Degree],"&gt;="&amp;D28)</f>
        <v>0</v>
      </c>
      <c r="F27" s="39">
        <f t="shared" si="2"/>
        <v>3.488372093023254</v>
      </c>
      <c r="G27" s="40">
        <f>COUNTIF(Vertices[In-Degree],"&gt;= "&amp;F27)-COUNTIF(Vertices[In-Degree],"&gt;="&amp;F28)</f>
        <v>0</v>
      </c>
      <c r="H27" s="39">
        <f t="shared" si="3"/>
        <v>2.906976744186048</v>
      </c>
      <c r="I27" s="40">
        <f>COUNTIF(Vertices[Out-Degree],"&gt;= "&amp;H27)-COUNTIF(Vertices[Out-Degree],"&gt;="&amp;H28)</f>
        <v>1</v>
      </c>
      <c r="J27" s="39">
        <f t="shared" si="4"/>
        <v>56.97674418604652</v>
      </c>
      <c r="K27" s="40">
        <f>COUNTIF(Vertices[Betweenness Centrality],"&gt;= "&amp;J27)-COUNTIF(Vertices[Betweenness Centrality],"&gt;="&amp;J28)</f>
        <v>0</v>
      </c>
      <c r="L27" s="39">
        <f t="shared" si="5"/>
        <v>0.2906976744186046</v>
      </c>
      <c r="M27" s="40">
        <f>COUNTIF(Vertices[Closeness Centrality],"&gt;= "&amp;L27)-COUNTIF(Vertices[Closeness Centrality],"&gt;="&amp;L28)</f>
        <v>0</v>
      </c>
      <c r="N27" s="39">
        <f t="shared" si="6"/>
        <v>0.1029976744186047</v>
      </c>
      <c r="O27" s="40">
        <f>COUNTIF(Vertices[Eigenvector Centrality],"&gt;= "&amp;N27)-COUNTIF(Vertices[Eigenvector Centrality],"&gt;="&amp;N28)</f>
        <v>0</v>
      </c>
      <c r="P27" s="39">
        <f t="shared" si="7"/>
        <v>1.3625277209302338</v>
      </c>
      <c r="Q27" s="40">
        <f>COUNTIF(Vertices[PageRank],"&gt;= "&amp;P27)-COUNTIF(Vertices[PageRank],"&gt;="&amp;P28)</f>
        <v>0</v>
      </c>
      <c r="R27" s="39">
        <f t="shared" si="8"/>
        <v>0.5813953488372092</v>
      </c>
      <c r="S27" s="44">
        <f>COUNTIF(Vertices[Clustering Coefficient],"&gt;= "&amp;R27)-COUNTIF(Vertices[Clustering Coefficient],"&gt;="&amp;R28)</f>
        <v>0</v>
      </c>
      <c r="T27" s="39" t="e">
        <f ca="1" t="shared" si="9"/>
        <v>#REF!</v>
      </c>
      <c r="U27" s="40" t="e">
        <f ca="1" t="shared" si="0"/>
        <v>#REF!</v>
      </c>
    </row>
    <row r="28" spans="4:21" ht="15">
      <c r="D28" s="32">
        <f t="shared" si="1"/>
        <v>0</v>
      </c>
      <c r="E28" s="3">
        <f>COUNTIF(Vertices[Degree],"&gt;= "&amp;D28)-COUNTIF(Vertices[Degree],"&gt;="&amp;D29)</f>
        <v>0</v>
      </c>
      <c r="F28" s="37">
        <f t="shared" si="2"/>
        <v>3.627906976744184</v>
      </c>
      <c r="G28" s="38">
        <f>COUNTIF(Vertices[In-Degree],"&gt;= "&amp;F28)-COUNTIF(Vertices[In-Degree],"&gt;="&amp;F29)</f>
        <v>0</v>
      </c>
      <c r="H28" s="37">
        <f t="shared" si="3"/>
        <v>3.02325581395349</v>
      </c>
      <c r="I28" s="38">
        <f>COUNTIF(Vertices[Out-Degree],"&gt;= "&amp;H28)-COUNTIF(Vertices[Out-Degree],"&gt;="&amp;H29)</f>
        <v>0</v>
      </c>
      <c r="J28" s="37">
        <f t="shared" si="4"/>
        <v>59.25581395348838</v>
      </c>
      <c r="K28" s="38">
        <f>COUNTIF(Vertices[Betweenness Centrality],"&gt;= "&amp;J28)-COUNTIF(Vertices[Betweenness Centrality],"&gt;="&amp;J29)</f>
        <v>0</v>
      </c>
      <c r="L28" s="37">
        <f t="shared" si="5"/>
        <v>0.3023255813953488</v>
      </c>
      <c r="M28" s="38">
        <f>COUNTIF(Vertices[Closeness Centrality],"&gt;= "&amp;L28)-COUNTIF(Vertices[Closeness Centrality],"&gt;="&amp;L29)</f>
        <v>0</v>
      </c>
      <c r="N28" s="37">
        <f t="shared" si="6"/>
        <v>0.1071175813953489</v>
      </c>
      <c r="O28" s="38">
        <f>COUNTIF(Vertices[Eigenvector Centrality],"&gt;= "&amp;N28)-COUNTIF(Vertices[Eigenvector Centrality],"&gt;="&amp;N29)</f>
        <v>0</v>
      </c>
      <c r="P28" s="37">
        <f t="shared" si="7"/>
        <v>1.3979310697674432</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t="s">
        <v>163</v>
      </c>
      <c r="B29" t="s">
        <v>17</v>
      </c>
      <c r="D29" s="32">
        <f t="shared" si="1"/>
        <v>0</v>
      </c>
      <c r="E29" s="3">
        <f>COUNTIF(Vertices[Degree],"&gt;= "&amp;D29)-COUNTIF(Vertices[Degree],"&gt;="&amp;D30)</f>
        <v>0</v>
      </c>
      <c r="F29" s="39">
        <f t="shared" si="2"/>
        <v>3.767441860465114</v>
      </c>
      <c r="G29" s="40">
        <f>COUNTIF(Vertices[In-Degree],"&gt;= "&amp;F29)-COUNTIF(Vertices[In-Degree],"&gt;="&amp;F30)</f>
        <v>0</v>
      </c>
      <c r="H29" s="39">
        <f t="shared" si="3"/>
        <v>3.1395348837209323</v>
      </c>
      <c r="I29" s="40">
        <f>COUNTIF(Vertices[Out-Degree],"&gt;= "&amp;H29)-COUNTIF(Vertices[Out-Degree],"&gt;="&amp;H30)</f>
        <v>0</v>
      </c>
      <c r="J29" s="39">
        <f t="shared" si="4"/>
        <v>61.53488372093024</v>
      </c>
      <c r="K29" s="40">
        <f>COUNTIF(Vertices[Betweenness Centrality],"&gt;= "&amp;J29)-COUNTIF(Vertices[Betweenness Centrality],"&gt;="&amp;J30)</f>
        <v>0</v>
      </c>
      <c r="L29" s="39">
        <f t="shared" si="5"/>
        <v>0.313953488372093</v>
      </c>
      <c r="M29" s="40">
        <f>COUNTIF(Vertices[Closeness Centrality],"&gt;= "&amp;L29)-COUNTIF(Vertices[Closeness Centrality],"&gt;="&amp;L30)</f>
        <v>0</v>
      </c>
      <c r="N29" s="39">
        <f t="shared" si="6"/>
        <v>0.11123748837209309</v>
      </c>
      <c r="O29" s="40">
        <f>COUNTIF(Vertices[Eigenvector Centrality],"&gt;= "&amp;N29)-COUNTIF(Vertices[Eigenvector Centrality],"&gt;="&amp;N30)</f>
        <v>1</v>
      </c>
      <c r="P29" s="39">
        <f t="shared" si="7"/>
        <v>1.4333344186046526</v>
      </c>
      <c r="Q29" s="40">
        <f>COUNTIF(Vertices[PageRank],"&gt;= "&amp;P29)-COUNTIF(Vertices[PageRank],"&gt;="&amp;P30)</f>
        <v>1</v>
      </c>
      <c r="R29" s="39">
        <f t="shared" si="8"/>
        <v>0.627906976744186</v>
      </c>
      <c r="S29" s="44">
        <f>COUNTIF(Vertices[Clustering Coefficient],"&gt;= "&amp;R29)-COUNTIF(Vertices[Clustering Coefficient],"&gt;="&amp;R30)</f>
        <v>0</v>
      </c>
      <c r="T29" s="39" t="e">
        <f ca="1" t="shared" si="9"/>
        <v>#REF!</v>
      </c>
      <c r="U29" s="40" t="e">
        <f ca="1" t="shared" si="0"/>
        <v>#REF!</v>
      </c>
    </row>
    <row r="30" spans="1:21" ht="15">
      <c r="A30" s="33"/>
      <c r="B30" s="33"/>
      <c r="D30" s="32">
        <f t="shared" si="1"/>
        <v>0</v>
      </c>
      <c r="E30" s="3">
        <f>COUNTIF(Vertices[Degree],"&gt;= "&amp;D30)-COUNTIF(Vertices[Degree],"&gt;="&amp;D31)</f>
        <v>0</v>
      </c>
      <c r="F30" s="37">
        <f t="shared" si="2"/>
        <v>3.906976744186044</v>
      </c>
      <c r="G30" s="38">
        <f>COUNTIF(Vertices[In-Degree],"&gt;= "&amp;F30)-COUNTIF(Vertices[In-Degree],"&gt;="&amp;F31)</f>
        <v>0</v>
      </c>
      <c r="H30" s="37">
        <f t="shared" si="3"/>
        <v>3.2558139534883743</v>
      </c>
      <c r="I30" s="38">
        <f>COUNTIF(Vertices[Out-Degree],"&gt;= "&amp;H30)-COUNTIF(Vertices[Out-Degree],"&gt;="&amp;H31)</f>
        <v>0</v>
      </c>
      <c r="J30" s="37">
        <f t="shared" si="4"/>
        <v>63.8139534883721</v>
      </c>
      <c r="K30" s="38">
        <f>COUNTIF(Vertices[Betweenness Centrality],"&gt;= "&amp;J30)-COUNTIF(Vertices[Betweenness Centrality],"&gt;="&amp;J31)</f>
        <v>0</v>
      </c>
      <c r="L30" s="37">
        <f t="shared" si="5"/>
        <v>0.32558139534883723</v>
      </c>
      <c r="M30" s="38">
        <f>COUNTIF(Vertices[Closeness Centrality],"&gt;= "&amp;L30)-COUNTIF(Vertices[Closeness Centrality],"&gt;="&amp;L31)</f>
        <v>2</v>
      </c>
      <c r="N30" s="37">
        <f t="shared" si="6"/>
        <v>0.11535739534883728</v>
      </c>
      <c r="O30" s="38">
        <f>COUNTIF(Vertices[Eigenvector Centrality],"&gt;= "&amp;N30)-COUNTIF(Vertices[Eigenvector Centrality],"&gt;="&amp;N31)</f>
        <v>0</v>
      </c>
      <c r="P30" s="37">
        <f t="shared" si="7"/>
        <v>1.468737767441862</v>
      </c>
      <c r="Q30" s="38">
        <f>COUNTIF(Vertices[PageRank],"&gt;= "&amp;P30)-COUNTIF(Vertices[PageRank],"&gt;="&amp;P31)</f>
        <v>0</v>
      </c>
      <c r="R30" s="37">
        <f t="shared" si="8"/>
        <v>0.6511627906976745</v>
      </c>
      <c r="S30" s="43">
        <f>COUNTIF(Vertices[Clustering Coefficient],"&gt;= "&amp;R30)-COUNTIF(Vertices[Clustering Coefficient],"&gt;="&amp;R31)</f>
        <v>0</v>
      </c>
      <c r="T30" s="37" t="e">
        <f ca="1" t="shared" si="9"/>
        <v>#REF!</v>
      </c>
      <c r="U30" s="38" t="e">
        <f ca="1" t="shared" si="0"/>
        <v>#REF!</v>
      </c>
    </row>
    <row r="31" spans="4:21" ht="15">
      <c r="D31" s="32">
        <f t="shared" si="1"/>
        <v>0</v>
      </c>
      <c r="E31" s="3">
        <f>COUNTIF(Vertices[Degree],"&gt;= "&amp;D31)-COUNTIF(Vertices[Degree],"&gt;="&amp;D32)</f>
        <v>0</v>
      </c>
      <c r="F31" s="39">
        <f t="shared" si="2"/>
        <v>4.046511627906974</v>
      </c>
      <c r="G31" s="40">
        <f>COUNTIF(Vertices[In-Degree],"&gt;= "&amp;F31)-COUNTIF(Vertices[In-Degree],"&gt;="&amp;F32)</f>
        <v>0</v>
      </c>
      <c r="H31" s="39">
        <f t="shared" si="3"/>
        <v>3.3720930232558164</v>
      </c>
      <c r="I31" s="40">
        <f>COUNTIF(Vertices[Out-Degree],"&gt;= "&amp;H31)-COUNTIF(Vertices[Out-Degree],"&gt;="&amp;H32)</f>
        <v>0</v>
      </c>
      <c r="J31" s="39">
        <f t="shared" si="4"/>
        <v>66.09302325581396</v>
      </c>
      <c r="K31" s="40">
        <f>COUNTIF(Vertices[Betweenness Centrality],"&gt;= "&amp;J31)-COUNTIF(Vertices[Betweenness Centrality],"&gt;="&amp;J32)</f>
        <v>0</v>
      </c>
      <c r="L31" s="39">
        <f t="shared" si="5"/>
        <v>0.33720930232558144</v>
      </c>
      <c r="M31" s="40">
        <f>COUNTIF(Vertices[Closeness Centrality],"&gt;= "&amp;L31)-COUNTIF(Vertices[Closeness Centrality],"&gt;="&amp;L32)</f>
        <v>0</v>
      </c>
      <c r="N31" s="39">
        <f t="shared" si="6"/>
        <v>0.11947730232558147</v>
      </c>
      <c r="O31" s="40">
        <f>COUNTIF(Vertices[Eigenvector Centrality],"&gt;= "&amp;N31)-COUNTIF(Vertices[Eigenvector Centrality],"&gt;="&amp;N32)</f>
        <v>0</v>
      </c>
      <c r="P31" s="39">
        <f t="shared" si="7"/>
        <v>1.5041411162790714</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4:21" ht="15">
      <c r="D32" s="32">
        <f t="shared" si="1"/>
        <v>0</v>
      </c>
      <c r="E32" s="3">
        <f>COUNTIF(Vertices[Degree],"&gt;= "&amp;D32)-COUNTIF(Vertices[Degree],"&gt;="&amp;D33)</f>
        <v>0</v>
      </c>
      <c r="F32" s="37">
        <f t="shared" si="2"/>
        <v>4.186046511627905</v>
      </c>
      <c r="G32" s="38">
        <f>COUNTIF(Vertices[In-Degree],"&gt;= "&amp;F32)-COUNTIF(Vertices[In-Degree],"&gt;="&amp;F33)</f>
        <v>0</v>
      </c>
      <c r="H32" s="37">
        <f t="shared" si="3"/>
        <v>3.4883720930232585</v>
      </c>
      <c r="I32" s="38">
        <f>COUNTIF(Vertices[Out-Degree],"&gt;= "&amp;H32)-COUNTIF(Vertices[Out-Degree],"&gt;="&amp;H33)</f>
        <v>0</v>
      </c>
      <c r="J32" s="37">
        <f t="shared" si="4"/>
        <v>68.37209302325581</v>
      </c>
      <c r="K32" s="38">
        <f>COUNTIF(Vertices[Betweenness Centrality],"&gt;= "&amp;J32)-COUNTIF(Vertices[Betweenness Centrality],"&gt;="&amp;J33)</f>
        <v>0</v>
      </c>
      <c r="L32" s="37">
        <f t="shared" si="5"/>
        <v>0.34883720930232565</v>
      </c>
      <c r="M32" s="38">
        <f>COUNTIF(Vertices[Closeness Centrality],"&gt;= "&amp;L32)-COUNTIF(Vertices[Closeness Centrality],"&gt;="&amp;L33)</f>
        <v>0</v>
      </c>
      <c r="N32" s="37">
        <f t="shared" si="6"/>
        <v>0.12359720930232566</v>
      </c>
      <c r="O32" s="38">
        <f>COUNTIF(Vertices[Eigenvector Centrality],"&gt;= "&amp;N32)-COUNTIF(Vertices[Eigenvector Centrality],"&gt;="&amp;N33)</f>
        <v>0</v>
      </c>
      <c r="P32" s="37">
        <f t="shared" si="7"/>
        <v>1.5395444651162808</v>
      </c>
      <c r="Q32" s="38">
        <f>COUNTIF(Vertices[PageRank],"&gt;= "&amp;P32)-COUNTIF(Vertices[PageRank],"&gt;="&amp;P33)</f>
        <v>0</v>
      </c>
      <c r="R32" s="37">
        <f t="shared" si="8"/>
        <v>0.6976744186046513</v>
      </c>
      <c r="S32" s="43">
        <f>COUNTIF(Vertices[Clustering Coefficient],"&gt;= "&amp;R32)-COUNTIF(Vertices[Clustering Coefficient],"&gt;="&amp;R33)</f>
        <v>0</v>
      </c>
      <c r="T32" s="37" t="e">
        <f ca="1" t="shared" si="9"/>
        <v>#REF!</v>
      </c>
      <c r="U32" s="38" t="e">
        <f ca="1" t="shared" si="0"/>
        <v>#REF!</v>
      </c>
    </row>
    <row r="33" spans="4:21" ht="15">
      <c r="D33" s="32">
        <f t="shared" si="1"/>
        <v>0</v>
      </c>
      <c r="E33" s="3">
        <f>COUNTIF(Vertices[Degree],"&gt;= "&amp;D33)-COUNTIF(Vertices[Degree],"&gt;="&amp;D34)</f>
        <v>0</v>
      </c>
      <c r="F33" s="39">
        <f t="shared" si="2"/>
        <v>4.325581395348835</v>
      </c>
      <c r="G33" s="40">
        <f>COUNTIF(Vertices[In-Degree],"&gt;= "&amp;F33)-COUNTIF(Vertices[In-Degree],"&gt;="&amp;F34)</f>
        <v>0</v>
      </c>
      <c r="H33" s="39">
        <f t="shared" si="3"/>
        <v>3.6046511627907005</v>
      </c>
      <c r="I33" s="40">
        <f>COUNTIF(Vertices[Out-Degree],"&gt;= "&amp;H33)-COUNTIF(Vertices[Out-Degree],"&gt;="&amp;H34)</f>
        <v>0</v>
      </c>
      <c r="J33" s="39">
        <f t="shared" si="4"/>
        <v>70.65116279069767</v>
      </c>
      <c r="K33" s="40">
        <f>COUNTIF(Vertices[Betweenness Centrality],"&gt;= "&amp;J33)-COUNTIF(Vertices[Betweenness Centrality],"&gt;="&amp;J34)</f>
        <v>0</v>
      </c>
      <c r="L33" s="39">
        <f t="shared" si="5"/>
        <v>0.36046511627906985</v>
      </c>
      <c r="M33" s="40">
        <f>COUNTIF(Vertices[Closeness Centrality],"&gt;= "&amp;L33)-COUNTIF(Vertices[Closeness Centrality],"&gt;="&amp;L34)</f>
        <v>0</v>
      </c>
      <c r="N33" s="39">
        <f t="shared" si="6"/>
        <v>0.12771711627906984</v>
      </c>
      <c r="O33" s="40">
        <f>COUNTIF(Vertices[Eigenvector Centrality],"&gt;= "&amp;N33)-COUNTIF(Vertices[Eigenvector Centrality],"&gt;="&amp;N34)</f>
        <v>0</v>
      </c>
      <c r="P33" s="39">
        <f t="shared" si="7"/>
        <v>1.5749478139534903</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4:21" ht="15">
      <c r="D34" s="32">
        <f t="shared" si="1"/>
        <v>0</v>
      </c>
      <c r="E34" s="3">
        <f>COUNTIF(Vertices[Degree],"&gt;= "&amp;D34)-COUNTIF(Vertices[Degree],"&gt;="&amp;D35)</f>
        <v>0</v>
      </c>
      <c r="F34" s="37">
        <f t="shared" si="2"/>
        <v>4.465116279069766</v>
      </c>
      <c r="G34" s="38">
        <f>COUNTIF(Vertices[In-Degree],"&gt;= "&amp;F34)-COUNTIF(Vertices[In-Degree],"&gt;="&amp;F35)</f>
        <v>0</v>
      </c>
      <c r="H34" s="37">
        <f t="shared" si="3"/>
        <v>3.7209302325581426</v>
      </c>
      <c r="I34" s="38">
        <f>COUNTIF(Vertices[Out-Degree],"&gt;= "&amp;H34)-COUNTIF(Vertices[Out-Degree],"&gt;="&amp;H35)</f>
        <v>0</v>
      </c>
      <c r="J34" s="37">
        <f t="shared" si="4"/>
        <v>72.93023255813952</v>
      </c>
      <c r="K34" s="38">
        <f>COUNTIF(Vertices[Betweenness Centrality],"&gt;= "&amp;J34)-COUNTIF(Vertices[Betweenness Centrality],"&gt;="&amp;J35)</f>
        <v>0</v>
      </c>
      <c r="L34" s="37">
        <f t="shared" si="5"/>
        <v>0.37209302325581406</v>
      </c>
      <c r="M34" s="38">
        <f>COUNTIF(Vertices[Closeness Centrality],"&gt;= "&amp;L34)-COUNTIF(Vertices[Closeness Centrality],"&gt;="&amp;L35)</f>
        <v>0</v>
      </c>
      <c r="N34" s="37">
        <f t="shared" si="6"/>
        <v>0.13183702325581403</v>
      </c>
      <c r="O34" s="38">
        <f>COUNTIF(Vertices[Eigenvector Centrality],"&gt;= "&amp;N34)-COUNTIF(Vertices[Eigenvector Centrality],"&gt;="&amp;N35)</f>
        <v>0</v>
      </c>
      <c r="P34" s="37">
        <f t="shared" si="7"/>
        <v>1.6103511627906997</v>
      </c>
      <c r="Q34" s="38">
        <f>COUNTIF(Vertices[PageRank],"&gt;= "&amp;P34)-COUNTIF(Vertices[PageRank],"&gt;="&amp;P35)</f>
        <v>0</v>
      </c>
      <c r="R34" s="37">
        <f t="shared" si="8"/>
        <v>0.7441860465116281</v>
      </c>
      <c r="S34" s="43">
        <f>COUNTIF(Vertices[Clustering Coefficient],"&gt;= "&amp;R34)-COUNTIF(Vertices[Clustering Coefficient],"&gt;="&amp;R35)</f>
        <v>0</v>
      </c>
      <c r="T34" s="37" t="e">
        <f ca="1" t="shared" si="9"/>
        <v>#REF!</v>
      </c>
      <c r="U34" s="38" t="e">
        <f ca="1" t="shared" si="0"/>
        <v>#REF!</v>
      </c>
    </row>
    <row r="35" spans="4:21" ht="15">
      <c r="D35" s="32">
        <f t="shared" si="1"/>
        <v>0</v>
      </c>
      <c r="E35" s="3">
        <f>COUNTIF(Vertices[Degree],"&gt;= "&amp;D35)-COUNTIF(Vertices[Degree],"&gt;="&amp;D36)</f>
        <v>0</v>
      </c>
      <c r="F35" s="39">
        <f t="shared" si="2"/>
        <v>4.604651162790696</v>
      </c>
      <c r="G35" s="40">
        <f>COUNTIF(Vertices[In-Degree],"&gt;= "&amp;F35)-COUNTIF(Vertices[In-Degree],"&gt;="&amp;F36)</f>
        <v>0</v>
      </c>
      <c r="H35" s="39">
        <f t="shared" si="3"/>
        <v>3.8372093023255847</v>
      </c>
      <c r="I35" s="40">
        <f>COUNTIF(Vertices[Out-Degree],"&gt;= "&amp;H35)-COUNTIF(Vertices[Out-Degree],"&gt;="&amp;H36)</f>
        <v>0</v>
      </c>
      <c r="J35" s="39">
        <f t="shared" si="4"/>
        <v>75.20930232558138</v>
      </c>
      <c r="K35" s="40">
        <f>COUNTIF(Vertices[Betweenness Centrality],"&gt;= "&amp;J35)-COUNTIF(Vertices[Betweenness Centrality],"&gt;="&amp;J36)</f>
        <v>0</v>
      </c>
      <c r="L35" s="39">
        <f t="shared" si="5"/>
        <v>0.38372093023255827</v>
      </c>
      <c r="M35" s="40">
        <f>COUNTIF(Vertices[Closeness Centrality],"&gt;= "&amp;L35)-COUNTIF(Vertices[Closeness Centrality],"&gt;="&amp;L36)</f>
        <v>0</v>
      </c>
      <c r="N35" s="39">
        <f t="shared" si="6"/>
        <v>0.13595693023255823</v>
      </c>
      <c r="O35" s="40">
        <f>COUNTIF(Vertices[Eigenvector Centrality],"&gt;= "&amp;N35)-COUNTIF(Vertices[Eigenvector Centrality],"&gt;="&amp;N36)</f>
        <v>0</v>
      </c>
      <c r="P35" s="39">
        <f t="shared" si="7"/>
        <v>1.645754511627909</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4:21" ht="15">
      <c r="D36" s="32">
        <f t="shared" si="1"/>
        <v>0</v>
      </c>
      <c r="E36" s="3">
        <f>COUNTIF(Vertices[Degree],"&gt;= "&amp;D36)-COUNTIF(Vertices[Degree],"&gt;="&amp;D37)</f>
        <v>0</v>
      </c>
      <c r="F36" s="37">
        <f t="shared" si="2"/>
        <v>4.744186046511627</v>
      </c>
      <c r="G36" s="38">
        <f>COUNTIF(Vertices[In-Degree],"&gt;= "&amp;F36)-COUNTIF(Vertices[In-Degree],"&gt;="&amp;F37)</f>
        <v>0</v>
      </c>
      <c r="H36" s="37">
        <f t="shared" si="3"/>
        <v>3.9534883720930267</v>
      </c>
      <c r="I36" s="38">
        <f>COUNTIF(Vertices[Out-Degree],"&gt;= "&amp;H36)-COUNTIF(Vertices[Out-Degree],"&gt;="&amp;H37)</f>
        <v>0</v>
      </c>
      <c r="J36" s="37">
        <f t="shared" si="4"/>
        <v>77.48837209302323</v>
      </c>
      <c r="K36" s="38">
        <f>COUNTIF(Vertices[Betweenness Centrality],"&gt;= "&amp;J36)-COUNTIF(Vertices[Betweenness Centrality],"&gt;="&amp;J37)</f>
        <v>0</v>
      </c>
      <c r="L36" s="37">
        <f t="shared" si="5"/>
        <v>0.3953488372093025</v>
      </c>
      <c r="M36" s="38">
        <f>COUNTIF(Vertices[Closeness Centrality],"&gt;= "&amp;L36)-COUNTIF(Vertices[Closeness Centrality],"&gt;="&amp;L37)</f>
        <v>0</v>
      </c>
      <c r="N36" s="37">
        <f t="shared" si="6"/>
        <v>0.14007683720930242</v>
      </c>
      <c r="O36" s="38">
        <f>COUNTIF(Vertices[Eigenvector Centrality],"&gt;= "&amp;N36)-COUNTIF(Vertices[Eigenvector Centrality],"&gt;="&amp;N37)</f>
        <v>0</v>
      </c>
      <c r="P36" s="37">
        <f t="shared" si="7"/>
        <v>1.6811578604651185</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4:21" ht="15">
      <c r="D37" s="32">
        <f t="shared" si="1"/>
        <v>0</v>
      </c>
      <c r="E37" s="3">
        <f>COUNTIF(Vertices[Degree],"&gt;= "&amp;D37)-COUNTIF(Vertices[Degree],"&gt;="&amp;D38)</f>
        <v>0</v>
      </c>
      <c r="F37" s="39">
        <f t="shared" si="2"/>
        <v>4.883720930232557</v>
      </c>
      <c r="G37" s="40">
        <f>COUNTIF(Vertices[In-Degree],"&gt;= "&amp;F37)-COUNTIF(Vertices[In-Degree],"&gt;="&amp;F38)</f>
        <v>0</v>
      </c>
      <c r="H37" s="39">
        <f t="shared" si="3"/>
        <v>4.069767441860469</v>
      </c>
      <c r="I37" s="40">
        <f>COUNTIF(Vertices[Out-Degree],"&gt;= "&amp;H37)-COUNTIF(Vertices[Out-Degree],"&gt;="&amp;H38)</f>
        <v>0</v>
      </c>
      <c r="J37" s="39">
        <f t="shared" si="4"/>
        <v>79.76744186046508</v>
      </c>
      <c r="K37" s="40">
        <f>COUNTIF(Vertices[Betweenness Centrality],"&gt;= "&amp;J37)-COUNTIF(Vertices[Betweenness Centrality],"&gt;="&amp;J38)</f>
        <v>0</v>
      </c>
      <c r="L37" s="39">
        <f t="shared" si="5"/>
        <v>0.4069767441860467</v>
      </c>
      <c r="M37" s="40">
        <f>COUNTIF(Vertices[Closeness Centrality],"&gt;= "&amp;L37)-COUNTIF(Vertices[Closeness Centrality],"&gt;="&amp;L38)</f>
        <v>0</v>
      </c>
      <c r="N37" s="39">
        <f t="shared" si="6"/>
        <v>0.1441967441860466</v>
      </c>
      <c r="O37" s="40">
        <f>COUNTIF(Vertices[Eigenvector Centrality],"&gt;= "&amp;N37)-COUNTIF(Vertices[Eigenvector Centrality],"&gt;="&amp;N38)</f>
        <v>0</v>
      </c>
      <c r="P37" s="39">
        <f t="shared" si="7"/>
        <v>1.716561209302328</v>
      </c>
      <c r="Q37" s="40">
        <f>COUNTIF(Vertices[PageRank],"&gt;= "&amp;P37)-COUNTIF(Vertices[PageRank],"&gt;="&amp;P38)</f>
        <v>0</v>
      </c>
      <c r="R37" s="39">
        <f t="shared" si="8"/>
        <v>0.8139534883720934</v>
      </c>
      <c r="S37" s="44">
        <f>COUNTIF(Vertices[Clustering Coefficient],"&gt;= "&amp;R37)-COUNTIF(Vertices[Clustering Coefficient],"&gt;="&amp;R38)</f>
        <v>0</v>
      </c>
      <c r="T37" s="39" t="e">
        <f ca="1" t="shared" si="9"/>
        <v>#REF!</v>
      </c>
      <c r="U37" s="40" t="e">
        <f ca="1" t="shared" si="0"/>
        <v>#REF!</v>
      </c>
    </row>
    <row r="38" spans="4:21" ht="15">
      <c r="D38" s="32">
        <f t="shared" si="1"/>
        <v>0</v>
      </c>
      <c r="E38" s="3">
        <f>COUNTIF(Vertices[Degree],"&gt;= "&amp;D38)-COUNTIF(Vertices[Degree],"&gt;="&amp;D39)</f>
        <v>0</v>
      </c>
      <c r="F38" s="37">
        <f t="shared" si="2"/>
        <v>5.0232558139534875</v>
      </c>
      <c r="G38" s="38">
        <f>COUNTIF(Vertices[In-Degree],"&gt;= "&amp;F38)-COUNTIF(Vertices[In-Degree],"&gt;="&amp;F39)</f>
        <v>0</v>
      </c>
      <c r="H38" s="37">
        <f t="shared" si="3"/>
        <v>4.186046511627911</v>
      </c>
      <c r="I38" s="38">
        <f>COUNTIF(Vertices[Out-Degree],"&gt;= "&amp;H38)-COUNTIF(Vertices[Out-Degree],"&gt;="&amp;H39)</f>
        <v>0</v>
      </c>
      <c r="J38" s="37">
        <f t="shared" si="4"/>
        <v>82.04651162790694</v>
      </c>
      <c r="K38" s="38">
        <f>COUNTIF(Vertices[Betweenness Centrality],"&gt;= "&amp;J38)-COUNTIF(Vertices[Betweenness Centrality],"&gt;="&amp;J39)</f>
        <v>0</v>
      </c>
      <c r="L38" s="37">
        <f t="shared" si="5"/>
        <v>0.4186046511627909</v>
      </c>
      <c r="M38" s="38">
        <f>COUNTIF(Vertices[Closeness Centrality],"&gt;= "&amp;L38)-COUNTIF(Vertices[Closeness Centrality],"&gt;="&amp;L39)</f>
        <v>0</v>
      </c>
      <c r="N38" s="37">
        <f t="shared" si="6"/>
        <v>0.1483166511627908</v>
      </c>
      <c r="O38" s="38">
        <f>COUNTIF(Vertices[Eigenvector Centrality],"&gt;= "&amp;N38)-COUNTIF(Vertices[Eigenvector Centrality],"&gt;="&amp;N39)</f>
        <v>0</v>
      </c>
      <c r="P38" s="37">
        <f t="shared" si="7"/>
        <v>1.7519645581395373</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4:21" ht="15">
      <c r="D39" s="32">
        <f t="shared" si="1"/>
        <v>0</v>
      </c>
      <c r="E39" s="3">
        <f>COUNTIF(Vertices[Degree],"&gt;= "&amp;D39)-COUNTIF(Vertices[Degree],"&gt;="&amp;D40)</f>
        <v>0</v>
      </c>
      <c r="F39" s="39">
        <f t="shared" si="2"/>
        <v>5.162790697674418</v>
      </c>
      <c r="G39" s="40">
        <f>COUNTIF(Vertices[In-Degree],"&gt;= "&amp;F39)-COUNTIF(Vertices[In-Degree],"&gt;="&amp;F40)</f>
        <v>0</v>
      </c>
      <c r="H39" s="39">
        <f t="shared" si="3"/>
        <v>4.302325581395353</v>
      </c>
      <c r="I39" s="40">
        <f>COUNTIF(Vertices[Out-Degree],"&gt;= "&amp;H39)-COUNTIF(Vertices[Out-Degree],"&gt;="&amp;H40)</f>
        <v>0</v>
      </c>
      <c r="J39" s="39">
        <f t="shared" si="4"/>
        <v>84.32558139534879</v>
      </c>
      <c r="K39" s="40">
        <f>COUNTIF(Vertices[Betweenness Centrality],"&gt;= "&amp;J39)-COUNTIF(Vertices[Betweenness Centrality],"&gt;="&amp;J40)</f>
        <v>0</v>
      </c>
      <c r="L39" s="39">
        <f t="shared" si="5"/>
        <v>0.4302325581395351</v>
      </c>
      <c r="M39" s="40">
        <f>COUNTIF(Vertices[Closeness Centrality],"&gt;= "&amp;L39)-COUNTIF(Vertices[Closeness Centrality],"&gt;="&amp;L40)</f>
        <v>0</v>
      </c>
      <c r="N39" s="39">
        <f t="shared" si="6"/>
        <v>0.152436558139535</v>
      </c>
      <c r="O39" s="40">
        <f>COUNTIF(Vertices[Eigenvector Centrality],"&gt;= "&amp;N39)-COUNTIF(Vertices[Eigenvector Centrality],"&gt;="&amp;N40)</f>
        <v>0</v>
      </c>
      <c r="P39" s="39">
        <f t="shared" si="7"/>
        <v>1.7873679069767467</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4:21" ht="15">
      <c r="D40" s="32">
        <f t="shared" si="1"/>
        <v>0</v>
      </c>
      <c r="E40" s="3">
        <f>COUNTIF(Vertices[Degree],"&gt;= "&amp;D40)-COUNTIF(Vertices[Degree],"&gt;="&amp;D41)</f>
        <v>0</v>
      </c>
      <c r="F40" s="37">
        <f t="shared" si="2"/>
        <v>5.3023255813953485</v>
      </c>
      <c r="G40" s="38">
        <f>COUNTIF(Vertices[In-Degree],"&gt;= "&amp;F40)-COUNTIF(Vertices[In-Degree],"&gt;="&amp;F41)</f>
        <v>0</v>
      </c>
      <c r="H40" s="37">
        <f t="shared" si="3"/>
        <v>4.418604651162795</v>
      </c>
      <c r="I40" s="38">
        <f>COUNTIF(Vertices[Out-Degree],"&gt;= "&amp;H40)-COUNTIF(Vertices[Out-Degree],"&gt;="&amp;H41)</f>
        <v>0</v>
      </c>
      <c r="J40" s="37">
        <f t="shared" si="4"/>
        <v>86.60465116279065</v>
      </c>
      <c r="K40" s="38">
        <f>COUNTIF(Vertices[Betweenness Centrality],"&gt;= "&amp;J40)-COUNTIF(Vertices[Betweenness Centrality],"&gt;="&amp;J41)</f>
        <v>0</v>
      </c>
      <c r="L40" s="37">
        <f t="shared" si="5"/>
        <v>0.4418604651162793</v>
      </c>
      <c r="M40" s="38">
        <f>COUNTIF(Vertices[Closeness Centrality],"&gt;= "&amp;L40)-COUNTIF(Vertices[Closeness Centrality],"&gt;="&amp;L41)</f>
        <v>0</v>
      </c>
      <c r="N40" s="37">
        <f t="shared" si="6"/>
        <v>0.1565564651162792</v>
      </c>
      <c r="O40" s="38">
        <f>COUNTIF(Vertices[Eigenvector Centrality],"&gt;= "&amp;N40)-COUNTIF(Vertices[Eigenvector Centrality],"&gt;="&amp;N41)</f>
        <v>1</v>
      </c>
      <c r="P40" s="37">
        <f t="shared" si="7"/>
        <v>1.8227712558139562</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5.441860465116279</v>
      </c>
      <c r="G41" s="40">
        <f>COUNTIF(Vertices[In-Degree],"&gt;= "&amp;F41)-COUNTIF(Vertices[In-Degree],"&gt;="&amp;F42)</f>
        <v>0</v>
      </c>
      <c r="H41" s="39">
        <f t="shared" si="3"/>
        <v>4.534883720930237</v>
      </c>
      <c r="I41" s="40">
        <f>COUNTIF(Vertices[Out-Degree],"&gt;= "&amp;H41)-COUNTIF(Vertices[Out-Degree],"&gt;="&amp;H42)</f>
        <v>0</v>
      </c>
      <c r="J41" s="39">
        <f t="shared" si="4"/>
        <v>88.8837209302325</v>
      </c>
      <c r="K41" s="40">
        <f>COUNTIF(Vertices[Betweenness Centrality],"&gt;= "&amp;J41)-COUNTIF(Vertices[Betweenness Centrality],"&gt;="&amp;J42)</f>
        <v>0</v>
      </c>
      <c r="L41" s="39">
        <f t="shared" si="5"/>
        <v>0.4534883720930235</v>
      </c>
      <c r="M41" s="40">
        <f>COUNTIF(Vertices[Closeness Centrality],"&gt;= "&amp;L41)-COUNTIF(Vertices[Closeness Centrality],"&gt;="&amp;L42)</f>
        <v>0</v>
      </c>
      <c r="N41" s="39">
        <f t="shared" si="6"/>
        <v>0.16067637209302338</v>
      </c>
      <c r="O41" s="40">
        <f>COUNTIF(Vertices[Eigenvector Centrality],"&gt;= "&amp;N41)-COUNTIF(Vertices[Eigenvector Centrality],"&gt;="&amp;N42)</f>
        <v>0</v>
      </c>
      <c r="P41" s="39">
        <f t="shared" si="7"/>
        <v>1.8581746046511656</v>
      </c>
      <c r="Q41" s="40">
        <f>COUNTIF(Vertices[PageRank],"&gt;= "&amp;P41)-COUNTIF(Vertices[PageRank],"&gt;="&amp;P42)</f>
        <v>0</v>
      </c>
      <c r="R41" s="39">
        <f t="shared" si="8"/>
        <v>0.906976744186047</v>
      </c>
      <c r="S41" s="44">
        <f>COUNTIF(Vertices[Clustering Coefficient],"&gt;= "&amp;R41)-COUNTIF(Vertices[Clustering Coefficient],"&gt;="&amp;R42)</f>
        <v>0</v>
      </c>
      <c r="T41" s="39" t="e">
        <f ca="1" t="shared" si="9"/>
        <v>#REF!</v>
      </c>
      <c r="U41" s="40" t="e">
        <f ca="1" t="shared" si="0"/>
        <v>#REF!</v>
      </c>
    </row>
    <row r="42" spans="4:21" ht="15">
      <c r="D42" s="32">
        <f t="shared" si="1"/>
        <v>0</v>
      </c>
      <c r="E42" s="3">
        <f>COUNTIF(Vertices[Degree],"&gt;= "&amp;D42)-COUNTIF(Vertices[Degree],"&gt;="&amp;D43)</f>
        <v>0</v>
      </c>
      <c r="F42" s="37">
        <f t="shared" si="2"/>
        <v>5.5813953488372094</v>
      </c>
      <c r="G42" s="38">
        <f>COUNTIF(Vertices[In-Degree],"&gt;= "&amp;F42)-COUNTIF(Vertices[In-Degree],"&gt;="&amp;F43)</f>
        <v>0</v>
      </c>
      <c r="H42" s="37">
        <f t="shared" si="3"/>
        <v>4.651162790697679</v>
      </c>
      <c r="I42" s="38">
        <f>COUNTIF(Vertices[Out-Degree],"&gt;= "&amp;H42)-COUNTIF(Vertices[Out-Degree],"&gt;="&amp;H43)</f>
        <v>0</v>
      </c>
      <c r="J42" s="37">
        <f t="shared" si="4"/>
        <v>91.16279069767435</v>
      </c>
      <c r="K42" s="38">
        <f>COUNTIF(Vertices[Betweenness Centrality],"&gt;= "&amp;J42)-COUNTIF(Vertices[Betweenness Centrality],"&gt;="&amp;J43)</f>
        <v>1</v>
      </c>
      <c r="L42" s="37">
        <f t="shared" si="5"/>
        <v>0.4651162790697677</v>
      </c>
      <c r="M42" s="38">
        <f>COUNTIF(Vertices[Closeness Centrality],"&gt;= "&amp;L42)-COUNTIF(Vertices[Closeness Centrality],"&gt;="&amp;L43)</f>
        <v>0</v>
      </c>
      <c r="N42" s="37">
        <f t="shared" si="6"/>
        <v>0.16479627906976757</v>
      </c>
      <c r="O42" s="38">
        <f>COUNTIF(Vertices[Eigenvector Centrality],"&gt;= "&amp;N42)-COUNTIF(Vertices[Eigenvector Centrality],"&gt;="&amp;N43)</f>
        <v>0</v>
      </c>
      <c r="P42" s="37">
        <f t="shared" si="7"/>
        <v>1.893577953488375</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5.72093023255814</v>
      </c>
      <c r="G43" s="40">
        <f>COUNTIF(Vertices[In-Degree],"&gt;= "&amp;F43)-COUNTIF(Vertices[In-Degree],"&gt;="&amp;F44)</f>
        <v>0</v>
      </c>
      <c r="H43" s="39">
        <f t="shared" si="3"/>
        <v>4.767441860465121</v>
      </c>
      <c r="I43" s="40">
        <f>COUNTIF(Vertices[Out-Degree],"&gt;= "&amp;H43)-COUNTIF(Vertices[Out-Degree],"&gt;="&amp;H44)</f>
        <v>0</v>
      </c>
      <c r="J43" s="39">
        <f t="shared" si="4"/>
        <v>93.4418604651162</v>
      </c>
      <c r="K43" s="40">
        <f>COUNTIF(Vertices[Betweenness Centrality],"&gt;= "&amp;J43)-COUNTIF(Vertices[Betweenness Centrality],"&gt;="&amp;J44)</f>
        <v>0</v>
      </c>
      <c r="L43" s="39">
        <f t="shared" si="5"/>
        <v>0.4767441860465119</v>
      </c>
      <c r="M43" s="40">
        <f>COUNTIF(Vertices[Closeness Centrality],"&gt;= "&amp;L43)-COUNTIF(Vertices[Closeness Centrality],"&gt;="&amp;L44)</f>
        <v>0</v>
      </c>
      <c r="N43" s="39">
        <f t="shared" si="6"/>
        <v>0.16891618604651176</v>
      </c>
      <c r="O43" s="40">
        <f>COUNTIF(Vertices[Eigenvector Centrality],"&gt;= "&amp;N43)-COUNTIF(Vertices[Eigenvector Centrality],"&gt;="&amp;N44)</f>
        <v>0</v>
      </c>
      <c r="P43" s="39">
        <f t="shared" si="7"/>
        <v>1.9289813023255844</v>
      </c>
      <c r="Q43" s="40">
        <f>COUNTIF(Vertices[PageRank],"&gt;= "&amp;P43)-COUNTIF(Vertices[PageRank],"&gt;="&amp;P44)</f>
        <v>0</v>
      </c>
      <c r="R43" s="39">
        <f t="shared" si="8"/>
        <v>0.9534883720930238</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5.86046511627907</v>
      </c>
      <c r="G44" s="38">
        <f>COUNTIF(Vertices[In-Degree],"&gt;= "&amp;F44)-COUNTIF(Vertices[In-Degree],"&gt;="&amp;F45)</f>
        <v>0</v>
      </c>
      <c r="H44" s="37">
        <f t="shared" si="3"/>
        <v>4.883720930232563</v>
      </c>
      <c r="I44" s="38">
        <f>COUNTIF(Vertices[Out-Degree],"&gt;= "&amp;H44)-COUNTIF(Vertices[Out-Degree],"&gt;="&amp;H45)</f>
        <v>0</v>
      </c>
      <c r="J44" s="37">
        <f t="shared" si="4"/>
        <v>95.72093023255806</v>
      </c>
      <c r="K44" s="38">
        <f>COUNTIF(Vertices[Betweenness Centrality],"&gt;= "&amp;J44)-COUNTIF(Vertices[Betweenness Centrality],"&gt;="&amp;J45)</f>
        <v>0</v>
      </c>
      <c r="L44" s="37">
        <f t="shared" si="5"/>
        <v>0.4883720930232561</v>
      </c>
      <c r="M44" s="38">
        <f>COUNTIF(Vertices[Closeness Centrality],"&gt;= "&amp;L44)-COUNTIF(Vertices[Closeness Centrality],"&gt;="&amp;L45)</f>
        <v>0</v>
      </c>
      <c r="N44" s="37">
        <f t="shared" si="6"/>
        <v>0.17303609302325595</v>
      </c>
      <c r="O44" s="38">
        <f>COUNTIF(Vertices[Eigenvector Centrality],"&gt;= "&amp;N44)-COUNTIF(Vertices[Eigenvector Centrality],"&gt;="&amp;N45)</f>
        <v>0</v>
      </c>
      <c r="P44" s="37">
        <f t="shared" si="7"/>
        <v>1.9643846511627938</v>
      </c>
      <c r="Q44" s="38">
        <f>COUNTIF(Vertices[PageRank],"&gt;= "&amp;P44)-COUNTIF(Vertices[PageRank],"&gt;="&amp;P45)</f>
        <v>1</v>
      </c>
      <c r="R44" s="37">
        <f t="shared" si="8"/>
        <v>0.9767441860465123</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6</v>
      </c>
      <c r="G45" s="42">
        <f>COUNTIF(Vertices[In-Degree],"&gt;= "&amp;F45)-COUNTIF(Vertices[In-Degree],"&gt;="&amp;F46)</f>
        <v>1</v>
      </c>
      <c r="H45" s="41">
        <f>MAX(Vertices[Out-Degree])</f>
        <v>5</v>
      </c>
      <c r="I45" s="42">
        <f>COUNTIF(Vertices[Out-Degree],"&gt;= "&amp;H45)-COUNTIF(Vertices[Out-Degree],"&gt;="&amp;H46)</f>
        <v>1</v>
      </c>
      <c r="J45" s="41">
        <f>MAX(Vertices[Betweenness Centrality])</f>
        <v>98</v>
      </c>
      <c r="K45" s="42">
        <f>COUNTIF(Vertices[Betweenness Centrality],"&gt;= "&amp;J45)-COUNTIF(Vertices[Betweenness Centrality],"&gt;="&amp;J46)</f>
        <v>1</v>
      </c>
      <c r="L45" s="41">
        <f>MAX(Vertices[Closeness Centrality])</f>
        <v>0.5</v>
      </c>
      <c r="M45" s="42">
        <f>COUNTIF(Vertices[Closeness Centrality],"&gt;= "&amp;L45)-COUNTIF(Vertices[Closeness Centrality],"&gt;="&amp;L46)</f>
        <v>1</v>
      </c>
      <c r="N45" s="41">
        <f>MAX(Vertices[Eigenvector Centrality])</f>
        <v>0.177156</v>
      </c>
      <c r="O45" s="42">
        <f>COUNTIF(Vertices[Eigenvector Centrality],"&gt;= "&amp;N45)-COUNTIF(Vertices[Eigenvector Centrality],"&gt;="&amp;N46)</f>
        <v>1</v>
      </c>
      <c r="P45" s="41">
        <f>MAX(Vertices[PageRank])</f>
        <v>1.999788</v>
      </c>
      <c r="Q45" s="42">
        <f>COUNTIF(Vertices[PageRank],"&gt;= "&amp;P45)-COUNTIF(Vertices[PageRank],"&gt;="&amp;P46)</f>
        <v>1</v>
      </c>
      <c r="R45" s="41">
        <f>MAX(Vertices[Clustering Coefficient])</f>
        <v>1</v>
      </c>
      <c r="S45" s="45">
        <f>COUNTIF(Vertices[Clustering Coefficient],"&gt;= "&amp;R45)-COUNTIF(Vertices[Clustering Coefficient],"&gt;="&amp;R46)</f>
        <v>2</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6</v>
      </c>
    </row>
    <row r="59" spans="1:2" ht="15">
      <c r="A59" s="33" t="s">
        <v>90</v>
      </c>
      <c r="B59" s="47">
        <f>_xlfn.IFERROR(AVERAGE(Vertices[In-Degree]),NoMetricMessage)</f>
        <v>1.5555555555555556</v>
      </c>
    </row>
    <row r="60" spans="1:2" ht="15">
      <c r="A60" s="33" t="s">
        <v>91</v>
      </c>
      <c r="B60" s="47">
        <f>_xlfn.IFERROR(MEDIAN(Vertices[In-Degree]),NoMetricMessage)</f>
        <v>1</v>
      </c>
    </row>
    <row r="71" spans="1:2" ht="15">
      <c r="A71" s="33" t="s">
        <v>94</v>
      </c>
      <c r="B71" s="46">
        <f>IF(COUNT(Vertices[Out-Degree])&gt;0,H2,NoMetricMessage)</f>
        <v>0</v>
      </c>
    </row>
    <row r="72" spans="1:2" ht="15">
      <c r="A72" s="33" t="s">
        <v>95</v>
      </c>
      <c r="B72" s="46">
        <f>IF(COUNT(Vertices[Out-Degree])&gt;0,H45,NoMetricMessage)</f>
        <v>5</v>
      </c>
    </row>
    <row r="73" spans="1:2" ht="15">
      <c r="A73" s="33" t="s">
        <v>96</v>
      </c>
      <c r="B73" s="47">
        <f>_xlfn.IFERROR(AVERAGE(Vertices[Out-Degree]),NoMetricMessage)</f>
        <v>1.5555555555555556</v>
      </c>
    </row>
    <row r="74" spans="1:2" ht="15">
      <c r="A74" s="33" t="s">
        <v>97</v>
      </c>
      <c r="B74" s="47">
        <f>_xlfn.IFERROR(MEDIAN(Vertices[Out-Degree]),NoMetricMessage)</f>
        <v>2</v>
      </c>
    </row>
    <row r="85" spans="1:2" ht="15">
      <c r="A85" s="33" t="s">
        <v>100</v>
      </c>
      <c r="B85" s="47">
        <f>IF(COUNT(Vertices[Betweenness Centrality])&gt;0,J2,NoMetricMessage)</f>
        <v>0</v>
      </c>
    </row>
    <row r="86" spans="1:2" ht="15">
      <c r="A86" s="33" t="s">
        <v>101</v>
      </c>
      <c r="B86" s="47">
        <f>IF(COUNT(Vertices[Betweenness Centrality])&gt;0,J45,NoMetricMessage)</f>
        <v>98</v>
      </c>
    </row>
    <row r="87" spans="1:2" ht="15">
      <c r="A87" s="33" t="s">
        <v>102</v>
      </c>
      <c r="B87" s="47">
        <f>_xlfn.IFERROR(AVERAGE(Vertices[Betweenness Centrality]),NoMetricMessage)</f>
        <v>16.11111111111111</v>
      </c>
    </row>
    <row r="88" spans="1:2" ht="15">
      <c r="A88" s="33" t="s">
        <v>103</v>
      </c>
      <c r="B88" s="47">
        <f>_xlfn.IFERROR(MEDIAN(Vertices[Betweenness Centrality]),NoMetricMessage)</f>
        <v>0</v>
      </c>
    </row>
    <row r="99" spans="1:2" ht="15">
      <c r="A99" s="33" t="s">
        <v>106</v>
      </c>
      <c r="B99" s="47">
        <f>IF(COUNT(Vertices[Closeness Centrality])&gt;0,L2,NoMetricMessage)</f>
        <v>0</v>
      </c>
    </row>
    <row r="100" spans="1:2" ht="15">
      <c r="A100" s="33" t="s">
        <v>107</v>
      </c>
      <c r="B100" s="47">
        <f>IF(COUNT(Vertices[Closeness Centrality])&gt;0,L45,NoMetricMessage)</f>
        <v>0.5</v>
      </c>
    </row>
    <row r="101" spans="1:2" ht="15">
      <c r="A101" s="33" t="s">
        <v>108</v>
      </c>
      <c r="B101" s="47">
        <f>_xlfn.IFERROR(AVERAGE(Vertices[Closeness Centrality]),NoMetricMessage)</f>
        <v>0.08900738888888887</v>
      </c>
    </row>
    <row r="102" spans="1:2" ht="15">
      <c r="A102" s="33" t="s">
        <v>109</v>
      </c>
      <c r="B102" s="47">
        <f>_xlfn.IFERROR(MEDIAN(Vertices[Closeness Centrality]),NoMetricMessage)</f>
        <v>0.0307765</v>
      </c>
    </row>
    <row r="113" spans="1:2" ht="15">
      <c r="A113" s="33" t="s">
        <v>112</v>
      </c>
      <c r="B113" s="47">
        <f>IF(COUNT(Vertices[Eigenvector Centrality])&gt;0,N2,NoMetricMessage)</f>
        <v>0</v>
      </c>
    </row>
    <row r="114" spans="1:2" ht="15">
      <c r="A114" s="33" t="s">
        <v>113</v>
      </c>
      <c r="B114" s="47">
        <f>IF(COUNT(Vertices[Eigenvector Centrality])&gt;0,N45,NoMetricMessage)</f>
        <v>0.177156</v>
      </c>
    </row>
    <row r="115" spans="1:2" ht="15">
      <c r="A115" s="33" t="s">
        <v>114</v>
      </c>
      <c r="B115" s="47">
        <f>_xlfn.IFERROR(AVERAGE(Vertices[Eigenvector Centrality]),NoMetricMessage)</f>
        <v>0.055555444444444435</v>
      </c>
    </row>
    <row r="116" spans="1:2" ht="15">
      <c r="A116" s="33" t="s">
        <v>115</v>
      </c>
      <c r="B116" s="47">
        <f>_xlfn.IFERROR(MEDIAN(Vertices[Eigenvector Centrality]),NoMetricMessage)</f>
        <v>0.0569635</v>
      </c>
    </row>
    <row r="127" spans="1:2" ht="15">
      <c r="A127" s="33" t="s">
        <v>140</v>
      </c>
      <c r="B127" s="47">
        <f>IF(COUNT(Vertices[PageRank])&gt;0,P2,NoMetricMessage)</f>
        <v>0.477444</v>
      </c>
    </row>
    <row r="128" spans="1:2" ht="15">
      <c r="A128" s="33" t="s">
        <v>141</v>
      </c>
      <c r="B128" s="47">
        <f>IF(COUNT(Vertices[PageRank])&gt;0,P45,NoMetricMessage)</f>
        <v>1.999788</v>
      </c>
    </row>
    <row r="129" spans="1:2" ht="15">
      <c r="A129" s="33" t="s">
        <v>142</v>
      </c>
      <c r="B129" s="47">
        <f>_xlfn.IFERROR(AVERAGE(Vertices[PageRank]),NoMetricMessage)</f>
        <v>0.9999713888888889</v>
      </c>
    </row>
    <row r="130" spans="1:2" ht="15">
      <c r="A130" s="33" t="s">
        <v>143</v>
      </c>
      <c r="B130" s="47">
        <f>_xlfn.IFERROR(MEDIAN(Vertices[PageRank]),NoMetricMessage)</f>
        <v>0.8471085</v>
      </c>
    </row>
    <row r="141" spans="1:2" ht="15">
      <c r="A141" s="33" t="s">
        <v>118</v>
      </c>
      <c r="B141" s="47">
        <f>IF(COUNT(Vertices[Clustering Coefficient])&gt;0,R2,NoMetricMessage)</f>
        <v>0</v>
      </c>
    </row>
    <row r="142" spans="1:2" ht="15">
      <c r="A142" s="33" t="s">
        <v>119</v>
      </c>
      <c r="B142" s="47">
        <f>IF(COUNT(Vertices[Clustering Coefficient])&gt;0,R45,NoMetricMessage)</f>
        <v>1</v>
      </c>
    </row>
    <row r="143" spans="1:2" ht="15">
      <c r="A143" s="33" t="s">
        <v>120</v>
      </c>
      <c r="B143" s="47">
        <f>_xlfn.IFERROR(AVERAGE(Vertices[Clustering Coefficient]),NoMetricMessage)</f>
        <v>0.2833333333333333</v>
      </c>
    </row>
    <row r="144" spans="1:2" ht="15">
      <c r="A144" s="33" t="s">
        <v>121</v>
      </c>
      <c r="B144" s="47">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347</v>
      </c>
    </row>
    <row r="6" spans="1:18" ht="409.5">
      <c r="A6">
        <v>0</v>
      </c>
      <c r="B6" s="1" t="s">
        <v>136</v>
      </c>
      <c r="C6">
        <v>1</v>
      </c>
      <c r="D6" t="s">
        <v>59</v>
      </c>
      <c r="E6" t="s">
        <v>59</v>
      </c>
      <c r="F6">
        <v>0</v>
      </c>
      <c r="H6" t="s">
        <v>71</v>
      </c>
      <c r="J6" t="s">
        <v>173</v>
      </c>
      <c r="K6" s="13" t="s">
        <v>348</v>
      </c>
      <c r="R6" t="s">
        <v>129</v>
      </c>
    </row>
    <row r="7" spans="1:11" ht="409.5">
      <c r="A7">
        <v>2</v>
      </c>
      <c r="B7">
        <v>1</v>
      </c>
      <c r="C7">
        <v>0</v>
      </c>
      <c r="D7" t="s">
        <v>60</v>
      </c>
      <c r="E7" t="s">
        <v>60</v>
      </c>
      <c r="F7">
        <v>2</v>
      </c>
      <c r="H7" t="s">
        <v>72</v>
      </c>
      <c r="J7" t="s">
        <v>174</v>
      </c>
      <c r="K7" s="13" t="s">
        <v>349</v>
      </c>
    </row>
    <row r="8" spans="1:11" ht="409.5">
      <c r="A8"/>
      <c r="B8">
        <v>2</v>
      </c>
      <c r="C8">
        <v>2</v>
      </c>
      <c r="D8" t="s">
        <v>61</v>
      </c>
      <c r="E8" t="s">
        <v>61</v>
      </c>
      <c r="H8" t="s">
        <v>73</v>
      </c>
      <c r="J8" t="s">
        <v>175</v>
      </c>
      <c r="K8" s="13" t="s">
        <v>350</v>
      </c>
    </row>
    <row r="9" spans="1:11" ht="409.5">
      <c r="A9"/>
      <c r="B9">
        <v>3</v>
      </c>
      <c r="C9">
        <v>4</v>
      </c>
      <c r="D9" t="s">
        <v>62</v>
      </c>
      <c r="E9" t="s">
        <v>62</v>
      </c>
      <c r="H9" t="s">
        <v>74</v>
      </c>
      <c r="J9" t="s">
        <v>176</v>
      </c>
      <c r="K9" s="13" t="s">
        <v>351</v>
      </c>
    </row>
    <row r="10" spans="1:11" ht="409.5">
      <c r="A10"/>
      <c r="B10">
        <v>4</v>
      </c>
      <c r="D10" t="s">
        <v>63</v>
      </c>
      <c r="E10" t="s">
        <v>63</v>
      </c>
      <c r="H10" t="s">
        <v>75</v>
      </c>
      <c r="J10" t="s">
        <v>177</v>
      </c>
      <c r="K10" s="116" t="s">
        <v>352</v>
      </c>
    </row>
    <row r="11" spans="1:11" ht="409.5">
      <c r="A11"/>
      <c r="B11">
        <v>5</v>
      </c>
      <c r="D11" t="s">
        <v>46</v>
      </c>
      <c r="E11">
        <v>1</v>
      </c>
      <c r="H11" t="s">
        <v>76</v>
      </c>
      <c r="J11" t="s">
        <v>178</v>
      </c>
      <c r="K11" s="13" t="s">
        <v>399</v>
      </c>
    </row>
    <row r="12" spans="1:11" ht="15">
      <c r="A12"/>
      <c r="B12"/>
      <c r="D12" t="s">
        <v>64</v>
      </c>
      <c r="E12">
        <v>2</v>
      </c>
      <c r="H12">
        <v>0</v>
      </c>
      <c r="J12" t="s">
        <v>179</v>
      </c>
      <c r="K12">
        <v>7</v>
      </c>
    </row>
    <row r="13" spans="1:11" ht="15">
      <c r="A13"/>
      <c r="B13"/>
      <c r="D13">
        <v>1</v>
      </c>
      <c r="E13">
        <v>3</v>
      </c>
      <c r="H13">
        <v>1</v>
      </c>
      <c r="J13" t="s">
        <v>181</v>
      </c>
      <c r="K13" t="s">
        <v>800</v>
      </c>
    </row>
    <row r="14" spans="4:11" ht="409.5">
      <c r="D14">
        <v>2</v>
      </c>
      <c r="E14">
        <v>4</v>
      </c>
      <c r="H14">
        <v>2</v>
      </c>
      <c r="J14" t="s">
        <v>182</v>
      </c>
      <c r="K14" s="13" t="s">
        <v>801</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228</v>
      </c>
      <c r="B2" s="90" t="s">
        <v>229</v>
      </c>
      <c r="C2" s="52" t="s">
        <v>230</v>
      </c>
    </row>
    <row r="3" spans="1:3" ht="15">
      <c r="A3" s="89" t="s">
        <v>221</v>
      </c>
      <c r="B3" s="89" t="s">
        <v>221</v>
      </c>
      <c r="C3" s="34">
        <v>14</v>
      </c>
    </row>
    <row r="4" spans="1:3" ht="15">
      <c r="A4" s="112" t="s">
        <v>222</v>
      </c>
      <c r="B4" s="111" t="s">
        <v>221</v>
      </c>
      <c r="C4" s="34">
        <v>2</v>
      </c>
    </row>
    <row r="5" spans="1:3" ht="15">
      <c r="A5" s="112" t="s">
        <v>222</v>
      </c>
      <c r="B5" s="111" t="s">
        <v>222</v>
      </c>
      <c r="C5" s="34">
        <v>9</v>
      </c>
    </row>
    <row r="6" spans="1:3" ht="15">
      <c r="A6" s="112" t="s">
        <v>222</v>
      </c>
      <c r="B6" s="111" t="s">
        <v>365</v>
      </c>
      <c r="C6" s="34">
        <v>1</v>
      </c>
    </row>
    <row r="7" spans="1:3" ht="15">
      <c r="A7" s="112" t="s">
        <v>365</v>
      </c>
      <c r="B7" s="111" t="s">
        <v>365</v>
      </c>
      <c r="C7" s="34">
        <v>6</v>
      </c>
    </row>
    <row r="8" spans="1:3" ht="15">
      <c r="A8" s="112" t="s">
        <v>620</v>
      </c>
      <c r="B8" s="111" t="s">
        <v>620</v>
      </c>
      <c r="C8" s="34">
        <v>3</v>
      </c>
    </row>
    <row r="9" spans="1:3" ht="15">
      <c r="A9" s="112" t="s">
        <v>621</v>
      </c>
      <c r="B9" s="111" t="s">
        <v>621</v>
      </c>
      <c r="C9"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 User</cp:lastModifiedBy>
  <dcterms:created xsi:type="dcterms:W3CDTF">2008-01-30T00:41:58Z</dcterms:created>
  <dcterms:modified xsi:type="dcterms:W3CDTF">2019-04-24T21:23:08Z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