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<sst xmlns="http://schemas.openxmlformats.org/spreadsheetml/2006/main" count="8466" uniqueCount="1995">
  <si>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</si>
  <si>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</si>
  <si>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</si>
  <si>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</si>
  <si>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</si>
  <si>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</si>
  <si>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</si>
  <si>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</si>
  <si>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</si>
  <si>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</si>
  <si>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</si>
  <si>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</si>
  <si>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</si>
  <si>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</si>
  <si>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</si>
  <si>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</si>
  <si>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</si>
  <si>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</si>
  <si>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</si>
  <si>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</si>
  <si>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</si>
  <si>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</si>
  <si>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</si>
  <si>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</si>
  <si>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</si>
  <si>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</si>
  <si>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</si>
  <si>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</si>
  <si>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</si>
  <si>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</si>
  <si>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</si>
  <si>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</si>
  <si>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</si>
  <si>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</si>
  <si>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</si>
  <si>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</si>
  <si>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</si>
  <si>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</si>
  <si>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</si>
  <si>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</si>
  <si>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</si>
  <si>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</si>
  <si>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</si>
  <si>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</si>
  <si>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</si>
  <si>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</si>
  <si>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</si>
  <si>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</si>
  <si>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</si>
  <si>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</si>
  <si>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</si>
  <si>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</si>
  <si>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</si>
  <si>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</si>
  <si>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</si>
  <si>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</si>
  <si>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</si>
  <si>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</si>
  <si>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</si>
  <si>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</si>
  <si>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</si>
  <si>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</si>
  <si>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</si>
  <si>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</si>
  <si>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</si>
  <si>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</si>
  <si>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</si>
  <si>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</si>
  <si>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</si>
  <si>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</si>
  <si>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</si>
  <si>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</si>
  <si>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</si>
  <si>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</si>
  <si>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</si>
  <si>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</si>
  <si>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</si>
  <si>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</si>
  <si>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</si>
  <si>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</si>
  <si>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</si>
  <si>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</si>
  <si>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</si>
  <si>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</si>
  <si>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</si>
  <si>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</si>
  <si>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</si>
  <si>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</si>
  <si>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</si>
  <si>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</si>
  <si>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</si>
  <si>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</si>
  <si>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</si>
  <si>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</si>
  <si>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</si>
  <si>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</si>
  <si>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</si>
  <si>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</si>
  <si>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</si>
  <si>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</si>
  <si>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</si>
  <si>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</si>
  <si>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</si>
  <si>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</si>
  <si>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</si>
  <si>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</si>
  <si>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</si>
  <si>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</si>
  <si>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</si>
  <si>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</si>
  <si>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</si>
  <si>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</si>
  <si>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</si>
  <si>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</si>
  <si>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</si>
  <si>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</si>
  <si>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</si>
  <si>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</si>
  <si>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</si>
  <si>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</si>
  <si>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</si>
  <si>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</si>
  <si>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</si>
  <si>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</si>
  <si>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</si>
  <si>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</si>
  <si>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</si>
  <si>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</si>
  <si>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</si>
  <si>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</si>
  <si>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</si>
  <si>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</si>
  <si>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</si>
  <si>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</si>
  <si>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</si>
  <si>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</si>
  <si>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</si>
  <si>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</si>
  <si>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</si>
  <si>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</si>
  <si>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</si>
  <si>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</si>
  <si>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</si>
  <si>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</si>
  <si>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</si>
  <si>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</si>
  <si>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</si>
  <si>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</si>
  <si>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</si>
  <si>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</si>
  <si>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</si>
  <si>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</si>
  <si>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</si>
  <si>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</si>
  <si>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</si>
  <si>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</si>
  <si>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</si>
  <si>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</si>
  <si>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</si>
  <si>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</si>
  <si>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</si>
  <si>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</si>
  <si>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</si>
  <si>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</si>
  <si>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</si>
  <si>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</si>
  <si>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</si>
  <si>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</si>
  <si>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</si>
  <si>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</si>
  <si>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</si>
  <si>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</si>
  <si>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</si>
  <si>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</si>
  <si>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</si>
  <si>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</si>
  <si>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</si>
  <si>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</si>
  <si>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</si>
  <si>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</si>
  <si>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</si>
  <si>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</si>
  <si>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</si>
  <si>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</si>
  <si>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</si>
  <si>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</si>
  <si>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</si>
  <si>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</si>
  <si>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</si>
  <si>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</si>
  <si>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</si>
  <si>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</si>
  <si>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</si>
  <si>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</si>
  <si>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</si>
  <si>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</si>
  <si>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</si>
  <si>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</si>
  <si>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</si>
  <si>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</si>
  <si>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</si>
  <si>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</si>
  <si>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</si>
  <si>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</si>
  <si>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</si>
  <si>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</si>
  <si>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</si>
  <si>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</si>
  <si>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</si>
  <si>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</si>
  <si>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</si>
  <si>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</si>
  <si>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augusteguerlay</t>
  </si>
  <si>
    <t>tahar_myschrif</t>
  </si>
  <si>
    <t>horen_frederic</t>
  </si>
  <si>
    <t>worklancasterca</t>
  </si>
  <si>
    <t>ff0rt</t>
  </si>
  <si>
    <t>nbntweets</t>
  </si>
  <si>
    <t>ahmadelhajj007</t>
  </si>
  <si>
    <t>forrestlself</t>
  </si>
  <si>
    <t>solar__winds</t>
  </si>
  <si>
    <t>abmortgagecoach</t>
  </si>
  <si>
    <t>shirleycrofto12</t>
  </si>
  <si>
    <t>flyinadambadger</t>
  </si>
  <si>
    <t>exetertowncrier</t>
  </si>
  <si>
    <t>leoauteur</t>
  </si>
  <si>
    <t>chaillouy</t>
  </si>
  <si>
    <t>finavia</t>
  </si>
  <si>
    <t>helsinkiairport</t>
  </si>
  <si>
    <t>stevekerosi</t>
  </si>
  <si>
    <t>wunderflugcom</t>
  </si>
  <si>
    <t>guvhubnews</t>
  </si>
  <si>
    <t>lavignemf</t>
  </si>
  <si>
    <t>garethibinns</t>
  </si>
  <si>
    <t>techaggreg</t>
  </si>
  <si>
    <t>pyspark_</t>
  </si>
  <si>
    <t>daibuilds</t>
  </si>
  <si>
    <t>79silver</t>
  </si>
  <si>
    <t>cosmunity</t>
  </si>
  <si>
    <t>smb7007</t>
  </si>
  <si>
    <t>abhijat23</t>
  </si>
  <si>
    <t>meljior</t>
  </si>
  <si>
    <t>cyn0sure2</t>
  </si>
  <si>
    <t>wigginsphysics</t>
  </si>
  <si>
    <t>gabriel_hussy</t>
  </si>
  <si>
    <t>rdylan23</t>
  </si>
  <si>
    <t>parisaqurban</t>
  </si>
  <si>
    <t>gingermarauder</t>
  </si>
  <si>
    <t>incastmedia</t>
  </si>
  <si>
    <t>newsneus</t>
  </si>
  <si>
    <t>millenialn</t>
  </si>
  <si>
    <t>notolls1</t>
  </si>
  <si>
    <t>stanleysuen</t>
  </si>
  <si>
    <t>sorensenwill</t>
  </si>
  <si>
    <t>spiritunicorn</t>
  </si>
  <si>
    <t>jenrobertson2o2</t>
  </si>
  <si>
    <t>pefdow</t>
  </si>
  <si>
    <t>karlcch1919</t>
  </si>
  <si>
    <t>kanuni_suleym</t>
  </si>
  <si>
    <t>enrique_retis</t>
  </si>
  <si>
    <t>vontoddenstein</t>
  </si>
  <si>
    <t>jangrandma71216</t>
  </si>
  <si>
    <t>7654321ko</t>
  </si>
  <si>
    <t>michael86448476</t>
  </si>
  <si>
    <t>r0dt1d</t>
  </si>
  <si>
    <t>gutenbergsson</t>
  </si>
  <si>
    <t>checopaco1</t>
  </si>
  <si>
    <t>robertesell</t>
  </si>
  <si>
    <t>andreabettini</t>
  </si>
  <si>
    <t>tacj</t>
  </si>
  <si>
    <t>brandonbydesign</t>
  </si>
  <si>
    <t>ratarataratara1</t>
  </si>
  <si>
    <t>olagbegidayo</t>
  </si>
  <si>
    <t>ashysaber400</t>
  </si>
  <si>
    <t>tallelfin</t>
  </si>
  <si>
    <t>ianpfraser1</t>
  </si>
  <si>
    <t>jeew333t</t>
  </si>
  <si>
    <t>is_haqq</t>
  </si>
  <si>
    <t>loris_assi</t>
  </si>
  <si>
    <t>ohmygizmos</t>
  </si>
  <si>
    <t>riscus1</t>
  </si>
  <si>
    <t>alexndralbornoz</t>
  </si>
  <si>
    <t>path2flight</t>
  </si>
  <si>
    <t>_virtual_v</t>
  </si>
  <si>
    <t>brandondbrown03</t>
  </si>
  <si>
    <t>italberto</t>
  </si>
  <si>
    <t>suneelsubra</t>
  </si>
  <si>
    <t>jmendopr</t>
  </si>
  <si>
    <t>tycoville1</t>
  </si>
  <si>
    <t>nappingangel</t>
  </si>
  <si>
    <t>vcarabineiro</t>
  </si>
  <si>
    <t>ashishbohora</t>
  </si>
  <si>
    <t>24090510</t>
  </si>
  <si>
    <t>jorge_aluna1</t>
  </si>
  <si>
    <t>supercontra</t>
  </si>
  <si>
    <t>carlven209</t>
  </si>
  <si>
    <t>altruisticlove1</t>
  </si>
  <si>
    <t>northamericann</t>
  </si>
  <si>
    <t>martialbellion</t>
  </si>
  <si>
    <t>icexpr</t>
  </si>
  <si>
    <t>coachtimoriedo</t>
  </si>
  <si>
    <t>sourab_upadhyay</t>
  </si>
  <si>
    <t>emiltereanu</t>
  </si>
  <si>
    <t>dolguun</t>
  </si>
  <si>
    <t>testlab15373037</t>
  </si>
  <si>
    <t>annaercilla</t>
  </si>
  <si>
    <t>tweetchristo</t>
  </si>
  <si>
    <t>uxthug</t>
  </si>
  <si>
    <t>lloydziel</t>
  </si>
  <si>
    <t>davidrowlands21</t>
  </si>
  <si>
    <t>talal_abdulaziz</t>
  </si>
  <si>
    <t>rluberti</t>
  </si>
  <si>
    <t>ho204kr</t>
  </si>
  <si>
    <t>eakingston1969</t>
  </si>
  <si>
    <t>kmaamees</t>
  </si>
  <si>
    <t>lazaroibanez</t>
  </si>
  <si>
    <t>elaggan</t>
  </si>
  <si>
    <t>mednrc</t>
  </si>
  <si>
    <t>laverdejp</t>
  </si>
  <si>
    <t>wired</t>
  </si>
  <si>
    <t>fuckinlance</t>
  </si>
  <si>
    <t>fotojoin</t>
  </si>
  <si>
    <t>ianvowles</t>
  </si>
  <si>
    <t>bifrance</t>
  </si>
  <si>
    <t>ov101enterprise</t>
  </si>
  <si>
    <t>smilesimplify</t>
  </si>
  <si>
    <t>kristennetten</t>
  </si>
  <si>
    <t>aerojetrdyne</t>
  </si>
  <si>
    <t>orbitalatk</t>
  </si>
  <si>
    <t>spacex</t>
  </si>
  <si>
    <t>northropgrumman</t>
  </si>
  <si>
    <t>stratolaunch</t>
  </si>
  <si>
    <t>Mentions</t>
  </si>
  <si>
    <t>Replies to</t>
  </si>
  <si>
    <t>Découvrez le Stratolaunch, le plus grand avion du monde, qui devrait effectuer son premier vol en 2019 https://t.co/ZAbTIWPXxu via @BIfrance</t>
  </si>
  <si>
    <t>Découvrez le Stratolaunch, le plus grand avion du monde, qui devrait effectuer son premier vol en... https://t.co/fQ9BSK7gBN https://t.co/yllEJ7Tkon</t>
  </si>
  <si>
    <t>RT @tahar_myschrif: Découvrez le Stratolaunch, le plus grand avion du monde, qui devrait effectuer son premier vol en... https://t.co/fQ9BS…</t>
  </si>
  <si>
    <t>JOB: Mojave United States - Flight Sciences Lead Engineer for the Stratolaunch Program - ... Science or h: ... Science or higher in an Engineering discipline A minimum of 10 years of directly related work experience A minimum JOB LANCASTER CA https://t.co/Re4g8QkJX6</t>
  </si>
  <si>
    <t>Stratolaunch, dalla pista allo spazio. Come Virgin Galactic, ma più in grande.
https://t.co/Lcj3OXxXmh</t>
  </si>
  <si>
    <t>أضخم وأغرب طائرة في العالم تستعد للتحليق بأولى رحلاتها .. وهذه مهمتها
https://t.co/wv2MqMtVop
#stratolaunch https://t.co/LRNTX8pzex</t>
  </si>
  <si>
    <t>RT @nbntweets: أضخم وأغرب طائرة في العالم تستعد للتحليق بأولى رحلاتها .. وهذه مهمتها
https://t.co/wv2MqMtVop
#stratolaunch https://t.co/LRN…</t>
  </si>
  <si>
    <t>Woah. Stratolaunch as an aircraft that is basically the size of two 747 fuselages. It has a wingspan of about two f… https://t.co/rYF1piP7wr</t>
  </si>
  <si>
    <t>@Kristennetten @SmileSimplify @Ov101Enterprise That was the largest wingspan craft to ever fly but was more a seaplane than a ground effect vehicle (though I doubt it ever got high enough to lose the extra lift from ground effect).
The Stratolaunch Carrier will be the first plane to beat the H-4 on wingspan when it flies. https://t.co/nLkR2gZMe1</t>
  </si>
  <si>
    <t>Guess what the biggest aircraft in the world looks like? You may guess it wrong. Get surprised here. #popularonline https://t.co/idNF76iHI9</t>
  </si>
  <si>
    <t>Guess what the biggest aircraft in the world looks like? You may guess it wrong. Get surprised here. #popularonline https://t.co/YIcsAewrSk</t>
  </si>
  <si>
    <t>RT @WIRED: This 385-foot dual-fuselage beast brings rockets to the edge of space, and is the world's largest plane by width. They call it S…</t>
  </si>
  <si>
    <t>. @Stratolaunch abandoned development of a family of dedicated launchers/PGA rocket engines destined for deployment from their very large carrier aircraft currently poised for first flight at Mojave, CA. @northropgrumman @SpaceX @OrbitalATK @AerojetRdyne https://t.co/uLxrVPnxyD</t>
  </si>
  <si>
    <t>Stratolaunch abandons launch vehicle program - https://t.co/fsqVMRTrBt
There is already a platform for launching Pegasus rockets# paul allen died https://t.co/Bi0zbu0TVB</t>
  </si>
  <si>
    <t>Découvrez le #Stratolaunch, le plus grand #avion du monde (conçu pour lancer des fusées dans l' #espace), qui devrait effectuer son premier vol en 2019 https://t.co/CMqVPgM97v</t>
  </si>
  <si>
    <t>RT @LeoAuteur: Découvrez le #Stratolaunch, le plus grand #avion du monde (conçu pour lancer des fusées dans l' #espace), qui devrait effect…</t>
  </si>
  <si>
    <t>Stratolaunch on siipiväliltään maailman suurin lentokone. Se on suunniteltu kuljettamaan avaruusraketti, tai jopa m… https://t.co/GS4Mx6hUf2</t>
  </si>
  <si>
    <t>Stratolaunch is the largest aircraft in the world by wingspan. It has been designed to carry rockets and even acrew… https://t.co/GtSHGIT7nR</t>
  </si>
  <si>
    <t>RT @HelsinkiAirport: Stratolaunch is the largest aircraft in the world by wingspan. It has been designed to carry rockets and even acrewed…</t>
  </si>
  <si>
    <t>The Stratolaunch Project https://t.co/iMalzWPuJH #avgeek #aviationdaily #aviationlovers</t>
  </si>
  <si>
    <t>Aiming high – Stratolaunch is the world’s largest all-composite plane ever built and capable of delivering payloads to multiple orbits and inclinations in a single mission. https://t.co/5fF4GKVhkQ #avgeek #aviation #aviationlovers</t>
  </si>
  <si>
    <t>@Stratolaunch Congrats. - GuvHub</t>
  </si>
  <si>
    <t>Guess what the biggest aircraft in the world looks like? You may guess it wrong. Get surprised here. #popularonline https://t.co/XZ541b56ev</t>
  </si>
  <si>
    <t>This 385-foot dual-fuselage beast brings rockets to the edge of space, and is the world's largest plane by width. They call it Stratolaunch: https://t.co/3LgqXrHG7U https://t.co/iyNsMHdmH7</t>
  </si>
  <si>
    <t>This 385-foot dual-fuselage beast brings rockets to the edge of space, and is the world's largest plane by width. They call it Stratolaunch: https://t.co/bxNzTM47mJ https://t.co/16PhIUjsdi</t>
  </si>
  <si>
    <t>RT WIRED : This 385-foot dual-fuselage beast brings rockets to the edge of space, and is the world's largest plane by width. They call it Stratolaunch: https://t.co/rZFNMhksoY https://t.co/F4AesLXWWx</t>
  </si>
  <si>
    <t>RT WIRED: This 385-foot dual-fuselage beast brings rockets to the edge of space, and is the world's largest plane by width. They call it Stratolaunch: https://t.co/YaVYi4riiZ https://t.co/Q0Atiz38tc</t>
  </si>
  <si>
    <t>This 385-foot dual-fuselage beast brings rockets to the edge of space, and is the world's largest plane by width. They call it Stratolaunch: https://t.co/4aDaRoOyPf https://t.co/UOtkWkakH1 #WIRED</t>
  </si>
  <si>
    <t>This 385-foot dual-fuselage beast brings rockets to the edge of space, and is the world's largest plane by width. They call it Stratolaunch: https://t.co/WuZHlu9kU1 https://t.co/MYv8aUFe5M</t>
  </si>
  <si>
    <t>This 385-foot dual-fuselage beast brings rockets to the edge of space, and is the world's largest plane by width. They call it Stratolaunch: https://t.co/eHDAAAOIhP https://t.co/y9Hxx0JzhA</t>
  </si>
  <si>
    <t>This 385-foot dual-fuselage beast brings rockets to the edge of space, and is the world's largest plane by width. They call it Stratolaunch: https://t.co/QZHI2ChcPn https://t.co/MfB0Ga799p</t>
  </si>
  <si>
    <t>Inside the world's largest plane, which has a wingspan longer than a football field and is expected to make its first flight this year https://t.co/xdGBRksOn7</t>
  </si>
  <si>
    <t>Inside the world's largest plane, which has a wingspan longer than a football field and is expected to make its first flight this year https://t.co/kcs6Si1xKp</t>
  </si>
  <si>
    <t>Inside the world's largest plane, which has a wingspan longer than a football field and is expected to make its first flight this year https://t.co/52JibLmaP3</t>
  </si>
  <si>
    <t>https://t.co/ozfku5zAU8 https://t.co/ozfku5zAU8</t>
  </si>
  <si>
    <t>https://t.co/uNpKoUwQN1</t>
  </si>
  <si>
    <t>Guess what the biggest aircraft in the world looks like? You may guess it wrong. Get surprised here. #popularonline https://t.co/R5hgWQAMvK</t>
  </si>
  <si>
    <t>This 385-foot dual-fuselage beast brings rockets to the edge of space, and is the world's largest plane by width. They call it Stratolaunch: https://t.co/OKXEN8wNQf https://t.co/tPPyEsN6BV</t>
  </si>
  <si>
    <t>This 385-foot dual-fuselage beast brings rockets to the edge of space, and is the world's largest plane by width. They call it Stratolaunch: https://t.co/OKXEN8wNQf https://t.co/3iiMmGhoBo</t>
  </si>
  <si>
    <t>Stratolaunch – самый большой с мире самолет (8 фото) - https://t.co/ShdTilHRAx</t>
  </si>
  <si>
    <t>Guess what the biggest aircraft in the world looks like? You may guess it wrong. Get surprised here. #popularonline https://t.co/KoLs0QjKmA</t>
  </si>
  <si>
    <t>https://www.businessinsider.fr/decouvrez-le-stratolaunch-le-plus-grand-avion-du-monde-qui-devrait-effectuer-son-premier-vol-en-2019/</t>
  </si>
  <si>
    <t>http://finance.fr.yahoo.com/actual</t>
  </si>
  <si>
    <t>http://www.candidatehunter.com/jobs/?q=Flight+Sciences+Lead+Engineer+for+the+Stratolaunch+Program&amp;l=Mojave+United+States&amp;z=&amp;tw=&amp;k=</t>
  </si>
  <si>
    <t>https://www.stratolaunch.com/</t>
  </si>
  <si>
    <t>https://nbntv.me/?p=65638</t>
  </si>
  <si>
    <t>https://twitter.com/i/web/status/1104869907777372160</t>
  </si>
  <si>
    <t>https://www.readersdigest.ca/culture/stratolaunch-worlds-largest-plane/</t>
  </si>
  <si>
    <t>https://aviationweek.com/space/stratolaunch-terminates-rocket-engine-launcher-programs</t>
  </si>
  <si>
    <t>http://www.spacenews.com/ https://spacenews.com/stratolaunch-abandons-launch-vehicle-program/</t>
  </si>
  <si>
    <t>https://twitter.com/i/web/status/1106483930046173184</t>
  </si>
  <si>
    <t>https://twitter.com/i/web/status/1106485184898060288</t>
  </si>
  <si>
    <t>https://wunderflug.com/magazine/aiming-high-the-stratolaunch-project/</t>
  </si>
  <si>
    <t>https://www.wired.com/story/stratolaunch-airplane-burt-rutan-paul-allen/</t>
  </si>
  <si>
    <t>https://www.businessinsider.com/stratolaunch-is-worlds-largest-plane-pictures-2018-2?utm_content=buffer5a7f5&amp;utm_medium=social&amp;utm_source=facebook.com&amp;utm_campaign=buffer-inventions</t>
  </si>
  <si>
    <t>https://www.businessinsider.com/stratolaunch-is-worlds-largest-plane-pictures-2018-2?utm_content=topbar&amp;utm_medium=referral&amp;utm_source=facebook.com&amp;utm_campaign=buffer-biuk&amp;fbclid=IwAR1ZkJZ0zlR9RJrL7VB067vvBRUY6kAojxwjmm_AHrzru-B9dWAPuqlMaeo%3Futm_source%3Dfacebook&amp;utm_term=desktop&amp;referrer=facebook</t>
  </si>
  <si>
    <t>https://www.businessinsider.com/stratolaunch-is-worlds-largest-plane-pictures-2018-2?utm_content=buffer7dc08&amp;utm_medium=social&amp;utm_source=facebook.com&amp;utm_campaign=buffer-bi&amp;fbclid=IwAR1_gfGfc-EBpCwvjmsXvtCAsKBkUWkvazIbiMTrRW4VMUjaPR3rsOu1xEk https://www.businessinsider.com/stratolaunch-is-worlds-largest-plane-pictures-2018-2?utm_content=buffer7dc08&amp;utm_medium=social&amp;utm_source=facebook.com&amp;utm_campaign=buffer-bi&amp;fbclid=IwAR1_gfGfc-EBpCwvjmsXvtCAsKBkUWkvazIbiMTrRW4VMUjaPR3rsOu1xEk</t>
  </si>
  <si>
    <t>https://www.businessinsider.com/stratolaunch-is-worlds-largest-plane-pictures-2018-2</t>
  </si>
  <si>
    <t>http://fotojoin.ru/tech/stratolaunch-samyj-bolshoj-s-mire-samolet/</t>
  </si>
  <si>
    <t>businessinsider.fr</t>
  </si>
  <si>
    <t>yahoo.com</t>
  </si>
  <si>
    <t>candidatehunter.com</t>
  </si>
  <si>
    <t>stratolaunch.com</t>
  </si>
  <si>
    <t>nbntv.me</t>
  </si>
  <si>
    <t>twitter.com</t>
  </si>
  <si>
    <t>readersdigest.ca</t>
  </si>
  <si>
    <t>aviationweek.com</t>
  </si>
  <si>
    <t>spacenews.com spacenews.com</t>
  </si>
  <si>
    <t>wunderflug.com</t>
  </si>
  <si>
    <t>wired.com</t>
  </si>
  <si>
    <t>businessinsider.com</t>
  </si>
  <si>
    <t>businessinsider.com businessinsider.com</t>
  </si>
  <si>
    <t>fotojoin.ru</t>
  </si>
  <si>
    <t>popularonline</t>
  </si>
  <si>
    <t>stratolaunch avion espace</t>
  </si>
  <si>
    <t>avgeek aviationdaily aviationlovers</t>
  </si>
  <si>
    <t>avgeek aviation aviationlovers</t>
  </si>
  <si>
    <t>https://pbs.twimg.com/media/D1DXq3PXQAIH6eB.jpg</t>
  </si>
  <si>
    <t>https://pbs.twimg.com/ext_tw_video_thumb/1104750695276863489/pu/img/BAW2Hwd5evwJ0Yu7.jpg</t>
  </si>
  <si>
    <t>https://pbs.twimg.com/media/D1ZvVOlWwAs96Rf.jpg</t>
  </si>
  <si>
    <t>https://pbs.twimg.com/media/D1zcIXuU4AE1S_1.jpg</t>
  </si>
  <si>
    <t>https://pbs.twimg.com/media/D0HZnHdUUAATp81.jpg</t>
  </si>
  <si>
    <t>http://pbs.twimg.com/profile_images/711525957564243968/k3spFnpK_normal.jpg</t>
  </si>
  <si>
    <t>http://pbs.twimg.com/profile_images/959898241247666176/C53W-PEV_normal.jpg</t>
  </si>
  <si>
    <t>http://pbs.twimg.com/profile_images/871238775799599104/1Hf3GdOH_normal.jpg</t>
  </si>
  <si>
    <t>http://pbs.twimg.com/profile_images/701815964308910080/tZcN7OIO_normal.jpg</t>
  </si>
  <si>
    <t>http://pbs.twimg.com/profile_images/1090670113907507201/TPWZHbYH_normal.jpg</t>
  </si>
  <si>
    <t>http://pbs.twimg.com/profile_images/1093575370077601792/DpzuHzjr_normal.jpg</t>
  </si>
  <si>
    <t>http://pbs.twimg.com/profile_images/524646025101733888/fjcDx8SV_normal.jpeg</t>
  </si>
  <si>
    <t>http://pbs.twimg.com/profile_images/1103633719062077442/X7UJuzSN_normal.jpg</t>
  </si>
  <si>
    <t>http://pbs.twimg.com/profile_images/3776705657/50527e35c3dedb63c323849f5245f704_normal.jpeg</t>
  </si>
  <si>
    <t>http://pbs.twimg.com/profile_images/466250763136561153/zaY5wz_S_normal.jpeg</t>
  </si>
  <si>
    <t>http://pbs.twimg.com/profile_images/997990867779469313/sH6MhYMX_normal.jpg</t>
  </si>
  <si>
    <t>http://pbs.twimg.com/profile_images/1077962496009560064/X9OqgyhS_normal.jpg</t>
  </si>
  <si>
    <t>http://pbs.twimg.com/profile_images/3277021254/d11dabf214c9ec605a6162857291ee14_normal.png</t>
  </si>
  <si>
    <t>http://pbs.twimg.com/profile_images/777750029176082432/XlM0H5Th_normal.jpg</t>
  </si>
  <si>
    <t>http://pbs.twimg.com/profile_images/1107502169228484608/4Txh9aXk_normal.jpg</t>
  </si>
  <si>
    <t>http://pbs.twimg.com/profile_images/909817409263034368/bEJQw_u2_normal.jpg</t>
  </si>
  <si>
    <t>http://pbs.twimg.com/profile_images/1025961906966863872/_HD36m-__normal.jpg</t>
  </si>
  <si>
    <t>http://pbs.twimg.com/profile_images/1189891097/profile_normal.jpg</t>
  </si>
  <si>
    <t>http://pbs.twimg.com/profile_images/1051165033542094849/-GLEY2wl_normal.jpg</t>
  </si>
  <si>
    <t>http://pbs.twimg.com/profile_images/1081651159247581186/l33NOow3_normal.jpg</t>
  </si>
  <si>
    <t>http://pbs.twimg.com/profile_images/1101487073100390400/7xSMfDR__normal.png</t>
  </si>
  <si>
    <t>http://pbs.twimg.com/profile_images/519998791915544578/xb9Qjwgl_normal.jpeg</t>
  </si>
  <si>
    <t>http://pbs.twimg.com/profile_images/458125310693625856/2hKuJR7Y_normal.png</t>
  </si>
  <si>
    <t>http://pbs.twimg.com/profile_images/751400582330609665/eBSk425t_normal.jpg</t>
  </si>
  <si>
    <t>http://pbs.twimg.com/profile_images/1101750685513658369/cdtIJr65_normal.jpg</t>
  </si>
  <si>
    <t>http://pbs.twimg.com/profile_images/1106560336742834179/sertFm4s_normal.jpg</t>
  </si>
  <si>
    <t>http://pbs.twimg.com/profile_images/1106983831050113024/IXP9fTe7_normal.jpg</t>
  </si>
  <si>
    <t>http://pbs.twimg.com/profile_images/622158445597315072/ZK0AGK6U_normal.jpg</t>
  </si>
  <si>
    <t>http://pbs.twimg.com/profile_images/1070765459568558080/J-O-9tvv_normal.jpg</t>
  </si>
  <si>
    <t>http://pbs.twimg.com/profile_images/964522084377546752/pqAG-hqX_normal.jpg</t>
  </si>
  <si>
    <t>http://pbs.twimg.com/profile_images/983817510469472258/KivbcBSz_normal.jpg</t>
  </si>
  <si>
    <t>http://pbs.twimg.com/profile_images/940568151573581825/2tJydLKt_normal.jpg</t>
  </si>
  <si>
    <t>http://pbs.twimg.com/profile_images/915398058300583937/HNwaosY8_normal.jpg</t>
  </si>
  <si>
    <t>http://pbs.twimg.com/profile_images/1108109064674910208/ci_58bnM_normal.jpg</t>
  </si>
  <si>
    <t>http://pbs.twimg.com/profile_images/896250536894373888/SKnauJzN_normal.jpg</t>
  </si>
  <si>
    <t>http://pbs.twimg.com/profile_images/1088750997906903040/mwQR_K_s_normal.jpg</t>
  </si>
  <si>
    <t>http://pbs.twimg.com/profile_images/1044691106422837249/6sx5BQJq_normal.jpg</t>
  </si>
  <si>
    <t>http://pbs.twimg.com/profile_images/1058770008325677057/fzF5o_sa_normal.jpg</t>
  </si>
  <si>
    <t>http://pbs.twimg.com/profile_images/870271669427982336/Fl44ce_s_normal.jpg</t>
  </si>
  <si>
    <t>http://pbs.twimg.com/profile_images/1086620346722250752/-5PsfJDE_normal.png</t>
  </si>
  <si>
    <t>http://pbs.twimg.com/profile_images/1087072355669692416/Bwa0XozY_normal.jpg</t>
  </si>
  <si>
    <t>http://pbs.twimg.com/profile_images/988915346114596864/iDJJZLEf_normal.jpg</t>
  </si>
  <si>
    <t>http://pbs.twimg.com/profile_images/979836646794330112/JiU5_QSn_normal.jpg</t>
  </si>
  <si>
    <t>http://abs.twimg.com/sticky/default_profile_images/default_profile_normal.png</t>
  </si>
  <si>
    <t>http://pbs.twimg.com/profile_images/1106924268309397504/uNwb5mOS_normal.jpg</t>
  </si>
  <si>
    <t>http://pbs.twimg.com/profile_images/1045475185082736640/t1IYLb6M_normal.jpg</t>
  </si>
  <si>
    <t>http://pbs.twimg.com/profile_images/892131968909029377/sMoRx59L_normal.jpg</t>
  </si>
  <si>
    <t>http://pbs.twimg.com/profile_images/544684667559899137/hToW95-m_normal.jpeg</t>
  </si>
  <si>
    <t>http://pbs.twimg.com/profile_images/488300769691435009/w6toE_Vq_normal.jpeg</t>
  </si>
  <si>
    <t>http://pbs.twimg.com/profile_images/892904221695033345/t6Zm4JZE_normal.jpg</t>
  </si>
  <si>
    <t>http://pbs.twimg.com/profile_images/845613489922166784/90IN75gb_normal.jpg</t>
  </si>
  <si>
    <t>http://pbs.twimg.com/profile_images/855925309287301120/jvmqpGnI_normal.jpg</t>
  </si>
  <si>
    <t>http://pbs.twimg.com/profile_images/1077660806647607296/pNrSRirx_normal.jpg</t>
  </si>
  <si>
    <t>http://pbs.twimg.com/profile_images/1097627087328940032/EYahUXGW_normal.jpg</t>
  </si>
  <si>
    <t>http://pbs.twimg.com/profile_images/1046021191583109120/z-8L42Bu_normal.jpg</t>
  </si>
  <si>
    <t>http://pbs.twimg.com/profile_images/1078035459031420928/zyDjc8Be_normal.jpg</t>
  </si>
  <si>
    <t>http://pbs.twimg.com/profile_images/3417025801/de614cdbc560070351242707e77a7555_normal.png</t>
  </si>
  <si>
    <t>http://pbs.twimg.com/profile_images/1104817764143755264/uEVMX_xE_normal.jpg</t>
  </si>
  <si>
    <t>http://pbs.twimg.com/profile_images/1104456429686149120/aAvxBmzT_normal.jpg</t>
  </si>
  <si>
    <t>http://pbs.twimg.com/profile_images/872214567945994241/igaaCGTX_normal.jpg</t>
  </si>
  <si>
    <t>http://pbs.twimg.com/profile_images/898984740308611072/NpFvwzHc_normal.jpg</t>
  </si>
  <si>
    <t>http://pbs.twimg.com/profile_images/1103610603887906816/KFOPawfr_normal.png</t>
  </si>
  <si>
    <t>http://pbs.twimg.com/profile_images/1083117834736144386/DFkWu8os_normal.jpg</t>
  </si>
  <si>
    <t>http://pbs.twimg.com/profile_images/1378045415/Gundam_Exia_by_candyworx_normal.jpg</t>
  </si>
  <si>
    <t>http://pbs.twimg.com/profile_images/1041344751067267072/rpITPeYa_normal.jpg</t>
  </si>
  <si>
    <t>http://pbs.twimg.com/profile_images/1022482577851072514/j9WpeGTg_normal.jpg</t>
  </si>
  <si>
    <t>http://pbs.twimg.com/profile_images/1021965099102359554/wWwYD-rF_normal.jpg</t>
  </si>
  <si>
    <t>http://pbs.twimg.com/profile_images/910340889511383042/ZbkrX_y__normal.jpg</t>
  </si>
  <si>
    <t>http://pbs.twimg.com/profile_images/1074630912401240064/hElg0Wdf_normal.jpg</t>
  </si>
  <si>
    <t>http://pbs.twimg.com/profile_images/1093325384668590080/iGRSS28J_normal.jpg</t>
  </si>
  <si>
    <t>http://pbs.twimg.com/profile_images/1077235339809427456/oeW611_i_normal.jpg</t>
  </si>
  <si>
    <t>http://pbs.twimg.com/profile_images/1106704966713032705/5Ej-OVhc_normal.png</t>
  </si>
  <si>
    <t>http://pbs.twimg.com/profile_images/1042372608002535424/KG4ojCAZ_normal.jpg</t>
  </si>
  <si>
    <t>http://pbs.twimg.com/profile_images/1067721307012415488/oUqQfUhE_normal.jpg</t>
  </si>
  <si>
    <t>http://pbs.twimg.com/profile_images/1227015640/23089_100000755693264_7075_q_normal.jpg</t>
  </si>
  <si>
    <t>http://pbs.twimg.com/profile_images/1102773448240254976/eCC5RyGp_normal.png</t>
  </si>
  <si>
    <t>http://pbs.twimg.com/profile_images/579862426138636288/rwhsGoJj_normal.jpg</t>
  </si>
  <si>
    <t>http://pbs.twimg.com/profile_images/1042230007328727040/hDO38hla_normal.jpg</t>
  </si>
  <si>
    <t>http://pbs.twimg.com/profile_images/596866598561980416/9Wqd5pC1_normal.jpg</t>
  </si>
  <si>
    <t>http://pbs.twimg.com/profile_images/1016853033668562944/fS3D84Gb_normal.jpg</t>
  </si>
  <si>
    <t>http://pbs.twimg.com/profile_images/1102477130015768576/gyRdJWDD_normal.jpg</t>
  </si>
  <si>
    <t>http://pbs.twimg.com/profile_images/378800000283554541/01c30090a271d6366f7c76a777968e53_normal.jpeg</t>
  </si>
  <si>
    <t>http://pbs.twimg.com/profile_images/737157564211834884/IqWnyRIh_normal.jpg</t>
  </si>
  <si>
    <t>http://pbs.twimg.com/profile_images/1105846006023782400/6nkOzvTa_normal.png</t>
  </si>
  <si>
    <t>http://pbs.twimg.com/profile_images/2101645707/_m_02_normal.JPG</t>
  </si>
  <si>
    <t>http://pbs.twimg.com/profile_images/873364868534943744/vcWgyLOv_normal.jpg</t>
  </si>
  <si>
    <t>http://pbs.twimg.com/profile_images/618813127703031809/RUQK1com_normal.jpg</t>
  </si>
  <si>
    <t>http://pbs.twimg.com/profile_images/438144934777221120/AGYzyCt-_normal.jpeg</t>
  </si>
  <si>
    <t>http://pbs.twimg.com/profile_images/915306336669306880/7psFHFwZ_normal.jpg</t>
  </si>
  <si>
    <t>http://pbs.twimg.com/profile_images/1009739511436152833/PIlUUx3B_normal.jpg</t>
  </si>
  <si>
    <t>http://pbs.twimg.com/profile_images/625693514400034816/gfk8K1Pq_normal.jpg</t>
  </si>
  <si>
    <t>http://pbs.twimg.com/profile_images/901407657088700416/w8FqJOkD_normal.jpg</t>
  </si>
  <si>
    <t>http://pbs.twimg.com/profile_images/1434387599/Capture2_normal.JPG</t>
  </si>
  <si>
    <t>http://pbs.twimg.com/profile_images/910905539475001344/vfryur6g_normal.jpg</t>
  </si>
  <si>
    <t>http://pbs.twimg.com/profile_images/623514810374684672/Hp2Om0JX_normal.jpg</t>
  </si>
  <si>
    <t>http://pbs.twimg.com/profile_images/1061392112086769664/6OonIXTi_normal.jpg</t>
  </si>
  <si>
    <t>http://pbs.twimg.com/profile_images/761679740088545280/fNGqDcPg_normal.jpg</t>
  </si>
  <si>
    <t>http://pbs.twimg.com/profile_images/491690523883606017/N-LoSz0f_normal.jpeg</t>
  </si>
  <si>
    <t>https://twitter.com/#!/augusteguerlay/status/1103606272576970752</t>
  </si>
  <si>
    <t>https://twitter.com/#!/tahar_myschrif/status/1103619077807968256</t>
  </si>
  <si>
    <t>https://twitter.com/#!/horen_frederic/status/1103684164874833921</t>
  </si>
  <si>
    <t>https://twitter.com/#!/worklancasterca/status/1103801339467972608</t>
  </si>
  <si>
    <t>https://twitter.com/#!/ff0rt/status/1104049731066609665</t>
  </si>
  <si>
    <t>https://twitter.com/#!/nbntweets/status/1104750914362052608</t>
  </si>
  <si>
    <t>https://twitter.com/#!/ahmadelhajj007/status/1104790798208561155</t>
  </si>
  <si>
    <t>https://twitter.com/#!/forrestlself/status/1104869907777372160</t>
  </si>
  <si>
    <t>https://twitter.com/#!/solar__winds/status/1105193458661314560</t>
  </si>
  <si>
    <t>https://twitter.com/#!/abmortgagecoach/status/1105197991894364160</t>
  </si>
  <si>
    <t>https://twitter.com/#!/abmortgagecoach/status/1105198005186048000</t>
  </si>
  <si>
    <t>https://twitter.com/#!/shirleycrofto12/status/1105251618642108417</t>
  </si>
  <si>
    <t>https://twitter.com/#!/flyinadambadger/status/1105445887420125184</t>
  </si>
  <si>
    <t>https://twitter.com/#!/exetertowncrier/status/1105903224073142273</t>
  </si>
  <si>
    <t>https://twitter.com/#!/leoauteur/status/1106095153758924800</t>
  </si>
  <si>
    <t>https://twitter.com/#!/chaillouy/status/1106160756255531008</t>
  </si>
  <si>
    <t>https://twitter.com/#!/finavia/status/1106483930046173184</t>
  </si>
  <si>
    <t>https://twitter.com/#!/helsinkiairport/status/1106485184898060288</t>
  </si>
  <si>
    <t>https://twitter.com/#!/stevekerosi/status/1106489769348001793</t>
  </si>
  <si>
    <t>https://twitter.com/#!/wunderflugcom/status/1104048154675167233</t>
  </si>
  <si>
    <t>https://twitter.com/#!/wunderflugcom/status/1106536635854917633</t>
  </si>
  <si>
    <t>https://twitter.com/#!/guvhubnews/status/1106627037219950592</t>
  </si>
  <si>
    <t>https://twitter.com/#!/lavignemf/status/1106979751787487235</t>
  </si>
  <si>
    <t>https://twitter.com/#!/garethibinns/status/1107001802942230528</t>
  </si>
  <si>
    <t>https://twitter.com/#!/techaggreg/status/1107001845829025792</t>
  </si>
  <si>
    <t>https://twitter.com/#!/pyspark_/status/1107001898010198016</t>
  </si>
  <si>
    <t>https://twitter.com/#!/daibuilds/status/1107001973449113600</t>
  </si>
  <si>
    <t>https://twitter.com/#!/79silver/status/1107001973830643712</t>
  </si>
  <si>
    <t>https://twitter.com/#!/cosmunity/status/1107001975021936640</t>
  </si>
  <si>
    <t>https://twitter.com/#!/smb7007/status/1107002020886708228</t>
  </si>
  <si>
    <t>https://twitter.com/#!/abhijat23/status/1107002061655293953</t>
  </si>
  <si>
    <t>https://twitter.com/#!/meljior/status/1107002063987331073</t>
  </si>
  <si>
    <t>https://twitter.com/#!/cyn0sure2/status/1107002236842979330</t>
  </si>
  <si>
    <t>https://twitter.com/#!/wigginsphysics/status/1107002372340047880</t>
  </si>
  <si>
    <t>https://twitter.com/#!/gabriel_hussy/status/1107002412806651904</t>
  </si>
  <si>
    <t>https://twitter.com/#!/rdylan23/status/1107002572206993414</t>
  </si>
  <si>
    <t>https://twitter.com/#!/parisaqurban/status/1107002579492524034</t>
  </si>
  <si>
    <t>https://twitter.com/#!/gingermarauder/status/1107002663751872513</t>
  </si>
  <si>
    <t>https://twitter.com/#!/incastmedia/status/1107002693665607680</t>
  </si>
  <si>
    <t>https://twitter.com/#!/newsneus/status/1107002716457455617</t>
  </si>
  <si>
    <t>https://twitter.com/#!/millenialn/status/1107002750393597958</t>
  </si>
  <si>
    <t>https://twitter.com/#!/notolls1/status/1107002818735624195</t>
  </si>
  <si>
    <t>https://twitter.com/#!/stanleysuen/status/1107002942677286912</t>
  </si>
  <si>
    <t>https://twitter.com/#!/sorensenwill/status/1107003323943735302</t>
  </si>
  <si>
    <t>https://twitter.com/#!/spiritunicorn/status/1107003500813320192</t>
  </si>
  <si>
    <t>https://twitter.com/#!/jenrobertson2o2/status/1107003523470970881</t>
  </si>
  <si>
    <t>https://twitter.com/#!/pefdow/status/1107003567456641024</t>
  </si>
  <si>
    <t>https://twitter.com/#!/karlcch1919/status/1107003673207549952</t>
  </si>
  <si>
    <t>https://twitter.com/#!/kanuni_suleym/status/1107003738387070976</t>
  </si>
  <si>
    <t>https://twitter.com/#!/enrique_retis/status/1107004386906120193</t>
  </si>
  <si>
    <t>https://twitter.com/#!/vontoddenstein/status/1107004677420281856</t>
  </si>
  <si>
    <t>https://twitter.com/#!/jangrandma71216/status/1107005703645003777</t>
  </si>
  <si>
    <t>https://twitter.com/#!/7654321ko/status/1107005757013282827</t>
  </si>
  <si>
    <t>https://twitter.com/#!/michael86448476/status/1107005776848191488</t>
  </si>
  <si>
    <t>https://twitter.com/#!/r0dt1d/status/1107006717567606785</t>
  </si>
  <si>
    <t>https://twitter.com/#!/gutenbergsson/status/1107006730934935556</t>
  </si>
  <si>
    <t>https://twitter.com/#!/checopaco1/status/1107006988200931329</t>
  </si>
  <si>
    <t>https://twitter.com/#!/robertesell/status/1107007576292487169</t>
  </si>
  <si>
    <t>https://twitter.com/#!/andreabettini/status/1107007740554153984</t>
  </si>
  <si>
    <t>https://twitter.com/#!/tacj/status/1107007976303443968</t>
  </si>
  <si>
    <t>https://twitter.com/#!/brandonbydesign/status/1107008305589821441</t>
  </si>
  <si>
    <t>https://twitter.com/#!/ratarataratara1/status/1107008374040870912</t>
  </si>
  <si>
    <t>https://twitter.com/#!/olagbegidayo/status/1107008826061004800</t>
  </si>
  <si>
    <t>https://twitter.com/#!/ashysaber400/status/1107008947427442688</t>
  </si>
  <si>
    <t>https://twitter.com/#!/tallelfin/status/1107009765597536256</t>
  </si>
  <si>
    <t>https://twitter.com/#!/ianpfraser1/status/1107009939208192000</t>
  </si>
  <si>
    <t>https://twitter.com/#!/jeew333t/status/1107011555277881344</t>
  </si>
  <si>
    <t>https://twitter.com/#!/is_haqq/status/1107015333016158210</t>
  </si>
  <si>
    <t>https://twitter.com/#!/loris_assi/status/1107016171138834433</t>
  </si>
  <si>
    <t>https://twitter.com/#!/ohmygizmos/status/1107017666420768769</t>
  </si>
  <si>
    <t>https://twitter.com/#!/riscus1/status/1107017749228912641</t>
  </si>
  <si>
    <t>https://twitter.com/#!/alexndralbornoz/status/1107019934176104448</t>
  </si>
  <si>
    <t>https://twitter.com/#!/path2flight/status/1107021402924703744</t>
  </si>
  <si>
    <t>https://twitter.com/#!/_virtual_v/status/1107021670508826625</t>
  </si>
  <si>
    <t>https://twitter.com/#!/brandondbrown03/status/1107022386484916225</t>
  </si>
  <si>
    <t>https://twitter.com/#!/italberto/status/1107023476026675202</t>
  </si>
  <si>
    <t>https://twitter.com/#!/suneelsubra/status/1107023848480952323</t>
  </si>
  <si>
    <t>https://twitter.com/#!/jmendopr/status/1107025455037775873</t>
  </si>
  <si>
    <t>https://twitter.com/#!/tycoville1/status/1107030323831992320</t>
  </si>
  <si>
    <t>https://twitter.com/#!/nappingangel/status/1107030932375199745</t>
  </si>
  <si>
    <t>https://twitter.com/#!/vcarabineiro/status/1107035816746979328</t>
  </si>
  <si>
    <t>https://twitter.com/#!/ashishbohora/status/1107043158796521474</t>
  </si>
  <si>
    <t>https://twitter.com/#!/24090510/status/1107053592324661248</t>
  </si>
  <si>
    <t>https://twitter.com/#!/jorge_aluna1/status/1107058427182940160</t>
  </si>
  <si>
    <t>https://twitter.com/#!/supercontra/status/1107061027093524480</t>
  </si>
  <si>
    <t>https://twitter.com/#!/carlven209/status/1107062704760635393</t>
  </si>
  <si>
    <t>https://twitter.com/#!/altruisticlove1/status/1107076812855631872</t>
  </si>
  <si>
    <t>https://twitter.com/#!/northamericann/status/1107112543527542784</t>
  </si>
  <si>
    <t>https://twitter.com/#!/martialbellion/status/1107117799371997184</t>
  </si>
  <si>
    <t>https://twitter.com/#!/icexpr/status/1107141378054778880</t>
  </si>
  <si>
    <t>https://twitter.com/#!/coachtimoriedo/status/1107144342718857216</t>
  </si>
  <si>
    <t>https://twitter.com/#!/sourab_upadhyay/status/1107145634501423104</t>
  </si>
  <si>
    <t>https://twitter.com/#!/emiltereanu/status/1107156150439591936</t>
  </si>
  <si>
    <t>https://twitter.com/#!/dolguun/status/1107164217092653057</t>
  </si>
  <si>
    <t>https://twitter.com/#!/testlab15373037/status/1107175004544872448</t>
  </si>
  <si>
    <t>https://twitter.com/#!/annaercilla/status/1107175265740955649</t>
  </si>
  <si>
    <t>https://twitter.com/#!/tweetchristo/status/1107176085438058496</t>
  </si>
  <si>
    <t>https://twitter.com/#!/uxthug/status/1107176744086315008</t>
  </si>
  <si>
    <t>https://twitter.com/#!/lloydziel/status/1107177015034241025</t>
  </si>
  <si>
    <t>https://twitter.com/#!/davidrowlands21/status/1107183942380208128</t>
  </si>
  <si>
    <t>https://twitter.com/#!/talal_abdulaziz/status/1107191663053717504</t>
  </si>
  <si>
    <t>https://twitter.com/#!/rluberti/status/1107202984134488065</t>
  </si>
  <si>
    <t>https://twitter.com/#!/ho204kr/status/1107217592811511808</t>
  </si>
  <si>
    <t>https://twitter.com/#!/eakingston1969/status/1107227173444816896</t>
  </si>
  <si>
    <t>https://twitter.com/#!/kmaamees/status/1107246353921572870</t>
  </si>
  <si>
    <t>https://twitter.com/#!/lazaroibanez/status/1107270276327321600</t>
  </si>
  <si>
    <t>https://twitter.com/#!/elaggan/status/1107313994879156225</t>
  </si>
  <si>
    <t>https://twitter.com/#!/mednrc/status/1107582030110433280</t>
  </si>
  <si>
    <t>https://twitter.com/#!/laverdejp/status/1107709545579728898</t>
  </si>
  <si>
    <t>https://twitter.com/#!/wired/status/1099399057783455744</t>
  </si>
  <si>
    <t>https://twitter.com/#!/wired/status/1107001651586465793</t>
  </si>
  <si>
    <t>https://twitter.com/#!/fuckinlance/status/1107813815796801536</t>
  </si>
  <si>
    <t>https://twitter.com/#!/fotojoin/status/1108050539093393408</t>
  </si>
  <si>
    <t>https://twitter.com/#!/ianvowles/status/1108112400136441856</t>
  </si>
  <si>
    <t>1103606272576970752</t>
  </si>
  <si>
    <t>1103619077807968256</t>
  </si>
  <si>
    <t>1103684164874833921</t>
  </si>
  <si>
    <t>1103801339467972608</t>
  </si>
  <si>
    <t>1104049731066609665</t>
  </si>
  <si>
    <t>1104750914362052608</t>
  </si>
  <si>
    <t>1104790798208561155</t>
  </si>
  <si>
    <t>1104869907777372160</t>
  </si>
  <si>
    <t>1105193458661314560</t>
  </si>
  <si>
    <t>1105197991894364160</t>
  </si>
  <si>
    <t>1105198005186048000</t>
  </si>
  <si>
    <t>1105251618642108417</t>
  </si>
  <si>
    <t>1105445887420125184</t>
  </si>
  <si>
    <t>1105903224073142273</t>
  </si>
  <si>
    <t>1106095153758924800</t>
  </si>
  <si>
    <t>1106160756255531008</t>
  </si>
  <si>
    <t>1106483930046173184</t>
  </si>
  <si>
    <t>1106485184898060288</t>
  </si>
  <si>
    <t>1106489769348001793</t>
  </si>
  <si>
    <t>1104048154675167233</t>
  </si>
  <si>
    <t>1106536635854917633</t>
  </si>
  <si>
    <t>1106627037219950592</t>
  </si>
  <si>
    <t>1106979751787487235</t>
  </si>
  <si>
    <t>1107001802942230528</t>
  </si>
  <si>
    <t>1107001845829025792</t>
  </si>
  <si>
    <t>1107001898010198016</t>
  </si>
  <si>
    <t>1107001973449113600</t>
  </si>
  <si>
    <t>1107001973830643712</t>
  </si>
  <si>
    <t>1107001975021936640</t>
  </si>
  <si>
    <t>1107002020886708228</t>
  </si>
  <si>
    <t>1107002061655293953</t>
  </si>
  <si>
    <t>1107002063987331073</t>
  </si>
  <si>
    <t>1107002236842979330</t>
  </si>
  <si>
    <t>1107002372340047880</t>
  </si>
  <si>
    <t>1107002412806651904</t>
  </si>
  <si>
    <t>1107002572206993414</t>
  </si>
  <si>
    <t>1107002579492524034</t>
  </si>
  <si>
    <t>1107002663751872513</t>
  </si>
  <si>
    <t>1107002693665607680</t>
  </si>
  <si>
    <t>1107002716457455617</t>
  </si>
  <si>
    <t>1107002750393597958</t>
  </si>
  <si>
    <t>1107002818735624195</t>
  </si>
  <si>
    <t>1107002942677286912</t>
  </si>
  <si>
    <t>1107003323943735302</t>
  </si>
  <si>
    <t>1107003500813320192</t>
  </si>
  <si>
    <t>1107003523470970881</t>
  </si>
  <si>
    <t>1107003567456641024</t>
  </si>
  <si>
    <t>1107003673207549952</t>
  </si>
  <si>
    <t>1107003738387070976</t>
  </si>
  <si>
    <t>1107004386906120193</t>
  </si>
  <si>
    <t>1107004677420281856</t>
  </si>
  <si>
    <t>1107005703645003777</t>
  </si>
  <si>
    <t>1107005757013282827</t>
  </si>
  <si>
    <t>1107005776848191488</t>
  </si>
  <si>
    <t>1107006717567606785</t>
  </si>
  <si>
    <t>1107006730934935556</t>
  </si>
  <si>
    <t>1107006988200931329</t>
  </si>
  <si>
    <t>1107007576292487169</t>
  </si>
  <si>
    <t>1107007740554153984</t>
  </si>
  <si>
    <t>1107007976303443968</t>
  </si>
  <si>
    <t>1107008305589821441</t>
  </si>
  <si>
    <t>1107008374040870912</t>
  </si>
  <si>
    <t>1107008826061004800</t>
  </si>
  <si>
    <t>1107008947427442688</t>
  </si>
  <si>
    <t>1107009765597536256</t>
  </si>
  <si>
    <t>1107009939208192000</t>
  </si>
  <si>
    <t>1107011555277881344</t>
  </si>
  <si>
    <t>1107015333016158210</t>
  </si>
  <si>
    <t>1107016171138834433</t>
  </si>
  <si>
    <t>1107017666420768769</t>
  </si>
  <si>
    <t>1107017749228912641</t>
  </si>
  <si>
    <t>1107019934176104448</t>
  </si>
  <si>
    <t>1107021402924703744</t>
  </si>
  <si>
    <t>1107021670508826625</t>
  </si>
  <si>
    <t>1107022386484916225</t>
  </si>
  <si>
    <t>1107023476026675202</t>
  </si>
  <si>
    <t>1107023848480952323</t>
  </si>
  <si>
    <t>1107025455037775873</t>
  </si>
  <si>
    <t>1107030323831992320</t>
  </si>
  <si>
    <t>1107030932375199745</t>
  </si>
  <si>
    <t>1107035816746979328</t>
  </si>
  <si>
    <t>1107043158796521474</t>
  </si>
  <si>
    <t>1107053592324661248</t>
  </si>
  <si>
    <t>1107058427182940160</t>
  </si>
  <si>
    <t>1107061027093524480</t>
  </si>
  <si>
    <t>1107062704760635393</t>
  </si>
  <si>
    <t>1107076812855631872</t>
  </si>
  <si>
    <t>1107112543527542784</t>
  </si>
  <si>
    <t>1107117799371997184</t>
  </si>
  <si>
    <t>1107141378054778880</t>
  </si>
  <si>
    <t>1107144342718857216</t>
  </si>
  <si>
    <t>1107145634501423104</t>
  </si>
  <si>
    <t>1107156150439591936</t>
  </si>
  <si>
    <t>1107164217092653057</t>
  </si>
  <si>
    <t>1107175004544872448</t>
  </si>
  <si>
    <t>1107175265740955649</t>
  </si>
  <si>
    <t>1107176085438058496</t>
  </si>
  <si>
    <t>1107176744086315008</t>
  </si>
  <si>
    <t>1107177015034241025</t>
  </si>
  <si>
    <t>1107183942380208128</t>
  </si>
  <si>
    <t>1107191663053717504</t>
  </si>
  <si>
    <t>1107202984134488065</t>
  </si>
  <si>
    <t>1107217592811511808</t>
  </si>
  <si>
    <t>1107227173444816896</t>
  </si>
  <si>
    <t>1107246353921572870</t>
  </si>
  <si>
    <t>1107270276327321600</t>
  </si>
  <si>
    <t>1107313994879156225</t>
  </si>
  <si>
    <t>1107582030110433280</t>
  </si>
  <si>
    <t>1107709545579728898</t>
  </si>
  <si>
    <t>1099399057783455744</t>
  </si>
  <si>
    <t>1107001651586465793</t>
  </si>
  <si>
    <t>1107813815796801536</t>
  </si>
  <si>
    <t>1108050539093393408</t>
  </si>
  <si>
    <t>1108112400136441856</t>
  </si>
  <si>
    <t>1105191503360450560</t>
  </si>
  <si>
    <t>1020353161993703424</t>
  </si>
  <si>
    <t/>
  </si>
  <si>
    <t>985686123123949568</t>
  </si>
  <si>
    <t>275795914</t>
  </si>
  <si>
    <t>fr</t>
  </si>
  <si>
    <t>en</t>
  </si>
  <si>
    <t>it</t>
  </si>
  <si>
    <t>ar</t>
  </si>
  <si>
    <t>fi</t>
  </si>
  <si>
    <t>und</t>
  </si>
  <si>
    <t>ru</t>
  </si>
  <si>
    <t>Twitter Web Client</t>
  </si>
  <si>
    <t>Twitter for Android</t>
  </si>
  <si>
    <t>SocialOomph</t>
  </si>
  <si>
    <t>Twitter Web App</t>
  </si>
  <si>
    <t>TweetDeck</t>
  </si>
  <si>
    <t>Mortgage Bulletin</t>
  </si>
  <si>
    <t>Facebook</t>
  </si>
  <si>
    <t>Twitter for iPhone</t>
  </si>
  <si>
    <t>Hootsuite Inc.</t>
  </si>
  <si>
    <t>SocialPilot.co</t>
  </si>
  <si>
    <t>Emerging Technology Relevant app</t>
  </si>
  <si>
    <t>IFTTT</t>
  </si>
  <si>
    <t>Twitter for iPad</t>
  </si>
  <si>
    <t>Tweetbot for iΟS</t>
  </si>
  <si>
    <t>IMBA Social Media</t>
  </si>
  <si>
    <t>SnappyTV.com</t>
  </si>
  <si>
    <t>Fotojoin</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</si>
  <si>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</si>
  <si>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</si>
  <si>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</si>
  <si>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</si>
  <si>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</si>
  <si>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</si>
  <si>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</si>
  <si>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</si>
  <si>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</si>
  <si>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</si>
  <si>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</si>
  <si>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</si>
  <si>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</si>
  <si>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</si>
  <si>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</si>
  <si>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</si>
  <si>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</si>
  <si>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</si>
  <si>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</si>
  <si>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</si>
  <si>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</si>
  <si>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</si>
  <si>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Auguste Guerlay</t>
  </si>
  <si>
    <t>BusinessInsider.fr</t>
  </si>
  <si>
    <t>myschrif tahar</t>
  </si>
  <si>
    <t>horen</t>
  </si>
  <si>
    <t>Work Lancaster CA</t>
  </si>
  <si>
    <t>CicoMendez</t>
  </si>
  <si>
    <t>nbnlebanon</t>
  </si>
  <si>
    <t>Ahmad El Hajj</t>
  </si>
  <si>
    <t>Forrest Logan Self</t>
  </si>
  <si>
    <t>Solar Winds</t>
  </si>
  <si>
    <t>ShuttleEnterprise</t>
  </si>
  <si>
    <t>G C</t>
  </si>
  <si>
    <t>K10</t>
  </si>
  <si>
    <t>Eva Neufeld</t>
  </si>
  <si>
    <t>Shirley Croftoon</t>
  </si>
  <si>
    <t>WIRED</t>
  </si>
  <si>
    <t>Adam</t>
  </si>
  <si>
    <t>Aerojet Rocketdyne</t>
  </si>
  <si>
    <t>Orbital ATK</t>
  </si>
  <si>
    <t>SpaceX</t>
  </si>
  <si>
    <t>Northrop Grumman</t>
  </si>
  <si>
    <t>Stratolaunch</t>
  </si>
  <si>
    <t>Michael R Lambert</t>
  </si>
  <si>
    <t>Léo</t>
  </si>
  <si>
    <t>Chaillou Yann</t>
  </si>
  <si>
    <t>Finavia</t>
  </si>
  <si>
    <t>Helsinki Airport</t>
  </si>
  <si>
    <t>Steve Kerosi</t>
  </si>
  <si>
    <t>Wunderflug</t>
  </si>
  <si>
    <t>GuvHub News</t>
  </si>
  <si>
    <t>Marie-France Lavigne</t>
  </si>
  <si>
    <t>Gareth Binns</t>
  </si>
  <si>
    <t>Tech Aggregate</t>
  </si>
  <si>
    <t>Chitra_Singh_G</t>
  </si>
  <si>
    <t>DAI Builds - Digital Agency</t>
  </si>
  <si>
    <t>P._xD83E__xDD9C_</t>
  </si>
  <si>
    <t>Jos Duerinck</t>
  </si>
  <si>
    <t>S</t>
  </si>
  <si>
    <t>_xD83D__xDE80_Abhijat Shrivastava ✍  _xD83C__xDDEE__xD83C__xDDF3__xD83C__xDFC1_</t>
  </si>
  <si>
    <t>Nigerian Prince _xD83C__xDF4C_</t>
  </si>
  <si>
    <t>cyn0sure</t>
  </si>
  <si>
    <t>Jason Wiggins</t>
  </si>
  <si>
    <t>Gabriel Hussy _xD83D__xDD01_</t>
  </si>
  <si>
    <t>Dylan</t>
  </si>
  <si>
    <t>Parisa Andrea Qurban</t>
  </si>
  <si>
    <t>Fred McElwaine</t>
  </si>
  <si>
    <t>InCast Media</t>
  </si>
  <si>
    <t>Neus Lorenzo</t>
  </si>
  <si>
    <t>Eric Ubong</t>
  </si>
  <si>
    <t>Back_On_The_Road_2_No_Where</t>
  </si>
  <si>
    <t>Stanley Suen</t>
  </si>
  <si>
    <t>Will Sorensen</t>
  </si>
  <si>
    <t>Spiritunicorn</t>
  </si>
  <si>
    <t>Jen Robertson</t>
  </si>
  <si>
    <t>Adedayo Ajayi</t>
  </si>
  <si>
    <t>@karlcch1919 Karlc Chaparro</t>
  </si>
  <si>
    <t>ALLAHU AKBAR MEANS ALLAH IS THE GREATEST</t>
  </si>
  <si>
    <t>Enrique Retis</t>
  </si>
  <si>
    <t>vonToddenstein</t>
  </si>
  <si>
    <t>Jan Grand</t>
  </si>
  <si>
    <t>3A57/BRUCE.LEE /565.€__xD83D__xDC7D__¥956(©71_F14_97_9219^75@°</t>
  </si>
  <si>
    <t>Michael Collier</t>
  </si>
  <si>
    <t>Ronin Warrior</t>
  </si>
  <si>
    <t>Neal Munro</t>
  </si>
  <si>
    <t>manuel angel</t>
  </si>
  <si>
    <t>Robert Sell</t>
  </si>
  <si>
    <t>Andrea Bettini</t>
  </si>
  <si>
    <t>Tom James</t>
  </si>
  <si>
    <t>brandon</t>
  </si>
  <si>
    <t>ratarataratarata</t>
  </si>
  <si>
    <t>Dayo Olagbegi</t>
  </si>
  <si>
    <t>Ashraf Saber</t>
  </si>
  <si>
    <t>`Da Elf</t>
  </si>
  <si>
    <t>IanPFraser</t>
  </si>
  <si>
    <t>Thamarasee Jeewandara</t>
  </si>
  <si>
    <t>Ewenya Borisah</t>
  </si>
  <si>
    <t>Diamo i numeri _xD83C__xDDEA__xD83C__xDDFA_</t>
  </si>
  <si>
    <t>Oh My Gizmos!</t>
  </si>
  <si>
    <t>Riscus</t>
  </si>
  <si>
    <t>Alexander Albornoz</t>
  </si>
  <si>
    <t>Path2Flight</t>
  </si>
  <si>
    <t>V</t>
  </si>
  <si>
    <t>Brandon Brown</t>
  </si>
  <si>
    <t>႞⍑⍲↳␢؏⒭⍕⍬</t>
  </si>
  <si>
    <t>Suneelsubra _xD83C__xDDE8__xD83C__xDDE6__xD83D__xDD49_</t>
  </si>
  <si>
    <t>ᴶᴼᴻᵁᴲᴸ</t>
  </si>
  <si>
    <t>tycoville</t>
  </si>
  <si>
    <t>MozInOz</t>
  </si>
  <si>
    <t>Carabina</t>
  </si>
  <si>
    <t>Ashish Bohora</t>
  </si>
  <si>
    <t>Jorge Luna</t>
  </si>
  <si>
    <t>Carlos Vente</t>
  </si>
  <si>
    <t>Sweetheart</t>
  </si>
  <si>
    <t>North America News Network</t>
  </si>
  <si>
    <t>MB</t>
  </si>
  <si>
    <t>JC</t>
  </si>
  <si>
    <t>Timothy Oriedo "The Big Data Coach"</t>
  </si>
  <si>
    <t>Sourab upadhyay</t>
  </si>
  <si>
    <t>Emil Tereanu</t>
  </si>
  <si>
    <t>dolguun ulaankhuu</t>
  </si>
  <si>
    <t>Test LAB</t>
  </si>
  <si>
    <t>Anna Ercilla</t>
  </si>
  <si>
    <t>Christo Thomas Jose</t>
  </si>
  <si>
    <t>Modern Outlook</t>
  </si>
  <si>
    <t>It’s Lloyd</t>
  </si>
  <si>
    <t>David Rowlands</t>
  </si>
  <si>
    <t>Talal alselouly</t>
  </si>
  <si>
    <t>Roberto Luberti</t>
  </si>
  <si>
    <t>최성호</t>
  </si>
  <si>
    <t>Egan Kingston</t>
  </si>
  <si>
    <t>Kristjan Maamees</t>
  </si>
  <si>
    <t>Lazaro Ibanez</t>
  </si>
  <si>
    <t>Khaled Elaggan</t>
  </si>
  <si>
    <t>Mechanical Eng. Dep.</t>
  </si>
  <si>
    <t>Juan P. Laverde</t>
  </si>
  <si>
    <t>lance</t>
  </si>
  <si>
    <t>Fotojoin.ru</t>
  </si>
  <si>
    <t>Ian Vowles</t>
  </si>
  <si>
    <t>Student MS entrepreneurs @GEM and Working with #startups at #CES2018</t>
  </si>
  <si>
    <t>Business Insider France : des infos sur l'économie, les startups, la tech, la science et votre carrière.</t>
  </si>
  <si>
    <t>- cadre Compta et Adm. de  haut niveau prof., passionné par la Mémoire sous tous ses aspects. Essentiellement les Charbonnages et autres Mines...</t>
  </si>
  <si>
    <t>Find work and jobs in Lancaster, California at https://t.co/OZ8R0vTPpw! #WORK #JOBS #CAREER</t>
  </si>
  <si>
    <t>Scrivo qua
https://saldimentali.wordpress.com
E a volte la</t>
  </si>
  <si>
    <t>Journalist, Senior Editor, social media at @nbnlebanon  ومعد برنامج Trendy</t>
  </si>
  <si>
    <t>Masters student and graduate assistant at #TXST| Social Media Manager Intern for @TXSTGradCollege| #SHSU Alumnus| #FDOM19| IG:forrestlself</t>
  </si>
  <si>
    <t>A stream of charged particles released from the upper atmosphere of the Sun.☀️
Anthropomorphized Natural Phenomenony - He/Him
@IvesCharlie0</t>
  </si>
  <si>
    <t>The Shuttle that started it all,#stoptheflopclub Follow @DesertDan95 for the human meatbag controller. (Slightly American)#Parody</t>
  </si>
  <si>
    <t>Smile, Simplify, Share, Say Please &amp; Thank you, Love, Live, Listen, Learn, Laugh, Help, Adapt :)</t>
  </si>
  <si>
    <t>At the foot of the mountain... though not verifiable Tesla/ SpaceX ✨_xD83D__xDC9B_✨#TeamElon✨Clean Earth✨TeslaShareholder✨_xD83C__xDF38_</t>
  </si>
  <si>
    <t>I specialize in educating my clients in phases, starting with buying your first home, debt consolidation &amp; refinancing, how to pay your mortgage down faster</t>
  </si>
  <si>
    <t>Find me here_xD83D__xDE0D_ https://t.co/AsnRZJrFd6</t>
  </si>
  <si>
    <t>WIRED is where tomorrow is realized.</t>
  </si>
  <si>
    <t>Providing the latest aviation news to you in one convenient place. I'm also a member of EAA, EAA Chapter 75 &amp; AOPA. I visit AirVenture each year in Oshkosh, WI.</t>
  </si>
  <si>
    <t>Aerojet Rocketdyne is a world-recognized aerospace &amp; defense leader, providing propulsion &amp; power for space, missile defense &amp; strategic systems.</t>
  </si>
  <si>
    <t>The official Twitter account of Orbital ATK (NYSE: OA), a global leader in aerospace and defense technologies.</t>
  </si>
  <si>
    <t>SpaceX designs, manufactures and launches the world’s most advanced rockets and spacecraft</t>
  </si>
  <si>
    <t>We are a leading global security company specializing in autonomous systems, cyber, C4ISR, logistics, space, &amp; strike. Following and RTs ≠ endorsement.</t>
  </si>
  <si>
    <t>Stratolaunch, founded by Paul G. Allen, is developing an air-launch platform to make access to space more convenient, reliable, and routine.</t>
  </si>
  <si>
    <t>Dépeindre les fonds abyssaux pour encourager la mise en lumière de nos lueurs fragiles. Aux rythmes de mes jours, aux rendus de mes nuits, auteur malgré moi...</t>
  </si>
  <si>
    <t>The Finnish airport operator. Our 21 airports in Finland carry over 22 million passengers annually. Join the conversation! Finavia – For #smoothtravelling.</t>
  </si>
  <si>
    <t>#Smoothtravelling since 1952. Leading long-haul airport in Northern Europe. Share your pics and thoughts with #helsinkiairport. Happy travels!</t>
  </si>
  <si>
    <t>BHM Graduate _xD83C__xDF93_
Interests #TourismTravels #Nature #RedBullRacingF1 #PumaSports 
iBestRelax in #Sauna_xD83C__xDF21_ iTweetRetweet #NewsViewsEventsOpinions</t>
  </si>
  <si>
    <t>We love aviation. With Wunderflug we share the fascination and inspiration of flying in its most exciting and beautiful facets. Take to the skies ✈️</t>
  </si>
  <si>
    <t>GuvHub: Get government affairs assistance anywhere. On-demand. Signup/details at https://t.co/ENh0eERSWY</t>
  </si>
  <si>
    <t>Most experienced Ottawa Mortgage Broker. over 20yrs Real Estate &amp; Mortgage Industry, Self Employed my whole life- Dedicated to making things work for you !</t>
  </si>
  <si>
    <t>Chief Executive at the Institute of Imagination. http://www.ioi.london @imaginationLdn http://www.imaginationmatters.org - comments and tweets are my own</t>
  </si>
  <si>
    <t>We aggregate emerging tech news. Made for the team at the Morning Brew</t>
  </si>
  <si>
    <t>MBA-|[https://t.co/05Obmar9cV(CS)]-Spark Developer,practicing Solution Architect.._xD83E__xDDD0_working on Data Science[Partially]</t>
  </si>
  <si>
    <t>Pittsburgh based digital agency, updating you on #tech, #machineLearning, #AI, #webtrends, #Pittsburghevents and other geek goodies!</t>
  </si>
  <si>
    <t>Hi there, nice to see you here. I don't talk much, please expected a lot of RT from me.</t>
  </si>
  <si>
    <t>A generic term designating a community of cosmically sovereign individual aspirants united by a mutually supportive endeavor for ☮+ MinimumWage 82.82 CNY=$12.34</t>
  </si>
  <si>
    <t>https://t.co/KYfBBdirdF
 New #Delhi Inst. of #Management #Biker #Egalitarian #Sleeplesselite #Critique #Googleinsider Aspiring #Aviator✈</t>
  </si>
  <si>
    <t>‏‏‏‏‏‏پیج رسمی پدر خالتور اصیل ایرانی، استاد حسن شماعیزاده</t>
  </si>
  <si>
    <t>#Digital #Marketing #strategist from 10+ years, I'm specialized in using the power of #Warketing as a #business powerful tool. Let's #geek out, share  &amp; create!</t>
  </si>
  <si>
    <t>Broadcast Journalist @BBC _xD83D__xDCBB__xD83D__xDCFB__xD83C__xDFA5__xD83D__xDCF1__xD83C__xDF0E_Interested in current affairs, UK &amp; World news, &amp; stories about technology. Tell me something new... andrea.qurban@bbc.co.uk</t>
  </si>
  <si>
    <t>Father, husband, physician, marathoner. Citizen not subject.  Epistocrat with ranked voting. ‘Still a man hears what he wants to hear and disregards the rest’.</t>
  </si>
  <si>
    <t>On #digital media, #informationmanagement, #contentmarketing, #analytics #tech #business and #innovation #workplace #jobs</t>
  </si>
  <si>
    <t>Interested in this extraordinary time of changes in Catalonia &amp; Europe
I tweet about communication, education, technology, culture, and community building.</t>
  </si>
  <si>
    <t>Me being me.</t>
  </si>
  <si>
    <t>Technologies, Business &amp; Investment</t>
  </si>
  <si>
    <t>Photographer | Portrait &amp; Fashion |
Flickr: will_sorensen
IG: wsorensen83
_xD83D__xDC7B_: Will_8176
#Photography #ALLCAPS #SupportIndieFilm #HistoryVikings #CriticalRole</t>
  </si>
  <si>
    <t>Somewhat Befuddled, Non-Binary, Dark Unicorn, Druid, Plays the Native American Flute. #SentientAnimal #EUnicorn #CompassionIsNotACrime</t>
  </si>
  <si>
    <t>aka @jenrobertsontoo retweets are not endorsements, serial suspected robot (not a robot or cyborg...yet).</t>
  </si>
  <si>
    <t>Developer | Flutter Advocate
The Most Unserious Serious Person
https://t.co/ukWcofxBSo 
#teamManutd 
@pefdowMedia</t>
  </si>
  <si>
    <t>-Nos podemos quejar porque las rosas tienen espinas o alegrarnos porque las espinas tiehttps://www.lifeder.com/frases-de-optimismo/nen rosas.-Abraham Lincoln.</t>
  </si>
  <si>
    <t>Read Quran everyday and never ignore your five daily prayers..
Surah Yasin chapter thirty six of the Holy Quran..
Read Surah Al Kahf everyday.</t>
  </si>
  <si>
    <t>Finally the storm arrives, our wait is at an end, under dark winter skies, we make our final stand... _xD83D__xDCAA__xD83C__xDFFB_⚔️_xD83D__xDEE1_</t>
  </si>
  <si>
    <t>Maestro of Mediocrity.' Founder of The Steiners. 50-something gamer with fab  silver hair. Proud Twitch Affiliate streaming from The Man-Cave.</t>
  </si>
  <si>
    <t>Democraps are corrupt</t>
  </si>
  <si>
    <t>,..,........................................</t>
  </si>
  <si>
    <t>Aerospace Engineering Student #ERAU</t>
  </si>
  <si>
    <t>An ascended being who walks among men. Who rie die toonami till i die. I am a gater for life. A whovian for ever. A member of the Clone club.</t>
  </si>
  <si>
    <t>Books &amp; Stuff &amp; the occasional pithy Comment.</t>
  </si>
  <si>
    <t>Son, Father, Husband, InfoSec Professional, Search &amp; Rescue Member, Tracker, Ultra Runner and Cold Exposure Fanatic.</t>
  </si>
  <si>
    <t>Giornalista di RaiNews24, curatore della rubrica #Futuro24. Tweet su scienza, web, Europa, ma la scaletta definitiva è decisa dalla cronaca</t>
  </si>
  <si>
    <t>The details of my life are quite inconsequential.</t>
  </si>
  <si>
    <t>COMPOUND AND SERVE _xD83D__xDD38_Everything is copy._xD83D__xDD38_Be profound, be funny, or be quiet._xD83D__xDD38_Nosce te ipsum _xD83D__xDD38_Pay it forward_xD83D__xDD38_ #SendMe</t>
  </si>
  <si>
    <t>I love God, so much | I like technology | Director of Logistics, Real Impact Initiative | I like Arsenal FC | Software developer | Elect./Elect. Engineer</t>
  </si>
  <si>
    <t>Olimpico Atlanta 96’ https://it.wikipedia.org/wiki/Ashraf_Saber World junior champion Seoul 92'</t>
  </si>
  <si>
    <t>I build things, I fix things. A Silicon Valley refugee, 28 years in InfoTechnology. Free thinker with a keen grasp of the obvious.</t>
  </si>
  <si>
    <t>arXiv [for science+LIT+NYork(er)]. writer/editor. Scientist. Dr. Manhattan. PhD in Medicine &amp; Bioengineering: USyd Med, iPerform mental gymnastics for $,€_xD83D__xDC69_‍_xD83D__xDD2C_</t>
  </si>
  <si>
    <t>_xD83D__xDE4F_❤✌                                                                                               "Intelligent men use metaphors, wise men become them"- hksabri</t>
  </si>
  <si>
    <t>Database Administrator. Astronomia, planetologia, viaggi, sostenibilità, calcio e soprattutto numeri e statistiche descrittive.
Mi diverte sommare mele con pere</t>
  </si>
  <si>
    <t>We love tech, gadgets and all manner of gizmos!</t>
  </si>
  <si>
    <t>Biomedizin Techniker</t>
  </si>
  <si>
    <t>Child of God. Benjamin's and Lucero's Dad, in love with Mary. PMP, Systems Engineer. Succeding and ready to continue doing so. This is my personal account.</t>
  </si>
  <si>
    <t>Making it easier to get out there and grab life by the cockpit _xD83D__xDC83__xD83D__xDD7A_Founded by the daughter of an aviation legend along with a badass pilot</t>
  </si>
  <si>
    <t>_xD83D__xDE0E__xD83E__xDD14__xD83D__xDE44__xD83D__xDC7D__xD83D__xDE48__xD83D__xDE49__xD83D__xDE4A__xD83E__xDD26__xD83E__xDD33__xD83D__xDE80__xD83C__xDF1E__xD83C__xDFCF__xD83C__xDFF8__xD83C__xDFB2__xD83C__xDC04__xD83C__xDFBC__xD83D__xDD2C__xD83D__xDCDA__xD83D__xDD49_️_xD83C__xDDEC__xD83C__xDDFE__xD83C__xDDFA__xD83C__xDDF8_</t>
  </si>
  <si>
    <t>15 | PHS ‘21 | Creator @426Creative | Socialist | Instagram @BrandonDBrown03</t>
  </si>
  <si>
    <t>Marine Engineer, DMET, IIM-B, Jazz &amp; Rock music lover, Market Research and Analyst, Sky-Watcher. RT or like is not an endorsement</t>
  </si>
  <si>
    <t>19 |  | ⚤ | _xD83C__xDDF5__xD83C__xDDF7_ | UPRA _xD83D__xDC3A_</t>
  </si>
  <si>
    <t>Opinionated #LegalImmigrant _xD83D__xDDFD_Wife of #ArmyVet _xD83C__xDDFA__xD83C__xDDF8_ #WalkedAway_xD83D__xDC4D_#Patriot_xD83C__xDDFA__xD83C__xDDF8_#KAG_xD83D__xDC4D_nnDnn♦️Love Me/Hate Me, IDC</t>
  </si>
  <si>
    <t>Software analyst, web designer, avid reader of the internet</t>
  </si>
  <si>
    <t>The real difficulty is to overcome how you think of yourself.</t>
  </si>
  <si>
    <t>渋谷区在住。</t>
  </si>
  <si>
    <t>Libre Pensador</t>
  </si>
  <si>
    <t>democracies around the globe are losing in the cyberwar. it is up to us to change this. i'm trying to do my part.
environment and data science freak</t>
  </si>
  <si>
    <t>Reporting news, weather, &amp; sports. Sharing tips on health &amp; fitness. Most followers: 594 Reached 500 followers on 12-06-2017 #BlueLivesMatter #StPatricksDay☘</t>
  </si>
  <si>
    <t>Engineer, Inventor &amp; Innovator... Passion for everything software, no matter where it runs: inside processors, mobile or cloud. (POVs are my own)</t>
  </si>
  <si>
    <t>Data Scientist, Executive Coach, Author of Big Data, AI and ML book. Founder of Predictive Analytics Lab that provides Prediction Algorithms and Open Datasets</t>
  </si>
  <si>
    <t>President of Gemnet, Future Astronaut Virgin Galactic, Founding Member of Mongolian Anti Cyberterrorism Association</t>
  </si>
  <si>
    <t>Marketing consultant and yoga teacher. I tweet about #design, #startups, #tech, #yoga, and #coffee. I love coffee.</t>
  </si>
  <si>
    <t>Chief Digital Marketing Officer @ChelseaFC &amp; #TeamIndia Fan #GrowthHacker #Content #SocialMedia #DigitalMarketing #InfluencerMarketing #Gamer</t>
  </si>
  <si>
    <t>World of Technology</t>
  </si>
  <si>
    <t>Las Vegas headliner banished to New England to work media for non-profit. I rep MA; formerly NH, VT and NV. Views r mine. Seek FACTS. I retweet news for you.</t>
  </si>
  <si>
    <t>ℓσνє tнє ℓiƒє уσυ ℓiνє ... ℓiνє tнє ℓiƒє уσυ ℓσνє</t>
  </si>
  <si>
    <t>#Technology enthusiast for more than 30 years. My work is also my #passion and I do consider every new activity an opportunity to achieve #excellence.</t>
  </si>
  <si>
    <t>Look for "Simple Watch Face" and "Goals" or use the hashtag #stayfit in the search bar on the Fitbit Store to find my Face and App.</t>
  </si>
  <si>
    <t>I like making music</t>
  </si>
  <si>
    <t>#Фото #Путешествия #Юмор #Дизайн #Арт #Мода  Информационный фотожурнал интересных историй</t>
  </si>
  <si>
    <t>I am a husband, father of two, mortgage planner and a big believer in enjoying every day that life offers us.</t>
  </si>
  <si>
    <t>France</t>
  </si>
  <si>
    <t>Grand Casablanca...., Oujda et Europe en général- scheri68@gmail.com</t>
  </si>
  <si>
    <t>Bruay-la-Buissière, France</t>
  </si>
  <si>
    <t>Lancaster, CA</t>
  </si>
  <si>
    <t>Lebanon</t>
  </si>
  <si>
    <t>San Marcos, TX</t>
  </si>
  <si>
    <t>Sol</t>
  </si>
  <si>
    <t>On The USS Intrepid</t>
  </si>
  <si>
    <t>SF/Bay Area, CA</t>
  </si>
  <si>
    <t>Pacific ⬆️⬅️</t>
  </si>
  <si>
    <t>Edmonton,AB Canada</t>
  </si>
  <si>
    <t>Rochester, NH</t>
  </si>
  <si>
    <t>San Francisco/New York</t>
  </si>
  <si>
    <t>Quad Cities Metropolitan Area</t>
  </si>
  <si>
    <t>California, USA</t>
  </si>
  <si>
    <t>Dulles, Virginia USA</t>
  </si>
  <si>
    <t>Hawthorne, CA</t>
  </si>
  <si>
    <t>Falls Church, VA</t>
  </si>
  <si>
    <t>Seattle, WA / Mojave, CA</t>
  </si>
  <si>
    <t>Newburyport, MA</t>
  </si>
  <si>
    <t>Suomi</t>
  </si>
  <si>
    <t>Finland</t>
  </si>
  <si>
    <t>_xD83C__xDDEB__xD83C__xDDEE__xD83E__xDDED__xD83C__xDDF0__xD83C__xDDEA_</t>
  </si>
  <si>
    <t>U.S.A.</t>
  </si>
  <si>
    <t>Ottawa, Ontario, Canada</t>
  </si>
  <si>
    <t>Germantown, MD</t>
  </si>
  <si>
    <t>Pittsburgh, PA</t>
  </si>
  <si>
    <t>Belgium</t>
  </si>
  <si>
    <t>PDX - BEN - CAI</t>
  </si>
  <si>
    <t>worldwide</t>
  </si>
  <si>
    <t>قطب سیب زمینی جهان</t>
  </si>
  <si>
    <t>Chanata</t>
  </si>
  <si>
    <t>Geneva</t>
  </si>
  <si>
    <t>Belfast, EU</t>
  </si>
  <si>
    <t>Bad Wildbad, Deutschland</t>
  </si>
  <si>
    <t>Outside the box, imagination.</t>
  </si>
  <si>
    <t>Toronto, Ontario</t>
  </si>
  <si>
    <t>Virginia</t>
  </si>
  <si>
    <t>Hastings, UK</t>
  </si>
  <si>
    <t>New York</t>
  </si>
  <si>
    <t>ÜT: 6.603079,3.298314</t>
  </si>
  <si>
    <t>Juárez, Chihuahua</t>
  </si>
  <si>
    <t>United States</t>
  </si>
  <si>
    <t>SERBIA EUROPE</t>
  </si>
  <si>
    <t>Daytona Beach, FL</t>
  </si>
  <si>
    <t>The Great White Reading North.</t>
  </si>
  <si>
    <t>Vancouver</t>
  </si>
  <si>
    <t>Sat on a throne of alabaster.</t>
  </si>
  <si>
    <t>Cape Town, South Africa</t>
  </si>
  <si>
    <t>Akure and Ibadan</t>
  </si>
  <si>
    <t>Miami / Rome</t>
  </si>
  <si>
    <t>Terra, likely U.S. West Coast.</t>
  </si>
  <si>
    <t>Manhattan, NY/Sydney, Aus</t>
  </si>
  <si>
    <t>Milano, Lombardia</t>
  </si>
  <si>
    <t>Wien, Österreich</t>
  </si>
  <si>
    <t>Venezuela</t>
  </si>
  <si>
    <t xml:space="preserve">Any airport near you </t>
  </si>
  <si>
    <t>Lawrenceville, GA</t>
  </si>
  <si>
    <t>Bengaluru, India</t>
  </si>
  <si>
    <t>Florida, Puerto Rico, USA</t>
  </si>
  <si>
    <t>Land of Oz</t>
  </si>
  <si>
    <t>Montijo, Portugal</t>
  </si>
  <si>
    <t>New Delhi, India</t>
  </si>
  <si>
    <t>東京都渋谷区</t>
  </si>
  <si>
    <t>Chihuahua, México</t>
  </si>
  <si>
    <t>Nomadismo responsable</t>
  </si>
  <si>
    <t>Mississippi, USA</t>
  </si>
  <si>
    <t>Massachusetts, USA</t>
  </si>
  <si>
    <t>Nairobi, Kenya</t>
  </si>
  <si>
    <t>Cluj-Napoca</t>
  </si>
  <si>
    <t>ulaanbaatar, mongolia</t>
  </si>
  <si>
    <t>Philippines</t>
  </si>
  <si>
    <t>New Delhi</t>
  </si>
  <si>
    <t>India</t>
  </si>
  <si>
    <t>Portsmouth, NH</t>
  </si>
  <si>
    <t>England, United Kingdom</t>
  </si>
  <si>
    <t>riyadh</t>
  </si>
  <si>
    <t>대한민국 서울</t>
  </si>
  <si>
    <t>Estonia</t>
  </si>
  <si>
    <t>Ohio</t>
  </si>
  <si>
    <t>Giza, Egypt</t>
  </si>
  <si>
    <t>Delta, BC, Canada</t>
  </si>
  <si>
    <t>http://www.businessinsider.fr</t>
  </si>
  <si>
    <t>https://t.co/TSoBylbnmJ</t>
  </si>
  <si>
    <t>http://www.fremmauno.com/</t>
  </si>
  <si>
    <t>https://nbntv.me/</t>
  </si>
  <si>
    <t>http://www.nbn.com.lb</t>
  </si>
  <si>
    <t>https://t.co/SNmYykL7lH</t>
  </si>
  <si>
    <t>https://t.co/AsnRZJrFd6</t>
  </si>
  <si>
    <t>http://WIRED.com</t>
  </si>
  <si>
    <t>http://www.eaa75.com/</t>
  </si>
  <si>
    <t>https://t.co/2W1eWk1ftj</t>
  </si>
  <si>
    <t>https://t.co/tRs84WkYd6</t>
  </si>
  <si>
    <t>http://www.spacex.com</t>
  </si>
  <si>
    <t>https://t.co/ay2kDRYSYd</t>
  </si>
  <si>
    <t>http://Stratolaunch.com</t>
  </si>
  <si>
    <t>http://exetertowncrier.wordpress.com/</t>
  </si>
  <si>
    <t>http://www.lemondedeleo.com/</t>
  </si>
  <si>
    <t>http://www.finavia.fi</t>
  </si>
  <si>
    <t>http://www.helsinkiairport.fi</t>
  </si>
  <si>
    <t>https://www.youtube.com/SteveKerosi</t>
  </si>
  <si>
    <t>http://wunderflug.com</t>
  </si>
  <si>
    <t>https://t.co/PKbAeMRspd</t>
  </si>
  <si>
    <t>http://t.co/bQkhCxYWLo</t>
  </si>
  <si>
    <t>https://www.daibuilds.com/</t>
  </si>
  <si>
    <t>https://t.co/qHqh669oRj</t>
  </si>
  <si>
    <t>http://www.gabrielhussy.com/</t>
  </si>
  <si>
    <t>https://www.notesonashambles.co.uk/blog</t>
  </si>
  <si>
    <t>https://t.co/U70grS0CTV</t>
  </si>
  <si>
    <t>http://www.paulgraham.com/wealth.html</t>
  </si>
  <si>
    <t>http://t.co/Mz4XfbImEd</t>
  </si>
  <si>
    <t>https://t.co/hIyk9u9IlI</t>
  </si>
  <si>
    <t>https://www.flickr.com/photos/avarielfalcon/albums</t>
  </si>
  <si>
    <t>https://t.co/NX2ObTdqYK</t>
  </si>
  <si>
    <t>http://www.ilovezakirnaik.com</t>
  </si>
  <si>
    <t>https://t.co/VSNPqRKD9X</t>
  </si>
  <si>
    <t>https://t.co/ngPT6rPDnl</t>
  </si>
  <si>
    <t>http://t.co/lCEdI7XoT8</t>
  </si>
  <si>
    <t>https://t.co/mgaCjW5xd1</t>
  </si>
  <si>
    <t>https://t.co/j8RmNKrwX9</t>
  </si>
  <si>
    <t>https://t.co/6fkebcXW3M</t>
  </si>
  <si>
    <t>http://it.wikipedia.org/wiki/Ashraf_Saber</t>
  </si>
  <si>
    <t>https://elfland.me/</t>
  </si>
  <si>
    <t>https://t.co/uiDiogl3lv</t>
  </si>
  <si>
    <t>http://www.manualioracle.it</t>
  </si>
  <si>
    <t>https://t.co/B8Q8xbB1vp</t>
  </si>
  <si>
    <t>http://omgwritersblock.wordpress.com/</t>
  </si>
  <si>
    <t>https://t.co/FueEQMMLJh</t>
  </si>
  <si>
    <t>https://t.co/UossLkarM3</t>
  </si>
  <si>
    <t>https://ledecorquejadore.tumblr.com/</t>
  </si>
  <si>
    <t>http://carabina.github.io/personalWebsite</t>
  </si>
  <si>
    <t>https://t.co/Kbwu90NZuh</t>
  </si>
  <si>
    <t>https://t.co/iTZTD2Bvfa</t>
  </si>
  <si>
    <t>https://t.co/bX8aWHPXEO</t>
  </si>
  <si>
    <t>http://t.co/XnaFQ6HAnk</t>
  </si>
  <si>
    <t>http://www.gemnet.mn</t>
  </si>
  <si>
    <t>https://t.co/u4IFOBarUB</t>
  </si>
  <si>
    <t>https://t.co/6gYaGhWVZn</t>
  </si>
  <si>
    <t>https://t.co/6rd7CfwTww</t>
  </si>
  <si>
    <t>https://t.co/9gpvRywDOp</t>
  </si>
  <si>
    <t>https://t.co/yN23nQzovl</t>
  </si>
  <si>
    <t>http://t.co/Eue6sU7vQG</t>
  </si>
  <si>
    <t>http://t.co/dohtuH1Yw7</t>
  </si>
  <si>
    <t>https://pbs.twimg.com/profile_banners/517015113/1510512040</t>
  </si>
  <si>
    <t>https://pbs.twimg.com/profile_banners/714600723430805506/1521893086</t>
  </si>
  <si>
    <t>https://pbs.twimg.com/profile_banners/971071272472936449/1522671181</t>
  </si>
  <si>
    <t>https://pbs.twimg.com/profile_banners/3243564213/1552581473</t>
  </si>
  <si>
    <t>https://pbs.twimg.com/profile_banners/2181346951/1496554580</t>
  </si>
  <si>
    <t>https://pbs.twimg.com/profile_banners/109063442/1412681168</t>
  </si>
  <si>
    <t>https://pbs.twimg.com/profile_banners/951751214/1516543905</t>
  </si>
  <si>
    <t>https://pbs.twimg.com/profile_banners/1053198202508402688/1539938946</t>
  </si>
  <si>
    <t>https://pbs.twimg.com/profile_banners/2983272554/1549563661</t>
  </si>
  <si>
    <t>https://pbs.twimg.com/profile_banners/1028370171155697664/1534017772</t>
  </si>
  <si>
    <t>https://pbs.twimg.com/profile_banners/970443870289911809/1520208380</t>
  </si>
  <si>
    <t>https://pbs.twimg.com/profile_banners/42086886/1518044187</t>
  </si>
  <si>
    <t>https://pbs.twimg.com/profile_banners/985686123123949568/1545469355</t>
  </si>
  <si>
    <t>https://pbs.twimg.com/profile_banners/1095868240507691008/1551961754</t>
  </si>
  <si>
    <t>https://pbs.twimg.com/profile_banners/1344951/1552999078</t>
  </si>
  <si>
    <t>https://pbs.twimg.com/profile_banners/59223761/1409156871</t>
  </si>
  <si>
    <t>https://pbs.twimg.com/profile_banners/1019909521/1553025280</t>
  </si>
  <si>
    <t>https://pbs.twimg.com/profile_banners/15662133/1501769877</t>
  </si>
  <si>
    <t>https://pbs.twimg.com/profile_banners/34743251/1546662026</t>
  </si>
  <si>
    <t>https://pbs.twimg.com/profile_banners/15840909/1551375466</t>
  </si>
  <si>
    <t>https://pbs.twimg.com/profile_banners/275795914/1516752297</t>
  </si>
  <si>
    <t>https://pbs.twimg.com/profile_banners/1255773595/1538995797</t>
  </si>
  <si>
    <t>https://pbs.twimg.com/profile_banners/1044215566725197824/1545841323</t>
  </si>
  <si>
    <t>https://pbs.twimg.com/profile_banners/804371911/1516356150</t>
  </si>
  <si>
    <t>https://pbs.twimg.com/profile_banners/72782367/1539782500</t>
  </si>
  <si>
    <t>https://pbs.twimg.com/profile_banners/614566714/1552838103</t>
  </si>
  <si>
    <t>https://pbs.twimg.com/profile_banners/3697976237/1515013855</t>
  </si>
  <si>
    <t>https://pbs.twimg.com/profile_banners/3047994442/1533831757</t>
  </si>
  <si>
    <t>https://pbs.twimg.com/profile_banners/1514042016/1539883937</t>
  </si>
  <si>
    <t>https://pbs.twimg.com/profile_banners/1077009755145674752/1546720718</t>
  </si>
  <si>
    <t>https://pbs.twimg.com/profile_banners/1069988606960226304/1551102866</t>
  </si>
  <si>
    <t>https://pbs.twimg.com/profile_banners/850559607084797953/1529635470</t>
  </si>
  <si>
    <t>https://pbs.twimg.com/profile_banners/86973851/1412812333</t>
  </si>
  <si>
    <t>https://pbs.twimg.com/profile_banners/50228468/1353181885</t>
  </si>
  <si>
    <t>https://pbs.twimg.com/profile_banners/89556473/1494708363</t>
  </si>
  <si>
    <t>https://pbs.twimg.com/profile_banners/2754343913/1494829680</t>
  </si>
  <si>
    <t>https://pbs.twimg.com/profile_banners/92909269/1543090559</t>
  </si>
  <si>
    <t>https://pbs.twimg.com/profile_banners/88403945/1425464817</t>
  </si>
  <si>
    <t>https://pbs.twimg.com/profile_banners/1030425237203165185/1535350009</t>
  </si>
  <si>
    <t>https://pbs.twimg.com/profile_banners/3797510788/1506628764</t>
  </si>
  <si>
    <t>https://pbs.twimg.com/profile_banners/157110042/1517256126</t>
  </si>
  <si>
    <t>https://pbs.twimg.com/profile_banners/894533189783474176/1514717869</t>
  </si>
  <si>
    <t>https://pbs.twimg.com/profile_banners/804594499/1549040174</t>
  </si>
  <si>
    <t>https://pbs.twimg.com/profile_banners/21268553/1499920858</t>
  </si>
  <si>
    <t>https://pbs.twimg.com/profile_banners/2310836247/1538594184</t>
  </si>
  <si>
    <t>https://pbs.twimg.com/profile_banners/147287881/1527711944</t>
  </si>
  <si>
    <t>https://pbs.twimg.com/profile_banners/434156015/1542482810</t>
  </si>
  <si>
    <t>https://pbs.twimg.com/profile_banners/26452394/1465021377</t>
  </si>
  <si>
    <t>https://pbs.twimg.com/profile_banners/990271545355403264/1547905455</t>
  </si>
  <si>
    <t>https://pbs.twimg.com/profile_banners/807574234377703424/1536848300</t>
  </si>
  <si>
    <t>https://pbs.twimg.com/profile_banners/204521663/1524610767</t>
  </si>
  <si>
    <t>https://pbs.twimg.com/profile_banners/959970168662380544/1522446093</t>
  </si>
  <si>
    <t>https://pbs.twimg.com/profile_banners/776543867642515456/1551630086</t>
  </si>
  <si>
    <t>https://pbs.twimg.com/profile_banners/1045474994225074178/1547676987</t>
  </si>
  <si>
    <t>https://pbs.twimg.com/profile_banners/447744427/1551050510</t>
  </si>
  <si>
    <t>https://pbs.twimg.com/profile_banners/2629732344/1418027097</t>
  </si>
  <si>
    <t>https://pbs.twimg.com/profile_banners/14220471/1539366758</t>
  </si>
  <si>
    <t>https://pbs.twimg.com/profile_banners/27260996/1455096409</t>
  </si>
  <si>
    <t>https://pbs.twimg.com/profile_banners/6621952/1401101976</t>
  </si>
  <si>
    <t>https://pbs.twimg.com/profile_banners/27886152/1544800187</t>
  </si>
  <si>
    <t>https://pbs.twimg.com/profile_banners/1097626855639781377/1552488405</t>
  </si>
  <si>
    <t>https://pbs.twimg.com/profile_banners/2408477758/1524194865</t>
  </si>
  <si>
    <t>https://pbs.twimg.com/profile_banners/26440781/1515129960</t>
  </si>
  <si>
    <t>https://pbs.twimg.com/profile_banners/1104811907008028672/1552244055</t>
  </si>
  <si>
    <t>https://pbs.twimg.com/profile_banners/960228253/1533099892</t>
  </si>
  <si>
    <t>https://pbs.twimg.com/profile_banners/2652238663/1489075857</t>
  </si>
  <si>
    <t>https://pbs.twimg.com/profile_banners/898977126510153728/1542875304</t>
  </si>
  <si>
    <t>https://pbs.twimg.com/profile_banners/1103605657494790145/1551956609</t>
  </si>
  <si>
    <t>https://pbs.twimg.com/profile_banners/1083117563599560704/1548016313</t>
  </si>
  <si>
    <t>https://pbs.twimg.com/profile_banners/833816056892231680/1539439926</t>
  </si>
  <si>
    <t>https://pbs.twimg.com/profile_banners/22558580/1528542330</t>
  </si>
  <si>
    <t>https://pbs.twimg.com/profile_banners/1021964421856485376/1532490471</t>
  </si>
  <si>
    <t>https://pbs.twimg.com/profile_banners/17798023/1505873373</t>
  </si>
  <si>
    <t>https://pbs.twimg.com/profile_banners/1074630519684354051/1546056322</t>
  </si>
  <si>
    <t>https://pbs.twimg.com/profile_banners/2229697343/1540432884</t>
  </si>
  <si>
    <t>https://pbs.twimg.com/profile_banners/78789193/1552759470</t>
  </si>
  <si>
    <t>https://pbs.twimg.com/profile_banners/494252691/1530552635</t>
  </si>
  <si>
    <t>https://pbs.twimg.com/profile_banners/1391412366/1543398359</t>
  </si>
  <si>
    <t>https://pbs.twimg.com/profile_banners/1080174234452795392/1551767489</t>
  </si>
  <si>
    <t>https://pbs.twimg.com/profile_banners/7080872/1423344373</t>
  </si>
  <si>
    <t>https://pbs.twimg.com/profile_banners/3168546071/1502981948</t>
  </si>
  <si>
    <t>https://pbs.twimg.com/profile_banners/366964744/1552830681</t>
  </si>
  <si>
    <t>https://pbs.twimg.com/profile_banners/2726245274/1529066024</t>
  </si>
  <si>
    <t>https://pbs.twimg.com/profile_banners/722158271130386433/1547077200</t>
  </si>
  <si>
    <t>https://pbs.twimg.com/profile_banners/34274686/1380720000</t>
  </si>
  <si>
    <t>https://pbs.twimg.com/profile_banners/1336448917/1395567111</t>
  </si>
  <si>
    <t>https://pbs.twimg.com/profile_banners/157973311/1480334519</t>
  </si>
  <si>
    <t>https://pbs.twimg.com/profile_banners/73351307/1490180026</t>
  </si>
  <si>
    <t>https://pbs.twimg.com/profile_banners/382674704/1348965913</t>
  </si>
  <si>
    <t>https://pbs.twimg.com/profile_banners/237156553/1393296868</t>
  </si>
  <si>
    <t>https://pbs.twimg.com/profile_banners/16527281/1550187898</t>
  </si>
  <si>
    <t>https://pbs.twimg.com/profile_banners/1119129104/1538266491</t>
  </si>
  <si>
    <t>https://pbs.twimg.com/profile_banners/31139074/1507317816</t>
  </si>
  <si>
    <t>https://pbs.twimg.com/profile_banners/910904528714772480/1506011842</t>
  </si>
  <si>
    <t>https://pbs.twimg.com/profile_banners/200584202/1541890575</t>
  </si>
  <si>
    <t>https://pbs.twimg.com/profile_banners/1967201941/1522311356</t>
  </si>
  <si>
    <t>https://pbs.twimg.com/profile_banners/419766790/1459733136</t>
  </si>
  <si>
    <t>en-gb</t>
  </si>
  <si>
    <t>pl</t>
  </si>
  <si>
    <t>ca</t>
  </si>
  <si>
    <t>es</t>
  </si>
  <si>
    <t>pt</t>
  </si>
  <si>
    <t>ja</t>
  </si>
  <si>
    <t>en-GB</t>
  </si>
  <si>
    <t>ko</t>
  </si>
  <si>
    <t>http://abs.twimg.com/images/themes/theme1/bg.png</t>
  </si>
  <si>
    <t>http://abs.twimg.com/images/themes/theme14/bg.gif</t>
  </si>
  <si>
    <t>http://abs.twimg.com/images/themes/theme11/bg.gif</t>
  </si>
  <si>
    <t>http://abs.twimg.com/images/themes/theme4/bg.gif</t>
  </si>
  <si>
    <t>http://abs.twimg.com/images/themes/theme16/bg.gif</t>
  </si>
  <si>
    <t>http://abs.twimg.com/images/themes/theme17/bg.gif</t>
  </si>
  <si>
    <t>http://abs.twimg.com/images/themes/theme9/bg.gif</t>
  </si>
  <si>
    <t>http://abs.twimg.com/images/themes/theme6/bg.gif</t>
  </si>
  <si>
    <t>http://abs.twimg.com/images/themes/theme2/bg.gif</t>
  </si>
  <si>
    <t>http://abs.twimg.com/images/themes/theme15/bg.png</t>
  </si>
  <si>
    <t>http://abs.twimg.com/images/themes/theme7/bg.gif</t>
  </si>
  <si>
    <t>http://abs.twimg.com/images/themes/theme12/bg.gif</t>
  </si>
  <si>
    <t>http://abs.twimg.com/images/themes/theme3/bg.gif</t>
  </si>
  <si>
    <t>http://abs.twimg.com/images/themes/theme5/bg.gif</t>
  </si>
  <si>
    <t>http://abs.twimg.com/images/themes/theme18/bg.gif</t>
  </si>
  <si>
    <t>http://pbs.twimg.com/profile_images/893156552290344961/moCT2pWS_normal.jpg</t>
  </si>
  <si>
    <t>http://pbs.twimg.com/profile_images/971795375681089537/xqltkG9X_normal.jpg</t>
  </si>
  <si>
    <t>http://pbs.twimg.com/profile_images/955078244528742405/6DwvfZpu_normal.jpg</t>
  </si>
  <si>
    <t>http://pbs.twimg.com/profile_images/1078643696696995840/LwHH8xp-_normal.jpg</t>
  </si>
  <si>
    <t>http://pbs.twimg.com/profile_images/1091793865315475456/2SoErF6e_normal.jpg</t>
  </si>
  <si>
    <t>http://pbs.twimg.com/profile_images/231073126/gc_normal.jpg</t>
  </si>
  <si>
    <t>http://pbs.twimg.com/profile_images/1083031820453593088/gGoWm-sl_normal.jpg</t>
  </si>
  <si>
    <t>http://pbs.twimg.com/profile_images/615598832726970372/jsK-gBSt_normal.png</t>
  </si>
  <si>
    <t>http://pbs.twimg.com/profile_images/535540240845250560/blH3qQuU_normal.jpeg</t>
  </si>
  <si>
    <t>http://pbs.twimg.com/profile_images/888501293043535872/eW9_TOXx_normal.jpg</t>
  </si>
  <si>
    <t>http://pbs.twimg.com/profile_images/1082744382585856001/rH_k3PtQ_normal.jpg</t>
  </si>
  <si>
    <t>http://pbs.twimg.com/profile_images/619211160622080000/aHNPPA8z_normal.jpg</t>
  </si>
  <si>
    <t>http://pbs.twimg.com/profile_images/875107792335421440/wmGodq9j_normal.jpg</t>
  </si>
  <si>
    <t>http://pbs.twimg.com/profile_images/854480307332034563/daQ8k3Cw_normal.jpg</t>
  </si>
  <si>
    <t>http://pbs.twimg.com/profile_images/571249810309521408/VBvf1GVG_normal.jpeg</t>
  </si>
  <si>
    <t>http://pbs.twimg.com/profile_images/551764881943171072/ouI6GK-d_normal.jpeg</t>
  </si>
  <si>
    <t>http://pbs.twimg.com/profile_images/1105040118316843010/Y7DipWRX_normal.png</t>
  </si>
  <si>
    <t>http://pbs.twimg.com/profile_images/974781014424805378/PYkhH_0j_normal.jpg</t>
  </si>
  <si>
    <t>http://pbs.twimg.com/profile_images/803207312278110208/jhYzMEe5_normal.jpg</t>
  </si>
  <si>
    <t>http://pbs.twimg.com/profile_images/844503031714582528/tg1zwXr0_normal.jpg</t>
  </si>
  <si>
    <t>http://pbs.twimg.com/profile_images/378800000163294226/f9483ee13c6a6f32086253635d758cc6_normal.jpeg</t>
  </si>
  <si>
    <t>Open Twitter Page for This Person</t>
  </si>
  <si>
    <t>https://twitter.com/augusteguerlay</t>
  </si>
  <si>
    <t>https://twitter.com/bifrance</t>
  </si>
  <si>
    <t>https://twitter.com/tahar_myschrif</t>
  </si>
  <si>
    <t>https://twitter.com/horen_frederic</t>
  </si>
  <si>
    <t>https://twitter.com/worklancasterca</t>
  </si>
  <si>
    <t>https://twitter.com/ff0rt</t>
  </si>
  <si>
    <t>https://twitter.com/nbntweets</t>
  </si>
  <si>
    <t>https://twitter.com/ahmadelhajj007</t>
  </si>
  <si>
    <t>https://twitter.com/forrestlself</t>
  </si>
  <si>
    <t>https://twitter.com/solar__winds</t>
  </si>
  <si>
    <t>https://twitter.com/ov101enterprise</t>
  </si>
  <si>
    <t>https://twitter.com/smilesimplify</t>
  </si>
  <si>
    <t>https://twitter.com/kristennetten</t>
  </si>
  <si>
    <t>https://twitter.com/abmortgagecoach</t>
  </si>
  <si>
    <t>https://twitter.com/shirleycrofto12</t>
  </si>
  <si>
    <t>https://twitter.com/wired</t>
  </si>
  <si>
    <t>https://twitter.com/flyinadambadger</t>
  </si>
  <si>
    <t>https://twitter.com/aerojetrdyne</t>
  </si>
  <si>
    <t>https://twitter.com/orbitalatk</t>
  </si>
  <si>
    <t>https://twitter.com/spacex</t>
  </si>
  <si>
    <t>https://twitter.com/northropgrumman</t>
  </si>
  <si>
    <t>https://twitter.com/stratolaunch</t>
  </si>
  <si>
    <t>https://twitter.com/exetertowncrier</t>
  </si>
  <si>
    <t>https://twitter.com/leoauteur</t>
  </si>
  <si>
    <t>https://twitter.com/chaillouy</t>
  </si>
  <si>
    <t>https://twitter.com/finavia</t>
  </si>
  <si>
    <t>https://twitter.com/helsinkiairport</t>
  </si>
  <si>
    <t>https://twitter.com/stevekerosi</t>
  </si>
  <si>
    <t>https://twitter.com/wunderflugcom</t>
  </si>
  <si>
    <t>https://twitter.com/guvhubnews</t>
  </si>
  <si>
    <t>https://twitter.com/lavignemf</t>
  </si>
  <si>
    <t>https://twitter.com/garethibinns</t>
  </si>
  <si>
    <t>https://twitter.com/techaggreg</t>
  </si>
  <si>
    <t>https://twitter.com/pyspark_</t>
  </si>
  <si>
    <t>https://twitter.com/daibuilds</t>
  </si>
  <si>
    <t>https://twitter.com/79silver</t>
  </si>
  <si>
    <t>https://twitter.com/cosmunity</t>
  </si>
  <si>
    <t>https://twitter.com/smb7007</t>
  </si>
  <si>
    <t>https://twitter.com/abhijat23</t>
  </si>
  <si>
    <t>https://twitter.com/meljior</t>
  </si>
  <si>
    <t>https://twitter.com/cyn0sure2</t>
  </si>
  <si>
    <t>https://twitter.com/wigginsphysics</t>
  </si>
  <si>
    <t>https://twitter.com/gabriel_hussy</t>
  </si>
  <si>
    <t>https://twitter.com/rdylan23</t>
  </si>
  <si>
    <t>https://twitter.com/parisaqurban</t>
  </si>
  <si>
    <t>https://twitter.com/gingermarauder</t>
  </si>
  <si>
    <t>https://twitter.com/incastmedia</t>
  </si>
  <si>
    <t>https://twitter.com/newsneus</t>
  </si>
  <si>
    <t>https://twitter.com/millenialn</t>
  </si>
  <si>
    <t>https://twitter.com/notolls1</t>
  </si>
  <si>
    <t>https://twitter.com/stanleysuen</t>
  </si>
  <si>
    <t>https://twitter.com/sorensenwill</t>
  </si>
  <si>
    <t>https://twitter.com/spiritunicorn</t>
  </si>
  <si>
    <t>https://twitter.com/jenrobertson2o2</t>
  </si>
  <si>
    <t>https://twitter.com/pefdow</t>
  </si>
  <si>
    <t>https://twitter.com/karlcch1919</t>
  </si>
  <si>
    <t>https://twitter.com/kanuni_suleym</t>
  </si>
  <si>
    <t>https://twitter.com/enrique_retis</t>
  </si>
  <si>
    <t>https://twitter.com/vontoddenstein</t>
  </si>
  <si>
    <t>https://twitter.com/jangrandma71216</t>
  </si>
  <si>
    <t>https://twitter.com/7654321ko</t>
  </si>
  <si>
    <t>https://twitter.com/michael86448476</t>
  </si>
  <si>
    <t>https://twitter.com/r0dt1d</t>
  </si>
  <si>
    <t>https://twitter.com/gutenbergsson</t>
  </si>
  <si>
    <t>https://twitter.com/checopaco1</t>
  </si>
  <si>
    <t>https://twitter.com/robertesell</t>
  </si>
  <si>
    <t>https://twitter.com/andreabettini</t>
  </si>
  <si>
    <t>https://twitter.com/tacj</t>
  </si>
  <si>
    <t>https://twitter.com/brandonbydesign</t>
  </si>
  <si>
    <t>https://twitter.com/ratarataratara1</t>
  </si>
  <si>
    <t>https://twitter.com/olagbegidayo</t>
  </si>
  <si>
    <t>https://twitter.com/ashysaber400</t>
  </si>
  <si>
    <t>https://twitter.com/tallelfin</t>
  </si>
  <si>
    <t>https://twitter.com/ianpfraser1</t>
  </si>
  <si>
    <t>https://twitter.com/jeew333t</t>
  </si>
  <si>
    <t>https://twitter.com/is_haqq</t>
  </si>
  <si>
    <t>https://twitter.com/loris_assi</t>
  </si>
  <si>
    <t>https://twitter.com/ohmygizmos</t>
  </si>
  <si>
    <t>https://twitter.com/riscus1</t>
  </si>
  <si>
    <t>https://twitter.com/alexndralbornoz</t>
  </si>
  <si>
    <t>https://twitter.com/path2flight</t>
  </si>
  <si>
    <t>https://twitter.com/_virtual_v</t>
  </si>
  <si>
    <t>https://twitter.com/brandondbrown03</t>
  </si>
  <si>
    <t>https://twitter.com/italberto</t>
  </si>
  <si>
    <t>https://twitter.com/suneelsubra</t>
  </si>
  <si>
    <t>https://twitter.com/jmendopr</t>
  </si>
  <si>
    <t>https://twitter.com/tycoville1</t>
  </si>
  <si>
    <t>https://twitter.com/nappingangel</t>
  </si>
  <si>
    <t>https://twitter.com/vcarabineiro</t>
  </si>
  <si>
    <t>https://twitter.com/ashishbohora</t>
  </si>
  <si>
    <t>https://twitter.com/24090510</t>
  </si>
  <si>
    <t>https://twitter.com/jorge_aluna1</t>
  </si>
  <si>
    <t>https://twitter.com/supercontra</t>
  </si>
  <si>
    <t>https://twitter.com/carlven209</t>
  </si>
  <si>
    <t>https://twitter.com/altruisticlove1</t>
  </si>
  <si>
    <t>https://twitter.com/northamericann</t>
  </si>
  <si>
    <t>https://twitter.com/martialbellion</t>
  </si>
  <si>
    <t>https://twitter.com/icexpr</t>
  </si>
  <si>
    <t>https://twitter.com/coachtimoriedo</t>
  </si>
  <si>
    <t>https://twitter.com/sourab_upadhyay</t>
  </si>
  <si>
    <t>https://twitter.com/emiltereanu</t>
  </si>
  <si>
    <t>https://twitter.com/dolguun</t>
  </si>
  <si>
    <t>https://twitter.com/testlab15373037</t>
  </si>
  <si>
    <t>https://twitter.com/annaercilla</t>
  </si>
  <si>
    <t>https://twitter.com/tweetchristo</t>
  </si>
  <si>
    <t>https://twitter.com/uxthug</t>
  </si>
  <si>
    <t>https://twitter.com/lloydziel</t>
  </si>
  <si>
    <t>https://twitter.com/davidrowlands21</t>
  </si>
  <si>
    <t>https://twitter.com/talal_abdulaziz</t>
  </si>
  <si>
    <t>https://twitter.com/rluberti</t>
  </si>
  <si>
    <t>https://twitter.com/ho204kr</t>
  </si>
  <si>
    <t>https://twitter.com/eakingston1969</t>
  </si>
  <si>
    <t>https://twitter.com/kmaamees</t>
  </si>
  <si>
    <t>https://twitter.com/lazaroibanez</t>
  </si>
  <si>
    <t>https://twitter.com/elaggan</t>
  </si>
  <si>
    <t>https://twitter.com/mednrc</t>
  </si>
  <si>
    <t>https://twitter.com/laverdejp</t>
  </si>
  <si>
    <t>https://twitter.com/fuckinlance</t>
  </si>
  <si>
    <t>https://twitter.com/fotojoin</t>
  </si>
  <si>
    <t>https://twitter.com/ianvowles</t>
  </si>
  <si>
    <t>augusteguerlay
Découvrez le Stratolaunch, le plus
grand avion du monde, qui devrait
effectuer son premier vol en 2019
https://t.co/ZAbTIWPXxu via @BIfrance</t>
  </si>
  <si>
    <t xml:space="preserve">bifrance
</t>
  </si>
  <si>
    <t>tahar_myschrif
Découvrez le Stratolaunch, le plus
grand avion du monde, qui devrait
effectuer son premier vol en...
https://t.co/fQ9BSK7gBN https://t.co/yllEJ7Tkon</t>
  </si>
  <si>
    <t>horen_frederic
RT @tahar_myschrif: Découvrez le
Stratolaunch, le plus grand avion
du monde, qui devrait effectuer
son premier vol en... https://t.co/fQ9BS…</t>
  </si>
  <si>
    <t>worklancasterca
JOB: Mojave United States - Flight
Sciences Lead Engineer for the
Stratolaunch Program - ... Science
or h: ... Science or higher in
an Engineering discipline A minimum
of 10 years of directly related
work experience A minimum JOB LANCASTER
CA https://t.co/Re4g8QkJX6</t>
  </si>
  <si>
    <t>ff0rt
Stratolaunch, dalla pista allo
spazio. Come Virgin Galactic, ma
più in grande. https://t.co/Lcj3OXxXmh</t>
  </si>
  <si>
    <t>nbntweets
أضخم وأغرب طائرة في العالم تستعد
للتحليق بأولى رحلاتها .. وهذه مهمتها
https://t.co/wv2MqMtVop #stratolaunch
https://t.co/LRNTX8pzex</t>
  </si>
  <si>
    <t>ahmadelhajj007
RT @nbntweets: أضخم وأغرب طائرة
في العالم تستعد للتحليق بأولى رحلاتها
.. وهذه مهمتها https://t.co/wv2MqMtVop
#stratolaunch https://t.co/LRN…</t>
  </si>
  <si>
    <t>forrestlself
Woah. Stratolaunch as an aircraft
that is basically the size of two
747 fuselages. It has a wingspan
of about two f… https://t.co/rYF1piP7wr</t>
  </si>
  <si>
    <t>solar__winds
@Kristennetten @SmileSimplify @Ov101Enterprise
That was the largest wingspan craft
to ever fly but was more a seaplane
than a ground effect vehicle (though
I doubt it ever got high enough
to lose the extra lift from ground
effect). The Stratolaunch Carrier
will be the first plane to beat
the H-4 on wingspan when it flies.
https://t.co/nLkR2gZMe1</t>
  </si>
  <si>
    <t xml:space="preserve">ov101enterprise
</t>
  </si>
  <si>
    <t xml:space="preserve">smilesimplify
</t>
  </si>
  <si>
    <t xml:space="preserve">kristennetten
</t>
  </si>
  <si>
    <t>abmortgagecoach
Guess what the biggest aircraft
in the world looks like? You may
guess it wrong. Get surprised here.
#popularonline https://t.co/YIcsAewrSk</t>
  </si>
  <si>
    <t>shirleycrofto12
RT @WIRED: This 385-foot dual-fuselage
beast brings rockets to the edge
of space, and is the world's largest
plane by width. They call it S…</t>
  </si>
  <si>
    <t>wired
This 385-foot dual-fuselage beast
brings rockets to the edge of space,
and is the world's largest plane
by width. They call it Stratolaunch:
https://t.co/OKXEN8wNQf https://t.co/3iiMmGhoBo</t>
  </si>
  <si>
    <t>flyinadambadger
. @Stratolaunch abandoned development
of a family of dedicated launchers/PGA
rocket engines destined for deployment
from their very large carrier aircraft
currently poised for first flight
at Mojave, CA. @northropgrumman
@SpaceX @OrbitalATK @AerojetRdyne
https://t.co/uLxrVPnxyD</t>
  </si>
  <si>
    <t xml:space="preserve">aerojetrdyne
</t>
  </si>
  <si>
    <t xml:space="preserve">orbitalatk
</t>
  </si>
  <si>
    <t xml:space="preserve">spacex
</t>
  </si>
  <si>
    <t xml:space="preserve">northropgrumman
</t>
  </si>
  <si>
    <t xml:space="preserve">stratolaunch
</t>
  </si>
  <si>
    <t>exetertowncrier
Stratolaunch abandons launch vehicle
program - https://t.co/fsqVMRTrBt
There is already a platform for
launching Pegasus rockets# paul
allen died https://t.co/Bi0zbu0TVB</t>
  </si>
  <si>
    <t>leoauteur
Découvrez le #Stratolaunch, le
plus grand #avion du monde (conçu
pour lancer des fusées dans l'
#espace), qui devrait effectuer
son premier vol en 2019 https://t.co/CMqVPgM97v</t>
  </si>
  <si>
    <t>chaillouy
RT @LeoAuteur: Découvrez le #Stratolaunch,
le plus grand #avion du monde (conçu
pour lancer des fusées dans l'
#espace), qui devrait effect…</t>
  </si>
  <si>
    <t>finavia
Stratolaunch on siipiväliltään
maailman suurin lentokone. Se on
suunniteltu kuljettamaan avaruusraketti,
tai jopa m… https://t.co/GS4Mx6hUf2</t>
  </si>
  <si>
    <t>helsinkiairport
Stratolaunch is the largest aircraft
in the world by wingspan. It has
been designed to carry rockets
and even acrew… https://t.co/GtSHGIT7nR</t>
  </si>
  <si>
    <t>stevekerosi
RT @HelsinkiAirport: Stratolaunch
is the largest aircraft in the
world by wingspan. It has been
designed to carry rockets and even
acrewed…</t>
  </si>
  <si>
    <t>wunderflugcom
Aiming high – Stratolaunch is the
world’s largest all-composite plane
ever built and capable of delivering
payloads to multiple orbits and
inclinations in a single mission.
https://t.co/5fF4GKVhkQ #avgeek
#aviation #aviationlovers</t>
  </si>
  <si>
    <t>guvhubnews
@Stratolaunch Congrats. - GuvHub</t>
  </si>
  <si>
    <t>lavignemf
Guess what the biggest aircraft
in the world looks like? You may
guess it wrong. Get surprised here.
#popularonline https://t.co/XZ541b56ev</t>
  </si>
  <si>
    <t>garethibinns
RT @WIRED: This 385-foot dual-fuselage
beast brings rockets to the edge
of space, and is the world's largest
plane by width. They call it S…</t>
  </si>
  <si>
    <t>techaggreg
RT @WIRED: This 385-foot dual-fuselage
beast brings rockets to the edge
of space, and is the world's largest
plane by width. They call it S…</t>
  </si>
  <si>
    <t>pyspark_
RT @WIRED: This 385-foot dual-fuselage
beast brings rockets to the edge
of space, and is the world's largest
plane by width. They call it S…</t>
  </si>
  <si>
    <t>daibuilds
This 385-foot dual-fuselage beast
brings rockets to the edge of space,
and is the world's largest plane
by width. They call it Stratolaunch:
https://t.co/3LgqXrHG7U https://t.co/iyNsMHdmH7</t>
  </si>
  <si>
    <t>79silver
RT @WIRED: This 385-foot dual-fuselage
beast brings rockets to the edge
of space, and is the world's largest
plane by width. They call it S…</t>
  </si>
  <si>
    <t>cosmunity
RT @WIRED: This 385-foot dual-fuselage
beast brings rockets to the edge
of space, and is the world's largest
plane by width. They call it S…</t>
  </si>
  <si>
    <t>smb7007
RT @WIRED: This 385-foot dual-fuselage
beast brings rockets to the edge
of space, and is the world's largest
plane by width. They call it S…</t>
  </si>
  <si>
    <t>abhijat23
RT @WIRED: This 385-foot dual-fuselage
beast brings rockets to the edge
of space, and is the world's largest
plane by width. They call it S…</t>
  </si>
  <si>
    <t>meljior
RT @WIRED: This 385-foot dual-fuselage
beast brings rockets to the edge
of space, and is the world's largest
plane by width. They call it S…</t>
  </si>
  <si>
    <t>cyn0sure2
RT @WIRED: This 385-foot dual-fuselage
beast brings rockets to the edge
of space, and is the world's largest
plane by width. They call it S…</t>
  </si>
  <si>
    <t>wigginsphysics
RT @WIRED: This 385-foot dual-fuselage
beast brings rockets to the edge
of space, and is the world's largest
plane by width. They call it S…</t>
  </si>
  <si>
    <t>gabriel_hussy
This 385-foot dual-fuselage beast
brings rockets to the edge of space,
and is the world's largest plane
by width. They call it Stratolaunch:
https://t.co/bxNzTM47mJ https://t.co/16PhIUjsdi</t>
  </si>
  <si>
    <t>rdylan23
RT @WIRED: This 385-foot dual-fuselage
beast brings rockets to the edge
of space, and is the world's largest
plane by width. They call it S…</t>
  </si>
  <si>
    <t>parisaqurban
RT @WIRED: This 385-foot dual-fuselage
beast brings rockets to the edge
of space, and is the world's largest
plane by width. They call it S…</t>
  </si>
  <si>
    <t>gingermarauder
RT @WIRED: This 385-foot dual-fuselage
beast brings rockets to the edge
of space, and is the world's largest
plane by width. They call it S…</t>
  </si>
  <si>
    <t>incastmedia
RT @WIRED: This 385-foot dual-fuselage
beast brings rockets to the edge
of space, and is the world's largest
plane by width. They call it S…</t>
  </si>
  <si>
    <t>newsneus
RT @WIRED: This 385-foot dual-fuselage
beast brings rockets to the edge
of space, and is the world's largest
plane by width. They call it S…</t>
  </si>
  <si>
    <t>millenialn
RT @WIRED: This 385-foot dual-fuselage
beast brings rockets to the edge
of space, and is the world's largest
plane by width. They call it S…</t>
  </si>
  <si>
    <t>notolls1
RT @WIRED: This 385-foot dual-fuselage
beast brings rockets to the edge
of space, and is the world's largest
plane by width. They call it S…</t>
  </si>
  <si>
    <t>stanleysuen
RT WIRED : This 385-foot dual-fuselage
beast brings rockets to the edge
of space, and is the world's largest
plane by width. They call it Stratolaunch:
https://t.co/rZFNMhksoY https://t.co/F4AesLXWWx</t>
  </si>
  <si>
    <t>sorensenwill
RT @WIRED: This 385-foot dual-fuselage
beast brings rockets to the edge
of space, and is the world's largest
plane by width. They call it S…</t>
  </si>
  <si>
    <t>spiritunicorn
RT @WIRED: This 385-foot dual-fuselage
beast brings rockets to the edge
of space, and is the world's largest
plane by width. They call it S…</t>
  </si>
  <si>
    <t>jenrobertson2o2
RT @WIRED: This 385-foot dual-fuselage
beast brings rockets to the edge
of space, and is the world's largest
plane by width. They call it S…</t>
  </si>
  <si>
    <t>pefdow
RT @WIRED: This 385-foot dual-fuselage
beast brings rockets to the edge
of space, and is the world's largest
plane by width. They call it S…</t>
  </si>
  <si>
    <t>karlcch1919
RT @WIRED: This 385-foot dual-fuselage
beast brings rockets to the edge
of space, and is the world's largest
plane by width. They call it S…</t>
  </si>
  <si>
    <t>kanuni_suleym
RT @WIRED: This 385-foot dual-fuselage
beast brings rockets to the edge
of space, and is the world's largest
plane by width. They call it S…</t>
  </si>
  <si>
    <t>enrique_retis
RT @WIRED: This 385-foot dual-fuselage
beast brings rockets to the edge
of space, and is the world's largest
plane by width. They call it S…</t>
  </si>
  <si>
    <t>vontoddenstein
RT @WIRED: This 385-foot dual-fuselage
beast brings rockets to the edge
of space, and is the world's largest
plane by width. They call it S…</t>
  </si>
  <si>
    <t>jangrandma71216
RT @WIRED: This 385-foot dual-fuselage
beast brings rockets to the edge
of space, and is the world's largest
plane by width. They call it S…</t>
  </si>
  <si>
    <t>7654321ko
RT @WIRED: This 385-foot dual-fuselage
beast brings rockets to the edge
of space, and is the world's largest
plane by width. They call it S…</t>
  </si>
  <si>
    <t>michael86448476
RT @WIRED: This 385-foot dual-fuselage
beast brings rockets to the edge
of space, and is the world's largest
plane by width. They call it S…</t>
  </si>
  <si>
    <t>r0dt1d
RT @WIRED: This 385-foot dual-fuselage
beast brings rockets to the edge
of space, and is the world's largest
plane by width. They call it S…</t>
  </si>
  <si>
    <t>gutenbergsson
RT @WIRED: This 385-foot dual-fuselage
beast brings rockets to the edge
of space, and is the world's largest
plane by width. They call it S…</t>
  </si>
  <si>
    <t>checopaco1
RT @WIRED: This 385-foot dual-fuselage
beast brings rockets to the edge
of space, and is the world's largest
plane by width. They call it S…</t>
  </si>
  <si>
    <t>robertesell
RT @WIRED: This 385-foot dual-fuselage
beast brings rockets to the edge
of space, and is the world's largest
plane by width. They call it S…</t>
  </si>
  <si>
    <t>andreabettini
RT @WIRED: This 385-foot dual-fuselage
beast brings rockets to the edge
of space, and is the world's largest
plane by width. They call it S…</t>
  </si>
  <si>
    <t>tacj
RT @WIRED: This 385-foot dual-fuselage
beast brings rockets to the edge
of space, and is the world's largest
plane by width. They call it S…</t>
  </si>
  <si>
    <t>brandonbydesign
RT @WIRED: This 385-foot dual-fuselage
beast brings rockets to the edge
of space, and is the world's largest
plane by width. They call it S…</t>
  </si>
  <si>
    <t>ratarataratara1
RT @WIRED: This 385-foot dual-fuselage
beast brings rockets to the edge
of space, and is the world's largest
plane by width. They call it S…</t>
  </si>
  <si>
    <t>olagbegidayo
RT @WIRED: This 385-foot dual-fuselage
beast brings rockets to the edge
of space, and is the world's largest
plane by width. They call it S…</t>
  </si>
  <si>
    <t>ashysaber400
RT @WIRED: This 385-foot dual-fuselage
beast brings rockets to the edge
of space, and is the world's largest
plane by width. They call it S…</t>
  </si>
  <si>
    <t>tallelfin
RT @WIRED: This 385-foot dual-fuselage
beast brings rockets to the edge
of space, and is the world's largest
plane by width. They call it S…</t>
  </si>
  <si>
    <t>ianpfraser1
RT @WIRED: This 385-foot dual-fuselage
beast brings rockets to the edge
of space, and is the world's largest
plane by width. They call it S…</t>
  </si>
  <si>
    <t>jeew333t
RT @WIRED: This 385-foot dual-fuselage
beast brings rockets to the edge
of space, and is the world's largest
plane by width. They call it S…</t>
  </si>
  <si>
    <t>is_haqq
RT @WIRED: This 385-foot dual-fuselage
beast brings rockets to the edge
of space, and is the world's largest
plane by width. They call it S…</t>
  </si>
  <si>
    <t>loris_assi
RT @WIRED: This 385-foot dual-fuselage
beast brings rockets to the edge
of space, and is the world's largest
plane by width. They call it S…</t>
  </si>
  <si>
    <t>ohmygizmos
RT @WIRED: This 385-foot dual-fuselage
beast brings rockets to the edge
of space, and is the world's largest
plane by width. They call it S…</t>
  </si>
  <si>
    <t>riscus1
RT @WIRED: This 385-foot dual-fuselage
beast brings rockets to the edge
of space, and is the world's largest
plane by width. They call it S…</t>
  </si>
  <si>
    <t>alexndralbornoz
RT @WIRED: This 385-foot dual-fuselage
beast brings rockets to the edge
of space, and is the world's largest
plane by width. They call it S…</t>
  </si>
  <si>
    <t>path2flight
RT @WIRED: This 385-foot dual-fuselage
beast brings rockets to the edge
of space, and is the world's largest
plane by width. They call it S…</t>
  </si>
  <si>
    <t>_virtual_v
RT @WIRED: This 385-foot dual-fuselage
beast brings rockets to the edge
of space, and is the world's largest
plane by width. They call it S…</t>
  </si>
  <si>
    <t>brandondbrown03
RT @WIRED: This 385-foot dual-fuselage
beast brings rockets to the edge
of space, and is the world's largest
plane by width. They call it S…</t>
  </si>
  <si>
    <t>italberto
RT @WIRED: This 385-foot dual-fuselage
beast brings rockets to the edge
of space, and is the world's largest
plane by width. They call it S…</t>
  </si>
  <si>
    <t>suneelsubra
RT @WIRED: This 385-foot dual-fuselage
beast brings rockets to the edge
of space, and is the world's largest
plane by width. They call it S…</t>
  </si>
  <si>
    <t>jmendopr
RT @WIRED: This 385-foot dual-fuselage
beast brings rockets to the edge
of space, and is the world's largest
plane by width. They call it S…</t>
  </si>
  <si>
    <t>tycoville1
RT @WIRED: This 385-foot dual-fuselage
beast brings rockets to the edge
of space, and is the world's largest
plane by width. They call it S…</t>
  </si>
  <si>
    <t>nappingangel
RT @WIRED: This 385-foot dual-fuselage
beast brings rockets to the edge
of space, and is the world's largest
plane by width. They call it S…</t>
  </si>
  <si>
    <t>vcarabineiro
RT @WIRED: This 385-foot dual-fuselage
beast brings rockets to the edge
of space, and is the world's largest
plane by width. They call it S…</t>
  </si>
  <si>
    <t>ashishbohora
RT @WIRED: This 385-foot dual-fuselage
beast brings rockets to the edge
of space, and is the world's largest
plane by width. They call it S…</t>
  </si>
  <si>
    <t>24090510
RT @WIRED: This 385-foot dual-fuselage
beast brings rockets to the edge
of space, and is the world's largest
plane by width. They call it S…</t>
  </si>
  <si>
    <t>jorge_aluna1
RT @WIRED: This 385-foot dual-fuselage
beast brings rockets to the edge
of space, and is the world's largest
plane by width. They call it S…</t>
  </si>
  <si>
    <t>supercontra
RT @WIRED: This 385-foot dual-fuselage
beast brings rockets to the edge
of space, and is the world's largest
plane by width. They call it S…</t>
  </si>
  <si>
    <t>carlven209
RT @WIRED: This 385-foot dual-fuselage
beast brings rockets to the edge
of space, and is the world's largest
plane by width. They call it S…</t>
  </si>
  <si>
    <t>altruisticlove1
RT @WIRED: This 385-foot dual-fuselage
beast brings rockets to the edge
of space, and is the world's largest
plane by width. They call it S…</t>
  </si>
  <si>
    <t>northamericann
RT @WIRED: This 385-foot dual-fuselage
beast brings rockets to the edge
of space, and is the world's largest
plane by width. They call it S…</t>
  </si>
  <si>
    <t>martialbellion
RT @WIRED: This 385-foot dual-fuselage
beast brings rockets to the edge
of space, and is the world's largest
plane by width. They call it S…</t>
  </si>
  <si>
    <t>icexpr
RT @WIRED: This 385-foot dual-fuselage
beast brings rockets to the edge
of space, and is the world's largest
plane by width. They call it S…</t>
  </si>
  <si>
    <t>coachtimoriedo
RT @WIRED: This 385-foot dual-fuselage
beast brings rockets to the edge
of space, and is the world's largest
plane by width. They call it S…</t>
  </si>
  <si>
    <t>sourab_upadhyay
RT @WIRED: This 385-foot dual-fuselage
beast brings rockets to the edge
of space, and is the world's largest
plane by width. They call it S…</t>
  </si>
  <si>
    <t>emiltereanu
RT @WIRED: This 385-foot dual-fuselage
beast brings rockets to the edge
of space, and is the world's largest
plane by width. They call it S…</t>
  </si>
  <si>
    <t>dolguun
RT @WIRED: This 385-foot dual-fuselage
beast brings rockets to the edge
of space, and is the world's largest
plane by width. They call it S…</t>
  </si>
  <si>
    <t>testlab15373037
RT WIRED: This 385-foot dual-fuselage
beast brings rockets to the edge
of space, and is the world's largest
plane by width. They call it Stratolaunch:
https://t.co/YaVYi4riiZ https://t.co/Q0Atiz38tc</t>
  </si>
  <si>
    <t>annaercilla
This 385-foot dual-fuselage beast
brings rockets to the edge of space,
and is the world's largest plane
by width. They call it Stratolaunch:
https://t.co/4aDaRoOyPf https://t.co/UOtkWkakH1
#WIRED</t>
  </si>
  <si>
    <t>tweetchristo
This 385-foot dual-fuselage beast
brings rockets to the edge of space,
and is the world's largest plane
by width. They call it Stratolaunch:
https://t.co/WuZHlu9kU1 https://t.co/MYv8aUFe5M</t>
  </si>
  <si>
    <t>uxthug
This 385-foot dual-fuselage beast
brings rockets to the edge of space,
and is the world's largest plane
by width. They call it Stratolaunch:
https://t.co/eHDAAAOIhP https://t.co/y9Hxx0JzhA</t>
  </si>
  <si>
    <t>lloydziel
This 385-foot dual-fuselage beast
brings rockets to the edge of space,
and is the world's largest plane
by width. They call it Stratolaunch:
https://t.co/QZHI2ChcPn https://t.co/MfB0Ga799p</t>
  </si>
  <si>
    <t>davidrowlands21
RT @WIRED: This 385-foot dual-fuselage
beast brings rockets to the edge
of space, and is the world's largest
plane by width. They call it S…</t>
  </si>
  <si>
    <t>talal_abdulaziz
RT @WIRED: This 385-foot dual-fuselage
beast brings rockets to the edge
of space, and is the world's largest
plane by width. They call it S…</t>
  </si>
  <si>
    <t>rluberti
RT @WIRED: This 385-foot dual-fuselage
beast brings rockets to the edge
of space, and is the world's largest
plane by width. They call it S…</t>
  </si>
  <si>
    <t>ho204kr
Inside the world's largest plane,
which has a wingspan longer than
a football field and is expected
to make its first flight this year
https://t.co/xdGBRksOn7</t>
  </si>
  <si>
    <t>eakingston1969
Inside the world's largest plane,
which has a wingspan longer than
a football field and is expected
to make its first flight this year
https://t.co/kcs6Si1xKp</t>
  </si>
  <si>
    <t>kmaamees
Inside the world's largest plane,
which has a wingspan longer than
a football field and is expected
to make its first flight this year
https://t.co/52JibLmaP3</t>
  </si>
  <si>
    <t>lazaroibanez
RT @WIRED: This 385-foot dual-fuselage
beast brings rockets to the edge
of space, and is the world's largest
plane by width. They call it S…</t>
  </si>
  <si>
    <t>elaggan
https://t.co/ozfku5zAU8 https://t.co/ozfku5zAU8</t>
  </si>
  <si>
    <t>mednrc
https://t.co/uNpKoUwQN1</t>
  </si>
  <si>
    <t>laverdejp
Guess what the biggest aircraft
in the world looks like? You may
guess it wrong. Get surprised here.
#popularonline https://t.co/R5hgWQAMvK</t>
  </si>
  <si>
    <t>fuckinlance
RT @WIRED: This 385-foot dual-fuselage
beast brings rockets to the edge
of space, and is the world's largest
plane by width. They call it S…</t>
  </si>
  <si>
    <t>fotojoin
Stratolaunch – самый большой с
мире самолет (8 фото) - https://t.co/ShdTilHRAx</t>
  </si>
  <si>
    <t>ianvowles
Guess what the biggest aircraft
in the world looks like? You may
guess it wrong. Get surprised here.
#popularonline https://t.co/KoLs0QjKmA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</si>
  <si>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</si>
  <si>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</si>
  <si>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</si>
  <si>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</si>
  <si>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</si>
  <si>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</si>
  <si>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</si>
  <si>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</si>
  <si>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</si>
  <si>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</si>
  <si>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</si>
  <si>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</si>
  <si>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</si>
  <si>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</si>
  <si>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</si>
  <si>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</si>
  <si>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</si>
  <si>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</si>
  <si>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</si>
  <si>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</si>
  <si>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</si>
  <si>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</si>
  <si>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</si>
  <si>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</si>
  <si>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</si>
  <si>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</si>
  <si>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</si>
  <si>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</si>
  <si>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</si>
  <si>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</si>
  <si>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</si>
  <si>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</si>
  <si>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</si>
  <si>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</si>
  <si>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</si>
  <si>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</si>
  <si>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</si>
  <si>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</si>
  <si>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</si>
  <si>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</si>
  <si>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</si>
  <si>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</si>
  <si>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</si>
  <si>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</si>
  <si>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</si>
  <si>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</si>
  <si>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</si>
  <si>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</si>
  <si>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</si>
  <si>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</si>
  <si>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</si>
  <si>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</si>
  <si>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</si>
  <si>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</si>
  <si>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</si>
  <si>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</si>
  <si>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</si>
  <si>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</si>
  <si>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</si>
  <si>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</si>
  <si>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Group 1</t>
  </si>
  <si>
    <t>Group 2</t>
  </si>
  <si>
    <t>Edges</t>
  </si>
  <si>
    <t>Graph Type</t>
  </si>
  <si>
    <t>Number of Edge Types</t>
  </si>
  <si>
    <t>Modularity</t>
  </si>
  <si>
    <t>NodeXL Version</t>
  </si>
  <si>
    <t>1.0.1.409</t>
  </si>
  <si>
    <t>Top URLs in Tweet in Entire Graph</t>
  </si>
  <si>
    <t>https://www.businessinsider.com/stratolaunch-is-worlds-largest-plane-pictures-2018-2?utm_content=buffer7dc08&amp;utm_medium=social&amp;utm_source=facebook.com&amp;utm_campaign=buffer-bi&amp;fbclid=IwAR1_gfGfc-EBpCwvjmsXvtCAsKBkUWkvazIbiMTrRW4VMUjaPR3rsOu1xEk</t>
  </si>
  <si>
    <t>Entire Graph Count</t>
  </si>
  <si>
    <t>Top URLs in Tweet in G1</t>
  </si>
  <si>
    <t>Top URLs in Tweet in G2</t>
  </si>
  <si>
    <t>G1 Count</t>
  </si>
  <si>
    <t>http://www.spacenews.com/</t>
  </si>
  <si>
    <t>https://spacenews.com/stratolaunch-abandons-launch-vehicle-program/</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</si>
  <si>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</si>
  <si>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</si>
  <si>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</si>
  <si>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</si>
  <si>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</si>
  <si>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</si>
  <si>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</si>
  <si>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</si>
  <si>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</si>
  <si>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</si>
  <si>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</si>
  <si>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</si>
  <si>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</si>
  <si>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</si>
  <si>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</si>
  <si>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</si>
  <si>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https://www.wired.com/story/stratolaunch-airplane-burt-rutan-paul-allen/ https://www.readersdigest.ca/culture/stratolaunch-worlds-largest-plane/ https://wunderflug.com/magazine/aiming-high-the-stratolaunch-project/ https://www.businessinsider.com/stratolaunch-is-worlds-largest-plane-pictures-2018-2?utm_content=buffer5a7f5&amp;utm_medium=social&amp;utm_source=facebook.com&amp;utm_campaign=buffer-inventions https://www.businessinsider.com/stratolaunch-is-worlds-largest-plane-pictures-2018-2?utm_content=buffer7dc08&amp;utm_medium=social&amp;utm_source=facebook.com&amp;utm_campaign=buffer-bi&amp;fbclid=IwAR1_gfGfc-EBpCwvjmsXvtCAsKBkUWkvazIbiMTrRW4VMUjaPR3rsOu1xEk http://www.candidatehunter.com/jobs/?q=Flight+Sciences+Lead+Engineer+for+the+Stratolaunch+Program&amp;l=Mojave+United+States&amp;z=&amp;tw=&amp;k= https://www.stratolaunch.com/ https://twitter.com/i/web/status/1104869907777372160 http://www.spacenews.com/ https://spacenews.com/stratolaunch-abandons-launch-vehicle-program/</t>
  </si>
  <si>
    <t>Top Domains in Tweet in Entire Graph</t>
  </si>
  <si>
    <t>spacenews.com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</si>
  <si>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</si>
  <si>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</si>
  <si>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</si>
  <si>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</si>
  <si>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</si>
  <si>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</si>
  <si>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</si>
  <si>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</si>
  <si>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</si>
  <si>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</si>
  <si>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wired.com businessinsider.com readersdigest.ca twitter.com spacenews.com wunderflug.com candidatehunter.com stratolaunch.com fotojoin.ru</t>
  </si>
  <si>
    <t>Top Hashtags in Tweet in Entire Graph</t>
  </si>
  <si>
    <t>avgeek</t>
  </si>
  <si>
    <t>aviationlovers</t>
  </si>
  <si>
    <t>avion</t>
  </si>
  <si>
    <t>espace</t>
  </si>
  <si>
    <t>aviation</t>
  </si>
  <si>
    <t>aviationdaily</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</si>
  <si>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</si>
  <si>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</si>
  <si>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</si>
  <si>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</si>
  <si>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</si>
  <si>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</si>
  <si>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</si>
  <si>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</si>
  <si>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</si>
  <si>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</si>
  <si>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popularonline avgeek aviationlovers aviation aviationdaily wired</t>
  </si>
  <si>
    <t>Top Words in Tweet in Entire Graph</t>
  </si>
  <si>
    <t>Words in Sentiment List#1: Positive</t>
  </si>
  <si>
    <t>Words in Sentiment List#2: Negative</t>
  </si>
  <si>
    <t>Words in Sentiment List#3: Angry/Violent</t>
  </si>
  <si>
    <t>Non-categorized Words</t>
  </si>
  <si>
    <t>Total Words</t>
  </si>
  <si>
    <t>largest</t>
  </si>
  <si>
    <t>plane</t>
  </si>
  <si>
    <t>rockets</t>
  </si>
  <si>
    <t>world's</t>
  </si>
  <si>
    <t>385</t>
  </si>
  <si>
    <t>Top Words in Tweet in G1</t>
  </si>
  <si>
    <t>foot</t>
  </si>
  <si>
    <t>dual</t>
  </si>
  <si>
    <t>fuselage</t>
  </si>
  <si>
    <t>beast</t>
  </si>
  <si>
    <t>brings</t>
  </si>
  <si>
    <t>edge</t>
  </si>
  <si>
    <t>space</t>
  </si>
  <si>
    <t>Top Words in Tweet in G2</t>
  </si>
  <si>
    <t>guess</t>
  </si>
  <si>
    <t>Top Words in Tweet in G3</t>
  </si>
  <si>
    <t>Top Words in Tweet in G4</t>
  </si>
  <si>
    <t>wingspan</t>
  </si>
  <si>
    <t>ground</t>
  </si>
  <si>
    <t>effect</t>
  </si>
  <si>
    <t>Top Words in Tweet in G5</t>
  </si>
  <si>
    <t>aircraft</t>
  </si>
  <si>
    <t>world</t>
  </si>
  <si>
    <t>designed</t>
  </si>
  <si>
    <t>carry</t>
  </si>
  <si>
    <t>even</t>
  </si>
  <si>
    <t>Top Words in Tweet in G6</t>
  </si>
  <si>
    <t>découvrez</t>
  </si>
  <si>
    <t>plus</t>
  </si>
  <si>
    <t>grand</t>
  </si>
  <si>
    <t>monde</t>
  </si>
  <si>
    <t>conçu</t>
  </si>
  <si>
    <t>pour</t>
  </si>
  <si>
    <t>lancer</t>
  </si>
  <si>
    <t>des</t>
  </si>
  <si>
    <t>Top Words in Tweet in G7</t>
  </si>
  <si>
    <t>أضخم</t>
  </si>
  <si>
    <t>وأغرب</t>
  </si>
  <si>
    <t>طائرة</t>
  </si>
  <si>
    <t>في</t>
  </si>
  <si>
    <t>العالم</t>
  </si>
  <si>
    <t>تستعد</t>
  </si>
  <si>
    <t>للتحليق</t>
  </si>
  <si>
    <t>بأولى</t>
  </si>
  <si>
    <t>رحلاتها</t>
  </si>
  <si>
    <t>وهذه</t>
  </si>
  <si>
    <t>Top Words in Tweet in G8</t>
  </si>
  <si>
    <t>qui</t>
  </si>
  <si>
    <t>devrait</t>
  </si>
  <si>
    <t>effectuer</t>
  </si>
  <si>
    <t>premier</t>
  </si>
  <si>
    <t>Top Words in Tweet in G9</t>
  </si>
  <si>
    <t>Top Words in Tweet</t>
  </si>
  <si>
    <t>385 foot dual fuselage beast brings rockets edge space world's</t>
  </si>
  <si>
    <t>stratolaunch largest plane world's guess rockets 385 foot dual fuselage</t>
  </si>
  <si>
    <t>wingspan ground effect</t>
  </si>
  <si>
    <t>stratolaunch largest aircraft world wingspan designed carry rockets even</t>
  </si>
  <si>
    <t>découvrez stratolaunch plus grand avion monde conçu pour lancer des</t>
  </si>
  <si>
    <t>أضخم وأغرب طائرة في العالم تستعد للتحليق بأولى رحلاتها وهذه</t>
  </si>
  <si>
    <t>découvrez stratolaunch plus grand avion monde qui devrait effectuer premier</t>
  </si>
  <si>
    <t>Top Word Pairs in Tweet in Entire Graph</t>
  </si>
  <si>
    <t>world's,largest</t>
  </si>
  <si>
    <t>largest,plane</t>
  </si>
  <si>
    <t>385,foot</t>
  </si>
  <si>
    <t>foot,dual</t>
  </si>
  <si>
    <t>dual,fuselage</t>
  </si>
  <si>
    <t>fuselage,beast</t>
  </si>
  <si>
    <t>beast,brings</t>
  </si>
  <si>
    <t>brings,rockets</t>
  </si>
  <si>
    <t>rockets,edge</t>
  </si>
  <si>
    <t>edge,space</t>
  </si>
  <si>
    <t>Top Word Pairs in Tweet in G1</t>
  </si>
  <si>
    <t>space,world's</t>
  </si>
  <si>
    <t>Top Word Pairs in Tweet in G2</t>
  </si>
  <si>
    <t>Top Word Pairs in Tweet in G3</t>
  </si>
  <si>
    <t>Top Word Pairs in Tweet in G4</t>
  </si>
  <si>
    <t>ground,effect</t>
  </si>
  <si>
    <t>Top Word Pairs in Tweet in G5</t>
  </si>
  <si>
    <t>stratolaunch,largest</t>
  </si>
  <si>
    <t>largest,aircraft</t>
  </si>
  <si>
    <t>aircraft,world</t>
  </si>
  <si>
    <t>world,wingspan</t>
  </si>
  <si>
    <t>wingspan,designed</t>
  </si>
  <si>
    <t>designed,carry</t>
  </si>
  <si>
    <t>carry,rockets</t>
  </si>
  <si>
    <t>rockets,even</t>
  </si>
  <si>
    <t>Top Word Pairs in Tweet in G6</t>
  </si>
  <si>
    <t>découvrez,stratolaunch</t>
  </si>
  <si>
    <t>stratolaunch,plus</t>
  </si>
  <si>
    <t>plus,grand</t>
  </si>
  <si>
    <t>grand,avion</t>
  </si>
  <si>
    <t>avion,monde</t>
  </si>
  <si>
    <t>monde,conçu</t>
  </si>
  <si>
    <t>conçu,pour</t>
  </si>
  <si>
    <t>pour,lancer</t>
  </si>
  <si>
    <t>lancer,des</t>
  </si>
  <si>
    <t>des,fusées</t>
  </si>
  <si>
    <t>Top Word Pairs in Tweet in G7</t>
  </si>
  <si>
    <t>أضخم,وأغرب</t>
  </si>
  <si>
    <t>وأغرب,طائرة</t>
  </si>
  <si>
    <t>طائرة,في</t>
  </si>
  <si>
    <t>في,العالم</t>
  </si>
  <si>
    <t>العالم,تستعد</t>
  </si>
  <si>
    <t>تستعد,للتحليق</t>
  </si>
  <si>
    <t>للتحليق,بأولى</t>
  </si>
  <si>
    <t>بأولى,رحلاتها</t>
  </si>
  <si>
    <t>رحلاتها,وهذه</t>
  </si>
  <si>
    <t>وهذه,مهمتها</t>
  </si>
  <si>
    <t>Top Word Pairs in Tweet in G8</t>
  </si>
  <si>
    <t>monde,qui</t>
  </si>
  <si>
    <t>qui,devrait</t>
  </si>
  <si>
    <t>devrait,effectuer</t>
  </si>
  <si>
    <t>effectuer,premier</t>
  </si>
  <si>
    <t>premier,vol</t>
  </si>
  <si>
    <t>Top Word Pairs in Tweet in G9</t>
  </si>
  <si>
    <t>Top Word Pairs in Tweet</t>
  </si>
  <si>
    <t>385,foot  foot,dual  dual,fuselage  fuselage,beast  beast,brings  brings,rockets  rockets,edge  edge,space  space,world's  world's,largest</t>
  </si>
  <si>
    <t>world's,largest  largest,plane  385,foot  foot,dual  dual,fuselage  fuselage,beast  beast,brings  brings,rockets  rockets,edge  edge,space</t>
  </si>
  <si>
    <t>stratolaunch,largest  largest,aircraft  aircraft,world  world,wingspan  wingspan,designed  designed,carry  carry,rockets  rockets,even</t>
  </si>
  <si>
    <t>découvrez,stratolaunch  stratolaunch,plus  plus,grand  grand,avion  avion,monde  monde,conçu  conçu,pour  pour,lancer  lancer,des  des,fusées</t>
  </si>
  <si>
    <t>أضخم,وأغرب  وأغرب,طائرة  طائرة,في  في,العالم  العالم,تستعد  تستعد,للتحليق  للتحليق,بأولى  بأولى,رحلاتها  رحلاتها,وهذه  وهذه,مهمتها</t>
  </si>
  <si>
    <t>découvrez,stratolaunch  stratolaunch,plus  plus,grand  grand,avion  avion,monde  monde,qui  qui,devrait  devrait,effectuer  effectuer,premier  premier,vol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</si>
  <si>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</si>
  <si>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</si>
  <si>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</si>
  <si>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</si>
  <si>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</si>
  <si>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</si>
  <si>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</si>
  <si>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</si>
  <si>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</si>
  <si>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</si>
  <si>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</si>
  <si>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</si>
  <si>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</si>
  <si>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</si>
  <si>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</si>
  <si>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</si>
  <si>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</si>
  <si>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</si>
  <si>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</si>
  <si>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</si>
  <si>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</si>
  <si>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</si>
  <si>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stratolaunch northropgrumman spacex orbitalatk aerojetrdyne</t>
  </si>
  <si>
    <t>smilesimplify ov101enterprise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</si>
  <si>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</si>
  <si>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</si>
  <si>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</si>
  <si>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</si>
  <si>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</si>
  <si>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</si>
  <si>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</si>
  <si>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</si>
  <si>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</si>
  <si>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</si>
  <si>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</si>
  <si>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northamericann cosmunity newsneus millenialn jangrandma71216 notolls1 vcarabineiro wired tacj brandonbydesign</t>
  </si>
  <si>
    <t>annaercilla stanleysuen lloydziel tweetchristo eakingston1969 uxthug fotojoin gabriel_hussy exetertowncrier worklancasterca</t>
  </si>
  <si>
    <t>flyinadambadger northropgrumman aerojetrdyne orbitalatk spacex guvhubnews stratolaunch</t>
  </si>
  <si>
    <t>smilesimplify kristennetten ov101enterprise solar__winds</t>
  </si>
  <si>
    <t>stevekerosi helsinkiairport</t>
  </si>
  <si>
    <t>leoauteur chaillouy</t>
  </si>
  <si>
    <t>nbntweets ahmadelhajj007</t>
  </si>
  <si>
    <t>horen_frederic tahar_myschrif</t>
  </si>
  <si>
    <t>bifrance augusteguerlay</t>
  </si>
  <si>
    <t>Top URLs in Tweet by Count</t>
  </si>
  <si>
    <t>Top URLs in Tweet by Salience</t>
  </si>
  <si>
    <t>Top Domains in Tweet by Count</t>
  </si>
  <si>
    <t>Top Domains in Tweet by Salience</t>
  </si>
  <si>
    <t>Top Hashtags in Tweet by Count</t>
  </si>
  <si>
    <t>avgeek aviationlovers aviation aviationdaily</t>
  </si>
  <si>
    <t>Top Hashtags in Tweet by Salience</t>
  </si>
  <si>
    <t>aviation aviationdaily avgeek aviationlovers</t>
  </si>
  <si>
    <t>Top Words in Tweet by Count</t>
  </si>
  <si>
    <t>le découvrez plus grand avion du monde qui devrait effectuer</t>
  </si>
  <si>
    <t>le tahar_myschrif découvrez plus grand avion du monde qui devrait</t>
  </si>
  <si>
    <t>job science minimum mojave united states flight sciences lead engineer</t>
  </si>
  <si>
    <t>dalla pista allo spazio come virgin galactic ma più grande</t>
  </si>
  <si>
    <t>nbntweets أضخم وأغرب طائرة في العالم تستعد للتحليق بأولى رحلاتها</t>
  </si>
  <si>
    <t>two woah aircraft basically size 747 fuselages wingspan f</t>
  </si>
  <si>
    <t>wingspan ground effect kristennetten smilesimplify ov101enterprise largest craft fly more</t>
  </si>
  <si>
    <t>guess biggest aircraft world looks wrong surprised here popularonline</t>
  </si>
  <si>
    <t>wired 385 foot dual fuselage beast brings rockets edge space</t>
  </si>
  <si>
    <t>abandoned development family dedicated launchers pga rocket engines destined deployment</t>
  </si>
  <si>
    <t>abandons launch vehicle program already platform launching pegasus rockets paul</t>
  </si>
  <si>
    <t>le découvrez plus grand avion du monde conçu pour lancer</t>
  </si>
  <si>
    <t>le leoauteur découvrez plus grand avion du monde conçu pour</t>
  </si>
  <si>
    <t>siipiväliltään maailman suurin lentokone se suunniteltu kuljettamaan avaruusraketti tai jopa</t>
  </si>
  <si>
    <t>largest aircraft world wingspan designed carry rockets even acrew</t>
  </si>
  <si>
    <t>helsinkiairport largest aircraft world wingspan designed carry rockets even acrewed</t>
  </si>
  <si>
    <t>avgeek aviationlovers aiming high world s largest composite plane built</t>
  </si>
  <si>
    <t>congrats guvhub</t>
  </si>
  <si>
    <t>inside world's largest plane wingspan longer football field expected make</t>
  </si>
  <si>
    <t>самый большой с мире самолет 8 фото</t>
  </si>
  <si>
    <t>Top Words in Tweet by Salience</t>
  </si>
  <si>
    <t>aiming high world s largest composite plane built capable delivering</t>
  </si>
  <si>
    <t>Top Word Pairs in Tweet by Count</t>
  </si>
  <si>
    <t>découvrez,le  le,stratolaunch  stratolaunch,le  le,plus  plus,grand  grand,avion  avion,du  du,monde  monde,qui  qui,devrait</t>
  </si>
  <si>
    <t>tahar_myschrif,découvrez  découvrez,le  le,stratolaunch  stratolaunch,le  le,plus  plus,grand  grand,avion  avion,du  du,monde  monde,qui</t>
  </si>
  <si>
    <t>job,mojave  mojave,united  united,states  states,flight  flight,sciences  sciences,lead  lead,engineer  engineer,stratolaunch  stratolaunch,program  program,science</t>
  </si>
  <si>
    <t>stratolaunch,dalla  dalla,pista  pista,allo  allo,spazio  spazio,come  come,virgin  virgin,galactic  galactic,ma  ma,più  più,grande</t>
  </si>
  <si>
    <t>nbntweets,أضخم  أضخم,وأغرب  وأغرب,طائرة  طائرة,في  في,العالم  العالم,تستعد  تستعد,للتحليق  للتحليق,بأولى  بأولى,رحلاتها  رحلاتها,وهذه</t>
  </si>
  <si>
    <t>woah,stratolaunch  stratolaunch,aircraft  aircraft,basically  basically,size  size,two  two,747  747,fuselages  fuselages,wingspan  wingspan,two  two,f</t>
  </si>
  <si>
    <t>ground,effect  kristennetten,smilesimplify  smilesimplify,ov101enterprise  ov101enterprise,largest  largest,wingspan  wingspan,craft  craft,fly  fly,more  more,seaplane  seaplane,ground</t>
  </si>
  <si>
    <t>guess,biggest  biggest,aircraft  aircraft,world  world,looks  looks,guess  guess,wrong  wrong,surprised  surprised,here  here,popularonline</t>
  </si>
  <si>
    <t>wired,385  385,foot  foot,dual  dual,fuselage  fuselage,beast  beast,brings  brings,rockets  rockets,edge  edge,space  space,world's</t>
  </si>
  <si>
    <t>stratolaunch,abandoned  abandoned,development  development,family  family,dedicated  dedicated,launchers  launchers,pga  pga,rocket  rocket,engines  engines,destined  destined,deployment</t>
  </si>
  <si>
    <t>stratolaunch,abandons  abandons,launch  launch,vehicle  vehicle,program  program,already  already,platform  platform,launching  launching,pegasus  pegasus,rockets  rockets,paul</t>
  </si>
  <si>
    <t>découvrez,le  le,stratolaunch  stratolaunch,le  le,plus  plus,grand  grand,avion  avion,du  du,monde  monde,conçu  conçu,pour</t>
  </si>
  <si>
    <t>leoauteur,découvrez  découvrez,le  le,stratolaunch  stratolaunch,le  le,plus  plus,grand  grand,avion  avion,du  du,monde  monde,conçu</t>
  </si>
  <si>
    <t>stratolaunch,siipiväliltään  siipiväliltään,maailman  maailman,suurin  suurin,lentokone  lentokone,se  se,suunniteltu  suunniteltu,kuljettamaan  kuljettamaan,avaruusraketti  avaruusraketti,tai  tai,jopa</t>
  </si>
  <si>
    <t>stratolaunch,largest  largest,aircraft  aircraft,world  world,wingspan  wingspan,designed  designed,carry  carry,rockets  rockets,even  even,acrew</t>
  </si>
  <si>
    <t>helsinkiairport,stratolaunch  stratolaunch,largest  largest,aircraft  aircraft,world  world,wingspan  wingspan,designed  designed,carry  carry,rockets  rockets,even  even,acrewed</t>
  </si>
  <si>
    <t>aiming,high  high,stratolaunch  stratolaunch,world  world,s  s,largest  largest,composite  composite,plane  plane,built  built,capable  capable,delivering</t>
  </si>
  <si>
    <t>stratolaunch,congrats  congrats,guvhub</t>
  </si>
  <si>
    <t>inside,world's  world's,largest  largest,plane  plane,wingspan  wingspan,longer  longer,football  football,field  field,expected  expected,make  make,first</t>
  </si>
  <si>
    <t>stratolaunch,самый  самый,большой  большой,с  с,мире  мире,самолет  самолет,8  8,фото</t>
  </si>
  <si>
    <t>Top Word Pairs in Tweet by Salience</t>
  </si>
  <si>
    <t>Word</t>
  </si>
  <si>
    <t>width</t>
  </si>
  <si>
    <t>call</t>
  </si>
  <si>
    <t>s</t>
  </si>
  <si>
    <t>biggest</t>
  </si>
  <si>
    <t>looks</t>
  </si>
  <si>
    <t>wrong</t>
  </si>
  <si>
    <t>surprised</t>
  </si>
  <si>
    <t>here</t>
  </si>
  <si>
    <t>first</t>
  </si>
  <si>
    <t>flight</t>
  </si>
  <si>
    <t>vol</t>
  </si>
  <si>
    <t>inside</t>
  </si>
  <si>
    <t>longer</t>
  </si>
  <si>
    <t>football</t>
  </si>
  <si>
    <t>field</t>
  </si>
  <si>
    <t>expected</t>
  </si>
  <si>
    <t>make</t>
  </si>
  <si>
    <t>year</t>
  </si>
  <si>
    <t>high</t>
  </si>
  <si>
    <t>fusées</t>
  </si>
  <si>
    <t>dans</t>
  </si>
  <si>
    <t>l'</t>
  </si>
  <si>
    <t>2019</t>
  </si>
  <si>
    <t>vehicle</t>
  </si>
  <si>
    <t>program</t>
  </si>
  <si>
    <t>carrier</t>
  </si>
  <si>
    <t>mojave</t>
  </si>
  <si>
    <t>h</t>
  </si>
  <si>
    <t>two</t>
  </si>
  <si>
    <t>مهمتها</t>
  </si>
  <si>
    <t>job</t>
  </si>
  <si>
    <t>science</t>
  </si>
  <si>
    <t>minimum</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</si>
  <si>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</si>
  <si>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</si>
  <si>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</si>
  <si>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</si>
  <si>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</si>
  <si>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</si>
  <si>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</si>
  <si>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</si>
  <si>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</si>
  <si>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</si>
  <si>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</si>
  <si>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</si>
  <si>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</si>
  <si>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</si>
  <si>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</si>
  <si>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</si>
  <si>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</si>
  <si>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</si>
  <si>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</si>
  <si>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</si>
  <si>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</si>
  <si>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</si>
  <si>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</si>
  <si>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</si>
  <si>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</si>
  <si>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</si>
  <si>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</si>
  <si>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</si>
  <si>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</si>
  <si>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</si>
  <si>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</si>
  <si>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Feb</t>
  </si>
  <si>
    <t>23-Feb</t>
  </si>
  <si>
    <t>8 PM</t>
  </si>
  <si>
    <t>Mar</t>
  </si>
  <si>
    <t>7-Mar</t>
  </si>
  <si>
    <t>10 AM</t>
  </si>
  <si>
    <t>11 AM</t>
  </si>
  <si>
    <t>3 PM</t>
  </si>
  <si>
    <t>11 PM</t>
  </si>
  <si>
    <t>8-Mar</t>
  </si>
  <si>
    <t>4 PM</t>
  </si>
  <si>
    <t>10-Mar</t>
  </si>
  <si>
    <t>2 PM</t>
  </si>
  <si>
    <t>5 PM</t>
  </si>
  <si>
    <t>10 PM</t>
  </si>
  <si>
    <t>11-Mar</t>
  </si>
  <si>
    <t>7 PM</t>
  </si>
  <si>
    <t>12-Mar</t>
  </si>
  <si>
    <t>12 PM</t>
  </si>
  <si>
    <t>13-Mar</t>
  </si>
  <si>
    <t>6 PM</t>
  </si>
  <si>
    <t>14-Mar</t>
  </si>
  <si>
    <t>7 AM</t>
  </si>
  <si>
    <t>15-Mar</t>
  </si>
  <si>
    <t>9 AM</t>
  </si>
  <si>
    <t>16-Mar</t>
  </si>
  <si>
    <t>9 PM</t>
  </si>
  <si>
    <t>17-Mar</t>
  </si>
  <si>
    <t>12 AM</t>
  </si>
  <si>
    <t>2 AM</t>
  </si>
  <si>
    <t>3 AM</t>
  </si>
  <si>
    <t>4 AM</t>
  </si>
  <si>
    <t>5 AM</t>
  </si>
  <si>
    <t>6 AM</t>
  </si>
  <si>
    <t>8 AM</t>
  </si>
  <si>
    <t>1 PM</t>
  </si>
  <si>
    <t>18-Mar</t>
  </si>
  <si>
    <t>19-Mar</t>
  </si>
  <si>
    <t>1 AM</t>
  </si>
  <si>
    <t>128, 128, 128</t>
  </si>
  <si>
    <t>Red</t>
  </si>
  <si>
    <t>G1: 385 foot dual fuselage beast brings rockets edge space world's</t>
  </si>
  <si>
    <t>G2: stratolaunch largest plane world's guess rockets 385 foot dual fuselage</t>
  </si>
  <si>
    <t>G3: stratolaunch</t>
  </si>
  <si>
    <t>G4: wingspan ground effect</t>
  </si>
  <si>
    <t>G5: stratolaunch largest aircraft world wingspan designed carry rockets even</t>
  </si>
  <si>
    <t>G6: découvrez stratolaunch plus grand avion monde conçu pour lancer des</t>
  </si>
  <si>
    <t>G7: أضخم وأغرب طائرة في العالم تستعد للتحليق بأولى رحلاتها وهذه</t>
  </si>
  <si>
    <t>G8: découvrez stratolaunch plus grand avion monde qui devrait effectuer premier</t>
  </si>
  <si>
    <t>Autofill Workbook Results</t>
  </si>
  <si>
    <t>Edge Weight▓1▓1▓0▓True▓Gray▓Red▓▓Edge Weight▓1▓1▓0▓3▓10▓False▓Edge Weight▓1▓1▓0▓35▓12▓False▓▓0▓0▓0▓True▓Black▓Black▓▓Followers▓0▓185438▓0▓162▓1000▓False▓▓0▓0▓0▓0▓0▓False▓▓0▓0▓0▓0▓0▓False▓▓0▓0▓0▓0▓0▓False</t>
  </si>
  <si>
    <t>GraphSource░GraphServerTwitterSearch▓GraphTerm░Stratolaunch▓ImportDescription░The graph represents a network of 120 Twitter users whose tweets in the requested range contained "Stratolaunch", or who were replied to or mentioned in those tweets.  The network was obtained from the NodeXL Graph Server on Saturday, 23 March 2019 at 05:13 UTC.
The requested start date was Thursday, 21 March 2019 at 00:01 UTC and the maximum number of days (going backward) was 14.
The maximum number of tweets collected was 5,000.
The tweets in the network were tweeted over the 12-day, 10-hour, 25-minute period from Thursday, 07 March 2019 at 10:40 UTC to Tuesday, 19 March 2019 at 21:05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</si>
</sst>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79"/>
      <tableStyleElement type="headerRow" dxfId="478"/>
    </tableStyle>
    <tableStyle name="NodeXL Table" pivot="0" count="1">
      <tableStyleElement type="headerRow" dxfId="47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0362637"/>
        <c:axId val="50610550"/>
      </c:barChart>
      <c:catAx>
        <c:axId val="5036263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0610550"/>
        <c:crosses val="autoZero"/>
        <c:auto val="1"/>
        <c:lblOffset val="100"/>
        <c:noMultiLvlLbl val="0"/>
      </c:catAx>
      <c:valAx>
        <c:axId val="506105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3626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Stratolaunch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Series'!$A$26:$A$86</c:f>
              <c:strCache>
                <c:ptCount val="44"/>
                <c:pt idx="0">
                  <c:v>8 PM
23-Feb
Feb
2019</c:v>
                </c:pt>
                <c:pt idx="1">
                  <c:v>10 AM
7-Mar
Mar</c:v>
                </c:pt>
                <c:pt idx="2">
                  <c:v>11 AM</c:v>
                </c:pt>
                <c:pt idx="3">
                  <c:v>3 PM</c:v>
                </c:pt>
                <c:pt idx="4">
                  <c:v>11 PM</c:v>
                </c:pt>
                <c:pt idx="5">
                  <c:v>3 PM
8-Mar</c:v>
                </c:pt>
                <c:pt idx="6">
                  <c:v>4 PM</c:v>
                </c:pt>
                <c:pt idx="7">
                  <c:v>2 PM
10-Mar</c:v>
                </c:pt>
                <c:pt idx="8">
                  <c:v>5 PM</c:v>
                </c:pt>
                <c:pt idx="9">
                  <c:v>10 PM</c:v>
                </c:pt>
                <c:pt idx="10">
                  <c:v>7 PM
11-Mar</c:v>
                </c:pt>
                <c:pt idx="11">
                  <c:v>8 PM</c:v>
                </c:pt>
                <c:pt idx="12">
                  <c:v>11 PM</c:v>
                </c:pt>
                <c:pt idx="13">
                  <c:v>12 PM
12-Mar</c:v>
                </c:pt>
                <c:pt idx="14">
                  <c:v>6 PM
13-Mar</c:v>
                </c:pt>
                <c:pt idx="15">
                  <c:v>7 AM
14-Mar</c:v>
                </c:pt>
                <c:pt idx="16">
                  <c:v>11 AM</c:v>
                </c:pt>
                <c:pt idx="17">
                  <c:v>9 AM
15-Mar</c:v>
                </c:pt>
                <c:pt idx="18">
                  <c:v>12 PM</c:v>
                </c:pt>
                <c:pt idx="19">
                  <c:v>6 PM</c:v>
                </c:pt>
                <c:pt idx="20">
                  <c:v>6 PM
16-Mar</c:v>
                </c:pt>
                <c:pt idx="21">
                  <c:v>7 PM</c:v>
                </c:pt>
                <c:pt idx="22">
                  <c:v>8 PM</c:v>
                </c:pt>
                <c:pt idx="23">
                  <c:v>9 PM</c:v>
                </c:pt>
                <c:pt idx="24">
                  <c:v>10 PM</c:v>
                </c:pt>
                <c:pt idx="25">
                  <c:v>11 PM</c:v>
                </c:pt>
                <c:pt idx="26">
                  <c:v>12 AM
17-Mar</c:v>
                </c:pt>
                <c:pt idx="27">
                  <c:v>2 AM</c:v>
                </c:pt>
                <c:pt idx="28">
                  <c:v>3 AM</c:v>
                </c:pt>
                <c:pt idx="29">
                  <c:v>4 AM</c:v>
                </c:pt>
                <c:pt idx="30">
                  <c:v>5 AM</c:v>
                </c:pt>
                <c:pt idx="31">
                  <c:v>6 AM</c:v>
                </c:pt>
                <c:pt idx="32">
                  <c:v>7 AM</c:v>
                </c:pt>
                <c:pt idx="33">
                  <c:v>8 AM</c:v>
                </c:pt>
                <c:pt idx="34">
                  <c:v>9 AM</c:v>
                </c:pt>
                <c:pt idx="35">
                  <c:v>10 AM</c:v>
                </c:pt>
                <c:pt idx="36">
                  <c:v>11 AM</c:v>
                </c:pt>
                <c:pt idx="37">
                  <c:v>1 PM</c:v>
                </c:pt>
                <c:pt idx="38">
                  <c:v>4 PM</c:v>
                </c:pt>
                <c:pt idx="39">
                  <c:v>9 AM
18-Mar</c:v>
                </c:pt>
                <c:pt idx="40">
                  <c:v>6 PM</c:v>
                </c:pt>
                <c:pt idx="41">
                  <c:v>1 AM
19-Mar</c:v>
                </c:pt>
                <c:pt idx="42">
                  <c:v>5 PM</c:v>
                </c:pt>
                <c:pt idx="43">
                  <c:v>9 PM</c:v>
                </c:pt>
              </c:strCache>
            </c:strRef>
          </c:cat>
          <c:val>
            <c:numRef>
              <c:f>'Time Series'!$B$26:$B$86</c:f>
              <c:numCache>
                <c:formatCode>General</c:formatCode>
                <c:ptCount val="44"/>
                <c:pt idx="0">
                  <c:v>1</c:v>
                </c:pt>
                <c:pt idx="1">
                  <c:v>1</c:v>
                </c:pt>
                <c:pt idx="2">
                  <c:v>1</c:v>
                </c:pt>
                <c:pt idx="3">
                  <c:v>1</c:v>
                </c:pt>
                <c:pt idx="4">
                  <c:v>1</c:v>
                </c:pt>
                <c:pt idx="5">
                  <c:v>1</c:v>
                </c:pt>
                <c:pt idx="6">
                  <c:v>1</c:v>
                </c:pt>
                <c:pt idx="7">
                  <c:v>1</c:v>
                </c:pt>
                <c:pt idx="8">
                  <c:v>1</c:v>
                </c:pt>
                <c:pt idx="9">
                  <c:v>1</c:v>
                </c:pt>
                <c:pt idx="10">
                  <c:v>1</c:v>
                </c:pt>
                <c:pt idx="11">
                  <c:v>2</c:v>
                </c:pt>
                <c:pt idx="12">
                  <c:v>1</c:v>
                </c:pt>
                <c:pt idx="13">
                  <c:v>1</c:v>
                </c:pt>
                <c:pt idx="14">
                  <c:v>1</c:v>
                </c:pt>
                <c:pt idx="15">
                  <c:v>1</c:v>
                </c:pt>
                <c:pt idx="16">
                  <c:v>1</c:v>
                </c:pt>
                <c:pt idx="17">
                  <c:v>3</c:v>
                </c:pt>
                <c:pt idx="18">
                  <c:v>1</c:v>
                </c:pt>
                <c:pt idx="19">
                  <c:v>1</c:v>
                </c:pt>
                <c:pt idx="20">
                  <c:v>1</c:v>
                </c:pt>
                <c:pt idx="21">
                  <c:v>40</c:v>
                </c:pt>
                <c:pt idx="22">
                  <c:v>14</c:v>
                </c:pt>
                <c:pt idx="23">
                  <c:v>5</c:v>
                </c:pt>
                <c:pt idx="24">
                  <c:v>2</c:v>
                </c:pt>
                <c:pt idx="25">
                  <c:v>3</c:v>
                </c:pt>
                <c:pt idx="26">
                  <c:v>1</c:v>
                </c:pt>
                <c:pt idx="27">
                  <c:v>1</c:v>
                </c:pt>
                <c:pt idx="28">
                  <c:v>1</c:v>
                </c:pt>
                <c:pt idx="29">
                  <c:v>2</c:v>
                </c:pt>
                <c:pt idx="30">
                  <c:v>2</c:v>
                </c:pt>
                <c:pt idx="31">
                  <c:v>1</c:v>
                </c:pt>
                <c:pt idx="32">
                  <c:v>6</c:v>
                </c:pt>
                <c:pt idx="33">
                  <c:v>2</c:v>
                </c:pt>
                <c:pt idx="34">
                  <c:v>1</c:v>
                </c:pt>
                <c:pt idx="35">
                  <c:v>1</c:v>
                </c:pt>
                <c:pt idx="36">
                  <c:v>1</c:v>
                </c:pt>
                <c:pt idx="37">
                  <c:v>1</c:v>
                </c:pt>
                <c:pt idx="38">
                  <c:v>1</c:v>
                </c:pt>
                <c:pt idx="39">
                  <c:v>1</c:v>
                </c:pt>
                <c:pt idx="40">
                  <c:v>1</c:v>
                </c:pt>
                <c:pt idx="41">
                  <c:v>1</c:v>
                </c:pt>
                <c:pt idx="42">
                  <c:v>1</c:v>
                </c:pt>
                <c:pt idx="43">
                  <c:v>1</c:v>
                </c:pt>
              </c:numCache>
            </c:numRef>
          </c:val>
        </c:ser>
        <c:axId val="30546551"/>
        <c:axId val="6483504"/>
      </c:barChart>
      <c:catAx>
        <c:axId val="30546551"/>
        <c:scaling>
          <c:orientation val="minMax"/>
        </c:scaling>
        <c:axPos val="b"/>
        <c:delete val="0"/>
        <c:numFmt formatCode="General" sourceLinked="1"/>
        <c:majorTickMark val="out"/>
        <c:minorTickMark val="none"/>
        <c:tickLblPos val="nextTo"/>
        <c:crossAx val="6483504"/>
        <c:crosses val="autoZero"/>
        <c:auto val="1"/>
        <c:lblOffset val="100"/>
        <c:noMultiLvlLbl val="0"/>
      </c:catAx>
      <c:valAx>
        <c:axId val="6483504"/>
        <c:scaling>
          <c:orientation val="minMax"/>
        </c:scaling>
        <c:axPos val="l"/>
        <c:majorGridlines/>
        <c:delete val="0"/>
        <c:numFmt formatCode="General" sourceLinked="1"/>
        <c:majorTickMark val="out"/>
        <c:minorTickMark val="none"/>
        <c:tickLblPos val="nextTo"/>
        <c:crossAx val="3054655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2841767"/>
        <c:axId val="5813856"/>
      </c:barChart>
      <c:catAx>
        <c:axId val="5284176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813856"/>
        <c:crosses val="autoZero"/>
        <c:auto val="1"/>
        <c:lblOffset val="100"/>
        <c:noMultiLvlLbl val="0"/>
      </c:catAx>
      <c:valAx>
        <c:axId val="58138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8417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2324705"/>
        <c:axId val="1160298"/>
      </c:barChart>
      <c:catAx>
        <c:axId val="5232470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160298"/>
        <c:crosses val="autoZero"/>
        <c:auto val="1"/>
        <c:lblOffset val="100"/>
        <c:noMultiLvlLbl val="0"/>
      </c:catAx>
      <c:valAx>
        <c:axId val="11602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3247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0442683"/>
        <c:axId val="26875284"/>
      </c:barChart>
      <c:catAx>
        <c:axId val="1044268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875284"/>
        <c:crosses val="autoZero"/>
        <c:auto val="1"/>
        <c:lblOffset val="100"/>
        <c:noMultiLvlLbl val="0"/>
      </c:catAx>
      <c:valAx>
        <c:axId val="268752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4426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0550965"/>
        <c:axId val="29414366"/>
      </c:barChart>
      <c:catAx>
        <c:axId val="4055096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414366"/>
        <c:crosses val="autoZero"/>
        <c:auto val="1"/>
        <c:lblOffset val="100"/>
        <c:noMultiLvlLbl val="0"/>
      </c:catAx>
      <c:valAx>
        <c:axId val="294143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509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3402703"/>
        <c:axId val="33753416"/>
      </c:barChart>
      <c:catAx>
        <c:axId val="6340270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3753416"/>
        <c:crosses val="autoZero"/>
        <c:auto val="1"/>
        <c:lblOffset val="100"/>
        <c:noMultiLvlLbl val="0"/>
      </c:catAx>
      <c:valAx>
        <c:axId val="337534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4027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5345289"/>
        <c:axId val="49672146"/>
      </c:barChart>
      <c:catAx>
        <c:axId val="3534528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9672146"/>
        <c:crosses val="autoZero"/>
        <c:auto val="1"/>
        <c:lblOffset val="100"/>
        <c:noMultiLvlLbl val="0"/>
      </c:catAx>
      <c:valAx>
        <c:axId val="496721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3452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4396131"/>
        <c:axId val="64020860"/>
      </c:barChart>
      <c:catAx>
        <c:axId val="4439613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020860"/>
        <c:crosses val="autoZero"/>
        <c:auto val="1"/>
        <c:lblOffset val="100"/>
        <c:noMultiLvlLbl val="0"/>
      </c:catAx>
      <c:valAx>
        <c:axId val="640208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3961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9316829"/>
        <c:axId val="18307142"/>
      </c:barChart>
      <c:catAx>
        <c:axId val="39316829"/>
        <c:scaling>
          <c:orientation val="minMax"/>
        </c:scaling>
        <c:axPos val="b"/>
        <c:delete val="1"/>
        <c:majorTickMark val="out"/>
        <c:minorTickMark val="none"/>
        <c:tickLblPos val="none"/>
        <c:crossAx val="18307142"/>
        <c:crosses val="autoZero"/>
        <c:auto val="1"/>
        <c:lblOffset val="100"/>
        <c:noMultiLvlLbl val="0"/>
      </c:catAx>
      <c:valAx>
        <c:axId val="18307142"/>
        <c:scaling>
          <c:orientation val="minMax"/>
        </c:scaling>
        <c:axPos val="l"/>
        <c:delete val="1"/>
        <c:majorTickMark val="out"/>
        <c:minorTickMark val="none"/>
        <c:tickLblPos val="none"/>
        <c:crossAx val="3931682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4" refreshedBy="Marc Smith" refreshedVersion="5">
  <cacheSource type="worksheet">
    <worksheetSource ref="A2:BL116"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7">
        <m/>
        <s v="stratolaunch"/>
        <s v="popularonline"/>
        <s v="stratolaunch avion espace"/>
        <s v="avgeek aviationdaily aviationlovers"/>
        <s v="avgeek aviation aviationlovers"/>
        <s v="wired"/>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1">
        <d v="2019-03-07T10:40:14.000"/>
        <d v="2019-03-07T11:31:07.000"/>
        <d v="2019-03-07T15:49:45.000"/>
        <d v="2019-03-07T23:35:21.000"/>
        <d v="2019-03-08T16:02:22.000"/>
        <d v="2019-03-10T14:28:37.000"/>
        <d v="2019-03-10T17:07:06.000"/>
        <d v="2019-03-10T22:21:28.000"/>
        <d v="2019-03-11T19:47:08.000"/>
        <d v="2019-03-11T20:05:09.000"/>
        <d v="2019-03-11T20:05:12.000"/>
        <d v="2019-03-11T23:38:15.000"/>
        <d v="2019-03-12T12:30:12.000"/>
        <d v="2019-03-13T18:47:29.000"/>
        <d v="2019-03-14T07:30:09.000"/>
        <d v="2019-03-14T11:50:50.000"/>
        <d v="2019-03-15T09:15:01.000"/>
        <d v="2019-03-15T09:20:00.000"/>
        <d v="2019-03-15T09:38:13.000"/>
        <d v="2019-03-08T15:56:06.000"/>
        <d v="2019-03-15T12:44:27.000"/>
        <d v="2019-03-15T18:43:40.000"/>
        <d v="2019-03-16T18:05:14.000"/>
        <d v="2019-03-16T19:32:51.000"/>
        <d v="2019-03-16T19:33:01.000"/>
        <d v="2019-03-16T19:33:14.000"/>
        <d v="2019-03-16T19:33:32.000"/>
        <d v="2019-03-16T19:33:43.000"/>
        <d v="2019-03-16T19:33:53.000"/>
        <d v="2019-03-16T19:34:35.000"/>
        <d v="2019-03-16T19:35:07.000"/>
        <d v="2019-03-16T19:35:16.000"/>
        <d v="2019-03-16T19:35:54.000"/>
        <d v="2019-03-16T19:35:56.000"/>
        <d v="2019-03-16T19:36:16.000"/>
        <d v="2019-03-16T19:36:23.000"/>
        <d v="2019-03-16T19:36:29.000"/>
        <d v="2019-03-16T19:36:37.000"/>
        <d v="2019-03-16T19:36:53.000"/>
        <d v="2019-03-16T19:37:23.000"/>
        <d v="2019-03-16T19:38:54.000"/>
        <d v="2019-03-16T19:39:36.000"/>
        <d v="2019-03-16T19:39:41.000"/>
        <d v="2019-03-16T19:39:52.000"/>
        <d v="2019-03-16T19:40:17.000"/>
        <d v="2019-03-16T19:40:33.000"/>
        <d v="2019-03-16T19:43:07.000"/>
        <d v="2019-03-16T19:44:16.000"/>
        <d v="2019-03-16T19:48:21.000"/>
        <d v="2019-03-16T19:48:34.000"/>
        <d v="2019-03-16T19:48:39.000"/>
        <d v="2019-03-16T19:52:23.000"/>
        <d v="2019-03-16T19:52:26.000"/>
        <d v="2019-03-16T19:53:27.000"/>
        <d v="2019-03-16T19:55:48.000"/>
        <d v="2019-03-16T19:56:27.000"/>
        <d v="2019-03-16T19:57:23.000"/>
        <d v="2019-03-16T19:58:41.000"/>
        <d v="2019-03-16T19:58:58.000"/>
        <d v="2019-03-16T20:00:46.000"/>
        <d v="2019-03-16T20:01:14.000"/>
        <d v="2019-03-16T20:04:30.000"/>
        <d v="2019-03-16T20:05:11.000"/>
        <d v="2019-03-16T20:11:36.000"/>
        <d v="2019-03-16T20:26:37.000"/>
        <d v="2019-03-16T20:29:57.000"/>
        <d v="2019-03-16T20:35:53.000"/>
        <d v="2019-03-16T20:36:13.000"/>
        <d v="2019-03-16T20:44:54.000"/>
        <d v="2019-03-16T20:50:44.000"/>
        <d v="2019-03-16T20:51:48.000"/>
        <d v="2019-03-16T20:54:39.000"/>
        <d v="2019-03-16T20:58:58.000"/>
        <d v="2019-03-16T21:00:27.000"/>
        <d v="2019-03-16T21:06:50.000"/>
        <d v="2019-03-16T21:26:11.000"/>
        <d v="2019-03-16T21:28:36.000"/>
        <d v="2019-03-16T21:48:01.000"/>
        <d v="2019-03-16T22:17:11.000"/>
        <d v="2019-03-16T22:58:39.000"/>
        <d v="2019-03-16T23:17:51.000"/>
        <d v="2019-03-16T23:28:11.000"/>
        <d v="2019-03-16T23:34:51.000"/>
        <d v="2019-03-17T00:30:55.000"/>
        <d v="2019-03-17T02:52:54.000"/>
        <d v="2019-03-17T03:13:47.000"/>
        <d v="2019-03-17T04:47:28.000"/>
        <d v="2019-03-17T04:59:15.000"/>
        <d v="2019-03-17T05:04:23.000"/>
        <d v="2019-03-17T05:46:10.000"/>
        <d v="2019-03-17T06:18:14.000"/>
        <d v="2019-03-17T07:01:06.000"/>
        <d v="2019-03-17T07:02:08.000"/>
        <d v="2019-03-17T07:05:23.000"/>
        <d v="2019-03-17T07:08:00.000"/>
        <d v="2019-03-17T07:09:05.000"/>
        <d v="2019-03-17T07:36:37.000"/>
        <d v="2019-03-17T08:07:17.000"/>
        <d v="2019-03-17T08:52:16.000"/>
        <d v="2019-03-17T09:50:19.000"/>
        <d v="2019-03-17T10:28:24.000"/>
        <d v="2019-03-17T11:44:37.000"/>
        <d v="2019-03-17T13:19:40.000"/>
        <d v="2019-03-17T16:13:23.000"/>
        <d v="2019-03-18T09:58:28.000"/>
        <d v="2019-03-18T18:25:10.000"/>
        <d v="2019-02-23T20:02:15.000"/>
        <d v="2019-03-16T19:32:15.000"/>
        <d v="2019-03-19T01:19:30.000"/>
        <d v="2019-03-19T17:00:09.000"/>
        <d v="2019-03-19T21:05:58.000"/>
      </sharedItems>
      <fieldGroup par="66" base="22">
        <rangePr groupBy="hours" autoEnd="1" autoStart="1" startDate="2019-02-23T20:02:15.000" endDate="2019-03-19T21:05:58.000"/>
        <groupItems count="26">
          <s v="&lt;2/23/2019"/>
          <s v="12 AM"/>
          <s v="1 AM"/>
          <s v="2 AM"/>
          <s v="3 AM"/>
          <s v="4 AM"/>
          <s v="5 AM"/>
          <s v="6 AM"/>
          <s v="7 AM"/>
          <s v="8 AM"/>
          <s v="9 AM"/>
          <s v="10 AM"/>
          <s v="11 AM"/>
          <s v="12 PM"/>
          <s v="1 PM"/>
          <s v="2 PM"/>
          <s v="3 PM"/>
          <s v="4 PM"/>
          <s v="5 PM"/>
          <s v="6 PM"/>
          <s v="7 PM"/>
          <s v="8 PM"/>
          <s v="9 PM"/>
          <s v="10 PM"/>
          <s v="11 PM"/>
          <s v="&gt;3/19/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2-23T20:02:15.000" endDate="2019-03-19T21:05:58.000"/>
        <groupItems count="368">
          <s v="&lt;2/23/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19/2019"/>
        </groupItems>
      </fieldGroup>
    </cacheField>
    <cacheField name="Months" databaseField="0">
      <sharedItems containsMixedTypes="0" count="0"/>
      <fieldGroup base="22">
        <rangePr groupBy="months" autoEnd="1" autoStart="1" startDate="2019-02-23T20:02:15.000" endDate="2019-03-19T21:05:58.000"/>
        <groupItems count="14">
          <s v="&lt;2/23/2019"/>
          <s v="Jan"/>
          <s v="Feb"/>
          <s v="Mar"/>
          <s v="Apr"/>
          <s v="May"/>
          <s v="Jun"/>
          <s v="Jul"/>
          <s v="Aug"/>
          <s v="Sep"/>
          <s v="Oct"/>
          <s v="Nov"/>
          <s v="Dec"/>
          <s v="&gt;3/19/2019"/>
        </groupItems>
      </fieldGroup>
    </cacheField>
    <cacheField name="Years" databaseField="0">
      <sharedItems containsMixedTypes="0" count="0"/>
      <fieldGroup base="22">
        <rangePr groupBy="years" autoEnd="1" autoStart="1" startDate="2019-02-23T20:02:15.000" endDate="2019-03-19T21:05:58.000"/>
        <groupItems count="3">
          <s v="&lt;2/23/2019"/>
          <s v="2019"/>
          <s v="&gt;3/19/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4">
  <r>
    <s v="augusteguerlay"/>
    <s v="bifrance"/>
    <m/>
    <m/>
    <m/>
    <m/>
    <m/>
    <m/>
    <m/>
    <m/>
    <s v="No"/>
    <n v="3"/>
    <m/>
    <m/>
    <x v="0"/>
    <d v="2019-03-07T10:40:14.000"/>
    <s v="Découvrez le Stratolaunch, le plus grand avion du monde, qui devrait effectuer son premier vol en 2019 https://t.co/ZAbTIWPXxu via @BIfrance"/>
    <s v="https://www.businessinsider.fr/decouvrez-le-stratolaunch-le-plus-grand-avion-du-monde-qui-devrait-effectuer-son-premier-vol-en-2019/"/>
    <s v="businessinsider.fr"/>
    <x v="0"/>
    <m/>
    <s v="http://pbs.twimg.com/profile_images/711525957564243968/k3spFnpK_normal.jpg"/>
    <x v="0"/>
    <s v="https://twitter.com/#!/augusteguerlay/status/1103606272576970752"/>
    <m/>
    <m/>
    <s v="1103606272576970752"/>
    <m/>
    <b v="0"/>
    <n v="0"/>
    <s v=""/>
    <b v="0"/>
    <s v="fr"/>
    <m/>
    <s v=""/>
    <b v="0"/>
    <n v="0"/>
    <s v=""/>
    <s v="Twitter Web Client"/>
    <b v="0"/>
    <s v="1103606272576970752"/>
    <s v="Tweet"/>
    <n v="0"/>
    <n v="0"/>
    <m/>
    <m/>
    <m/>
    <m/>
    <m/>
    <m/>
    <m/>
    <m/>
    <n v="1"/>
    <s v="9"/>
    <s v="9"/>
    <n v="2"/>
    <n v="10.526315789473685"/>
    <n v="0"/>
    <n v="0"/>
    <n v="0"/>
    <n v="0"/>
    <n v="17"/>
    <n v="89.47368421052632"/>
    <n v="19"/>
  </r>
  <r>
    <s v="tahar_myschrif"/>
    <s v="tahar_myschrif"/>
    <m/>
    <m/>
    <m/>
    <m/>
    <m/>
    <m/>
    <m/>
    <m/>
    <s v="No"/>
    <n v="4"/>
    <m/>
    <m/>
    <x v="1"/>
    <d v="2019-03-07T11:31:07.000"/>
    <s v="Découvrez le Stratolaunch, le plus grand avion du monde, qui devrait effectuer son premier vol en... https://t.co/fQ9BSK7gBN https://t.co/yllEJ7Tkon"/>
    <s v="http://finance.fr.yahoo.com/actual"/>
    <s v="yahoo.com"/>
    <x v="0"/>
    <s v="https://pbs.twimg.com/media/D1DXq3PXQAIH6eB.jpg"/>
    <s v="https://pbs.twimg.com/media/D1DXq3PXQAIH6eB.jpg"/>
    <x v="1"/>
    <s v="https://twitter.com/#!/tahar_myschrif/status/1103619077807968256"/>
    <m/>
    <m/>
    <s v="1103619077807968256"/>
    <m/>
    <b v="0"/>
    <n v="1"/>
    <s v=""/>
    <b v="0"/>
    <s v="fr"/>
    <m/>
    <s v=""/>
    <b v="0"/>
    <n v="1"/>
    <s v=""/>
    <s v="Twitter Web Client"/>
    <b v="0"/>
    <s v="1103619077807968256"/>
    <s v="Tweet"/>
    <n v="0"/>
    <n v="0"/>
    <m/>
    <m/>
    <m/>
    <m/>
    <m/>
    <m/>
    <m/>
    <m/>
    <n v="1"/>
    <s v="8"/>
    <s v="8"/>
    <n v="2"/>
    <n v="12.5"/>
    <n v="0"/>
    <n v="0"/>
    <n v="0"/>
    <n v="0"/>
    <n v="14"/>
    <n v="87.5"/>
    <n v="16"/>
  </r>
  <r>
    <s v="horen_frederic"/>
    <s v="tahar_myschrif"/>
    <m/>
    <m/>
    <m/>
    <m/>
    <m/>
    <m/>
    <m/>
    <m/>
    <s v="No"/>
    <n v="5"/>
    <m/>
    <m/>
    <x v="0"/>
    <d v="2019-03-07T15:49:45.000"/>
    <s v="RT @tahar_myschrif: Découvrez le Stratolaunch, le plus grand avion du monde, qui devrait effectuer son premier vol en... https://t.co/fQ9BS…"/>
    <m/>
    <m/>
    <x v="0"/>
    <m/>
    <s v="http://pbs.twimg.com/profile_images/959898241247666176/C53W-PEV_normal.jpg"/>
    <x v="2"/>
    <s v="https://twitter.com/#!/horen_frederic/status/1103684164874833921"/>
    <m/>
    <m/>
    <s v="1103684164874833921"/>
    <m/>
    <b v="0"/>
    <n v="0"/>
    <s v=""/>
    <b v="0"/>
    <s v="fr"/>
    <m/>
    <s v=""/>
    <b v="0"/>
    <n v="1"/>
    <s v="1103619077807968256"/>
    <s v="Twitter for Android"/>
    <b v="0"/>
    <s v="1103619077807968256"/>
    <s v="Tweet"/>
    <n v="0"/>
    <n v="0"/>
    <m/>
    <m/>
    <m/>
    <m/>
    <m/>
    <m/>
    <m/>
    <m/>
    <n v="1"/>
    <s v="8"/>
    <s v="8"/>
    <n v="2"/>
    <n v="11.11111111111111"/>
    <n v="0"/>
    <n v="0"/>
    <n v="0"/>
    <n v="0"/>
    <n v="16"/>
    <n v="88.88888888888889"/>
    <n v="18"/>
  </r>
  <r>
    <s v="worklancasterca"/>
    <s v="worklancasterca"/>
    <m/>
    <m/>
    <m/>
    <m/>
    <m/>
    <m/>
    <m/>
    <m/>
    <s v="No"/>
    <n v="6"/>
    <m/>
    <m/>
    <x v="1"/>
    <d v="2019-03-07T23:35:21.000"/>
    <s v="JOB: Mojave United States - Flight Sciences Lead Engineer for the Stratolaunch Program - ... Science or h: ... Science or higher in an Engineering discipline A minimum of 10 years of directly related work experience A minimum JOB LANCASTER CA https://t.co/Re4g8QkJX6"/>
    <s v="http://www.candidatehunter.com/jobs/?q=Flight+Sciences+Lead+Engineer+for+the+Stratolaunch+Program&amp;l=Mojave+United+States&amp;z=&amp;tw=&amp;k="/>
    <s v="candidatehunter.com"/>
    <x v="0"/>
    <m/>
    <s v="http://pbs.twimg.com/profile_images/871238775799599104/1Hf3GdOH_normal.jpg"/>
    <x v="3"/>
    <s v="https://twitter.com/#!/worklancasterca/status/1103801339467972608"/>
    <m/>
    <m/>
    <s v="1103801339467972608"/>
    <m/>
    <b v="0"/>
    <n v="0"/>
    <s v=""/>
    <b v="0"/>
    <s v="en"/>
    <m/>
    <s v=""/>
    <b v="0"/>
    <n v="0"/>
    <s v=""/>
    <s v="SocialOomph"/>
    <b v="0"/>
    <s v="1103801339467972608"/>
    <s v="Tweet"/>
    <n v="0"/>
    <n v="0"/>
    <m/>
    <m/>
    <m/>
    <m/>
    <m/>
    <m/>
    <m/>
    <m/>
    <n v="1"/>
    <s v="2"/>
    <s v="2"/>
    <n v="2"/>
    <n v="5.405405405405405"/>
    <n v="0"/>
    <n v="0"/>
    <n v="0"/>
    <n v="0"/>
    <n v="35"/>
    <n v="94.5945945945946"/>
    <n v="37"/>
  </r>
  <r>
    <s v="ff0rt"/>
    <s v="ff0rt"/>
    <m/>
    <m/>
    <m/>
    <m/>
    <m/>
    <m/>
    <m/>
    <m/>
    <s v="No"/>
    <n v="7"/>
    <m/>
    <m/>
    <x v="1"/>
    <d v="2019-03-08T16:02:22.000"/>
    <s v="Stratolaunch, dalla pista allo spazio. Come Virgin Galactic, ma più in grande._x000a_https://t.co/Lcj3OXxXmh"/>
    <s v="https://www.stratolaunch.com/"/>
    <s v="stratolaunch.com"/>
    <x v="0"/>
    <m/>
    <s v="http://pbs.twimg.com/profile_images/701815964308910080/tZcN7OIO_normal.jpg"/>
    <x v="4"/>
    <s v="https://twitter.com/#!/ff0rt/status/1104049731066609665"/>
    <m/>
    <m/>
    <s v="1104049731066609665"/>
    <m/>
    <b v="0"/>
    <n v="0"/>
    <s v=""/>
    <b v="0"/>
    <s v="it"/>
    <m/>
    <s v=""/>
    <b v="0"/>
    <n v="0"/>
    <s v=""/>
    <s v="Twitter Web App"/>
    <b v="0"/>
    <s v="1104049731066609665"/>
    <s v="Tweet"/>
    <n v="0"/>
    <n v="0"/>
    <m/>
    <m/>
    <m/>
    <m/>
    <m/>
    <m/>
    <m/>
    <m/>
    <n v="1"/>
    <s v="2"/>
    <s v="2"/>
    <n v="0"/>
    <n v="0"/>
    <n v="0"/>
    <n v="0"/>
    <n v="0"/>
    <n v="0"/>
    <n v="12"/>
    <n v="100"/>
    <n v="12"/>
  </r>
  <r>
    <s v="nbntweets"/>
    <s v="nbntweets"/>
    <m/>
    <m/>
    <m/>
    <m/>
    <m/>
    <m/>
    <m/>
    <m/>
    <s v="No"/>
    <n v="8"/>
    <m/>
    <m/>
    <x v="1"/>
    <d v="2019-03-10T14:28:37.000"/>
    <s v="أضخم وأغرب طائرة في العالم تستعد للتحليق بأولى رحلاتها .. وهذه مهمتها_x000a_https://t.co/wv2MqMtVop_x000a_#stratolaunch https://t.co/LRNTX8pzex"/>
    <s v="https://nbntv.me/?p=65638"/>
    <s v="nbntv.me"/>
    <x v="1"/>
    <s v="https://pbs.twimg.com/ext_tw_video_thumb/1104750695276863489/pu/img/BAW2Hwd5evwJ0Yu7.jpg"/>
    <s v="https://pbs.twimg.com/ext_tw_video_thumb/1104750695276863489/pu/img/BAW2Hwd5evwJ0Yu7.jpg"/>
    <x v="5"/>
    <s v="https://twitter.com/#!/nbntweets/status/1104750914362052608"/>
    <m/>
    <m/>
    <s v="1104750914362052608"/>
    <m/>
    <b v="0"/>
    <n v="0"/>
    <s v=""/>
    <b v="0"/>
    <s v="ar"/>
    <m/>
    <s v=""/>
    <b v="0"/>
    <n v="0"/>
    <s v=""/>
    <s v="Twitter Web Client"/>
    <b v="0"/>
    <s v="1104750914362052608"/>
    <s v="Tweet"/>
    <n v="0"/>
    <n v="0"/>
    <m/>
    <m/>
    <m/>
    <m/>
    <m/>
    <m/>
    <m/>
    <m/>
    <n v="1"/>
    <s v="7"/>
    <s v="7"/>
    <n v="0"/>
    <n v="0"/>
    <n v="0"/>
    <n v="0"/>
    <n v="0"/>
    <n v="0"/>
    <n v="12"/>
    <n v="100"/>
    <n v="12"/>
  </r>
  <r>
    <s v="ahmadelhajj007"/>
    <s v="nbntweets"/>
    <m/>
    <m/>
    <m/>
    <m/>
    <m/>
    <m/>
    <m/>
    <m/>
    <s v="No"/>
    <n v="9"/>
    <m/>
    <m/>
    <x v="0"/>
    <d v="2019-03-10T17:07:06.000"/>
    <s v="RT @nbntweets: أضخم وأغرب طائرة في العالم تستعد للتحليق بأولى رحلاتها .. وهذه مهمتها_x000a_https://t.co/wv2MqMtVop_x000a_#stratolaunch https://t.co/LRN…"/>
    <s v="https://nbntv.me/?p=65638"/>
    <s v="nbntv.me"/>
    <x v="1"/>
    <m/>
    <s v="http://pbs.twimg.com/profile_images/1090670113907507201/TPWZHbYH_normal.jpg"/>
    <x v="6"/>
    <s v="https://twitter.com/#!/ahmadelhajj007/status/1104790798208561155"/>
    <m/>
    <m/>
    <s v="1104790798208561155"/>
    <m/>
    <b v="0"/>
    <n v="0"/>
    <s v=""/>
    <b v="0"/>
    <s v="ar"/>
    <m/>
    <s v=""/>
    <b v="0"/>
    <n v="0"/>
    <s v="1104750914362052608"/>
    <s v="Twitter Web Client"/>
    <b v="0"/>
    <s v="1104750914362052608"/>
    <s v="Tweet"/>
    <n v="0"/>
    <n v="0"/>
    <m/>
    <m/>
    <m/>
    <m/>
    <m/>
    <m/>
    <m/>
    <m/>
    <n v="1"/>
    <s v="7"/>
    <s v="7"/>
    <n v="0"/>
    <n v="0"/>
    <n v="0"/>
    <n v="0"/>
    <n v="0"/>
    <n v="0"/>
    <n v="14"/>
    <n v="100"/>
    <n v="14"/>
  </r>
  <r>
    <s v="forrestlself"/>
    <s v="forrestlself"/>
    <m/>
    <m/>
    <m/>
    <m/>
    <m/>
    <m/>
    <m/>
    <m/>
    <s v="No"/>
    <n v="10"/>
    <m/>
    <m/>
    <x v="1"/>
    <d v="2019-03-10T22:21:28.000"/>
    <s v="Woah. Stratolaunch as an aircraft that is basically the size of two 747 fuselages. It has a wingspan of about two f… https://t.co/rYF1piP7wr"/>
    <s v="https://twitter.com/i/web/status/1104869907777372160"/>
    <s v="twitter.com"/>
    <x v="0"/>
    <m/>
    <s v="http://pbs.twimg.com/profile_images/1093575370077601792/DpzuHzjr_normal.jpg"/>
    <x v="7"/>
    <s v="https://twitter.com/#!/forrestlself/status/1104869907777372160"/>
    <m/>
    <m/>
    <s v="1104869907777372160"/>
    <m/>
    <b v="0"/>
    <n v="0"/>
    <s v=""/>
    <b v="0"/>
    <s v="en"/>
    <m/>
    <s v=""/>
    <b v="0"/>
    <n v="0"/>
    <s v=""/>
    <s v="TweetDeck"/>
    <b v="1"/>
    <s v="1104869907777372160"/>
    <s v="Tweet"/>
    <n v="0"/>
    <n v="0"/>
    <m/>
    <m/>
    <m/>
    <m/>
    <m/>
    <m/>
    <m/>
    <m/>
    <n v="1"/>
    <s v="2"/>
    <s v="2"/>
    <n v="0"/>
    <n v="0"/>
    <n v="0"/>
    <n v="0"/>
    <n v="0"/>
    <n v="0"/>
    <n v="22"/>
    <n v="100"/>
    <n v="22"/>
  </r>
  <r>
    <s v="solar__winds"/>
    <s v="ov101enterprise"/>
    <m/>
    <m/>
    <m/>
    <m/>
    <m/>
    <m/>
    <m/>
    <m/>
    <s v="No"/>
    <n v="11"/>
    <m/>
    <m/>
    <x v="0"/>
    <d v="2019-03-11T19:47:08.000"/>
    <s v="@Kristennetten @SmileSimplify @Ov101Enterprise That was the largest wingspan craft to ever fly but was more a seaplane than a ground effect vehicle (though I doubt it ever got high enough to lose the extra lift from ground effect)._x000a_The Stratolaunch Carrier will be the first plane to beat the H-4 on wingspan when it flies. https://t.co/nLkR2gZMe1"/>
    <m/>
    <m/>
    <x v="0"/>
    <s v="https://pbs.twimg.com/media/D1ZvVOlWwAs96Rf.jpg"/>
    <s v="https://pbs.twimg.com/media/D1ZvVOlWwAs96Rf.jpg"/>
    <x v="8"/>
    <s v="https://twitter.com/#!/solar__winds/status/1105193458661314560"/>
    <m/>
    <m/>
    <s v="1105193458661314560"/>
    <s v="1105191503360450560"/>
    <b v="0"/>
    <n v="4"/>
    <s v="985686123123949568"/>
    <b v="0"/>
    <s v="en"/>
    <m/>
    <s v=""/>
    <b v="0"/>
    <n v="0"/>
    <s v=""/>
    <s v="Twitter Web Client"/>
    <b v="0"/>
    <s v="1105191503360450560"/>
    <s v="Tweet"/>
    <n v="0"/>
    <n v="0"/>
    <m/>
    <m/>
    <m/>
    <m/>
    <m/>
    <m/>
    <m/>
    <m/>
    <n v="1"/>
    <s v="4"/>
    <s v="4"/>
    <m/>
    <m/>
    <m/>
    <m/>
    <m/>
    <m/>
    <m/>
    <m/>
    <m/>
  </r>
  <r>
    <s v="abmortgagecoach"/>
    <s v="abmortgagecoach"/>
    <m/>
    <m/>
    <m/>
    <m/>
    <m/>
    <m/>
    <m/>
    <m/>
    <s v="No"/>
    <n v="14"/>
    <m/>
    <m/>
    <x v="1"/>
    <d v="2019-03-11T20:05:09.000"/>
    <s v="Guess what the biggest aircraft in the world looks like? You may guess it wrong. Get surprised here. #popularonline https://t.co/idNF76iHI9"/>
    <s v="https://www.readersdigest.ca/culture/stratolaunch-worlds-largest-plane/"/>
    <s v="readersdigest.ca"/>
    <x v="2"/>
    <m/>
    <s v="http://pbs.twimg.com/profile_images/524646025101733888/fjcDx8SV_normal.jpeg"/>
    <x v="9"/>
    <s v="https://twitter.com/#!/abmortgagecoach/status/1105197991894364160"/>
    <m/>
    <m/>
    <s v="1105197991894364160"/>
    <m/>
    <b v="0"/>
    <n v="0"/>
    <s v=""/>
    <b v="0"/>
    <s v="en"/>
    <m/>
    <s v=""/>
    <b v="0"/>
    <n v="0"/>
    <s v=""/>
    <s v="Mortgage Bulletin"/>
    <b v="0"/>
    <s v="1105197991894364160"/>
    <s v="Tweet"/>
    <n v="0"/>
    <n v="0"/>
    <m/>
    <m/>
    <m/>
    <m/>
    <m/>
    <m/>
    <m/>
    <m/>
    <n v="2"/>
    <s v="2"/>
    <s v="2"/>
    <n v="1"/>
    <n v="5.2631578947368425"/>
    <n v="1"/>
    <n v="5.2631578947368425"/>
    <n v="0"/>
    <n v="0"/>
    <n v="17"/>
    <n v="89.47368421052632"/>
    <n v="19"/>
  </r>
  <r>
    <s v="abmortgagecoach"/>
    <s v="abmortgagecoach"/>
    <m/>
    <m/>
    <m/>
    <m/>
    <m/>
    <m/>
    <m/>
    <m/>
    <s v="No"/>
    <n v="15"/>
    <m/>
    <m/>
    <x v="1"/>
    <d v="2019-03-11T20:05:12.000"/>
    <s v="Guess what the biggest aircraft in the world looks like? You may guess it wrong. Get surprised here. #popularonline https://t.co/YIcsAewrSk"/>
    <s v="https://www.readersdigest.ca/culture/stratolaunch-worlds-largest-plane/"/>
    <s v="readersdigest.ca"/>
    <x v="2"/>
    <m/>
    <s v="http://pbs.twimg.com/profile_images/524646025101733888/fjcDx8SV_normal.jpeg"/>
    <x v="10"/>
    <s v="https://twitter.com/#!/abmortgagecoach/status/1105198005186048000"/>
    <m/>
    <m/>
    <s v="1105198005186048000"/>
    <m/>
    <b v="0"/>
    <n v="0"/>
    <s v=""/>
    <b v="0"/>
    <s v="en"/>
    <m/>
    <s v=""/>
    <b v="0"/>
    <n v="0"/>
    <s v=""/>
    <s v="Facebook"/>
    <b v="0"/>
    <s v="1105198005186048000"/>
    <s v="Tweet"/>
    <n v="0"/>
    <n v="0"/>
    <m/>
    <m/>
    <m/>
    <m/>
    <m/>
    <m/>
    <m/>
    <m/>
    <n v="2"/>
    <s v="2"/>
    <s v="2"/>
    <n v="1"/>
    <n v="5.2631578947368425"/>
    <n v="1"/>
    <n v="5.2631578947368425"/>
    <n v="0"/>
    <n v="0"/>
    <n v="17"/>
    <n v="89.47368421052632"/>
    <n v="19"/>
  </r>
  <r>
    <s v="shirleycrofto12"/>
    <s v="wired"/>
    <m/>
    <m/>
    <m/>
    <m/>
    <m/>
    <m/>
    <m/>
    <m/>
    <s v="No"/>
    <n v="16"/>
    <m/>
    <m/>
    <x v="0"/>
    <d v="2019-03-11T23:38:15.000"/>
    <s v="RT @WIRED: This 385-foot dual-fuselage beast brings rockets to the edge of space, and is the world's largest plane by width. They call it S…"/>
    <m/>
    <m/>
    <x v="0"/>
    <m/>
    <s v="http://pbs.twimg.com/profile_images/1103633719062077442/X7UJuzSN_normal.jpg"/>
    <x v="11"/>
    <s v="https://twitter.com/#!/shirleycrofto12/status/1105251618642108417"/>
    <m/>
    <m/>
    <s v="1105251618642108417"/>
    <m/>
    <b v="0"/>
    <n v="0"/>
    <s v=""/>
    <b v="0"/>
    <s v="en"/>
    <m/>
    <s v=""/>
    <b v="0"/>
    <n v="119"/>
    <s v="1099399057783455744"/>
    <s v="Twitter Web Client"/>
    <b v="0"/>
    <s v="1099399057783455744"/>
    <s v="Tweet"/>
    <n v="0"/>
    <n v="0"/>
    <m/>
    <m/>
    <m/>
    <m/>
    <m/>
    <m/>
    <m/>
    <m/>
    <n v="1"/>
    <s v="1"/>
    <s v="1"/>
    <n v="0"/>
    <n v="0"/>
    <n v="0"/>
    <n v="0"/>
    <n v="0"/>
    <n v="0"/>
    <n v="27"/>
    <n v="100"/>
    <n v="27"/>
  </r>
  <r>
    <s v="flyinadambadger"/>
    <s v="aerojetrdyne"/>
    <m/>
    <m/>
    <m/>
    <m/>
    <m/>
    <m/>
    <m/>
    <m/>
    <s v="No"/>
    <n v="17"/>
    <m/>
    <m/>
    <x v="0"/>
    <d v="2019-03-12T12:30:12.000"/>
    <s v=". @Stratolaunch abandoned development of a family of dedicated launchers/PGA rocket engines destined for deployment from their very large carrier aircraft currently poised for first flight at Mojave, CA. @northropgrumman @SpaceX @OrbitalATK @AerojetRdyne https://t.co/uLxrVPnxyD"/>
    <s v="https://aviationweek.com/space/stratolaunch-terminates-rocket-engine-launcher-programs"/>
    <s v="aviationweek.com"/>
    <x v="0"/>
    <m/>
    <s v="http://pbs.twimg.com/profile_images/3776705657/50527e35c3dedb63c323849f5245f704_normal.jpeg"/>
    <x v="12"/>
    <s v="https://twitter.com/#!/flyinadambadger/status/1105445887420125184"/>
    <m/>
    <m/>
    <s v="1105445887420125184"/>
    <m/>
    <b v="0"/>
    <n v="0"/>
    <s v=""/>
    <b v="0"/>
    <s v="en"/>
    <m/>
    <s v=""/>
    <b v="0"/>
    <n v="0"/>
    <s v=""/>
    <s v="Twitter Web Client"/>
    <b v="0"/>
    <s v="1105445887420125184"/>
    <s v="Tweet"/>
    <n v="0"/>
    <n v="0"/>
    <m/>
    <m/>
    <m/>
    <m/>
    <m/>
    <m/>
    <m/>
    <m/>
    <n v="1"/>
    <s v="3"/>
    <s v="3"/>
    <m/>
    <m/>
    <m/>
    <m/>
    <m/>
    <m/>
    <m/>
    <m/>
    <m/>
  </r>
  <r>
    <s v="exetertowncrier"/>
    <s v="exetertowncrier"/>
    <m/>
    <m/>
    <m/>
    <m/>
    <m/>
    <m/>
    <m/>
    <m/>
    <s v="No"/>
    <n v="22"/>
    <m/>
    <m/>
    <x v="1"/>
    <d v="2019-03-13T18:47:29.000"/>
    <s v="Stratolaunch abandons launch vehicle program - https://t.co/fsqVMRTrBt_x000a_There is already a platform for launching Pegasus rockets# paul allen died https://t.co/Bi0zbu0TVB"/>
    <s v="http://www.spacenews.com/ https://spacenews.com/stratolaunch-abandons-launch-vehicle-program/"/>
    <s v="spacenews.com spacenews.com"/>
    <x v="0"/>
    <m/>
    <s v="http://pbs.twimg.com/profile_images/466250763136561153/zaY5wz_S_normal.jpeg"/>
    <x v="13"/>
    <s v="https://twitter.com/#!/exetertowncrier/status/1105903224073142273"/>
    <m/>
    <m/>
    <s v="1105903224073142273"/>
    <m/>
    <b v="0"/>
    <n v="0"/>
    <s v=""/>
    <b v="0"/>
    <s v="en"/>
    <m/>
    <s v=""/>
    <b v="0"/>
    <n v="0"/>
    <s v=""/>
    <s v="Twitter for iPhone"/>
    <b v="0"/>
    <s v="1105903224073142273"/>
    <s v="Tweet"/>
    <n v="0"/>
    <n v="0"/>
    <m/>
    <m/>
    <m/>
    <m/>
    <m/>
    <m/>
    <m/>
    <m/>
    <n v="1"/>
    <s v="2"/>
    <s v="2"/>
    <n v="0"/>
    <n v="0"/>
    <n v="1"/>
    <n v="5.882352941176471"/>
    <n v="0"/>
    <n v="0"/>
    <n v="16"/>
    <n v="94.11764705882354"/>
    <n v="17"/>
  </r>
  <r>
    <s v="leoauteur"/>
    <s v="leoauteur"/>
    <m/>
    <m/>
    <m/>
    <m/>
    <m/>
    <m/>
    <m/>
    <m/>
    <s v="No"/>
    <n v="23"/>
    <m/>
    <m/>
    <x v="1"/>
    <d v="2019-03-14T07:30:09.000"/>
    <s v="Découvrez le #Stratolaunch, le plus grand #avion du monde (conçu pour lancer des fusées dans l' #espace), qui devrait effectuer son premier vol en 2019 https://t.co/CMqVPgM97v"/>
    <s v="https://www.businessinsider.fr/decouvrez-le-stratolaunch-le-plus-grand-avion-du-monde-qui-devrait-effectuer-son-premier-vol-en-2019/"/>
    <s v="businessinsider.fr"/>
    <x v="3"/>
    <m/>
    <s v="http://pbs.twimg.com/profile_images/997990867779469313/sH6MhYMX_normal.jpg"/>
    <x v="14"/>
    <s v="https://twitter.com/#!/leoauteur/status/1106095153758924800"/>
    <m/>
    <m/>
    <s v="1106095153758924800"/>
    <m/>
    <b v="0"/>
    <n v="16"/>
    <s v=""/>
    <b v="0"/>
    <s v="fr"/>
    <m/>
    <s v=""/>
    <b v="0"/>
    <n v="2"/>
    <s v=""/>
    <s v="Hootsuite Inc."/>
    <b v="0"/>
    <s v="1106095153758924800"/>
    <s v="Tweet"/>
    <n v="0"/>
    <n v="0"/>
    <m/>
    <m/>
    <m/>
    <m/>
    <m/>
    <m/>
    <m/>
    <m/>
    <n v="1"/>
    <s v="6"/>
    <s v="6"/>
    <n v="2"/>
    <n v="8"/>
    <n v="0"/>
    <n v="0"/>
    <n v="0"/>
    <n v="0"/>
    <n v="23"/>
    <n v="92"/>
    <n v="25"/>
  </r>
  <r>
    <s v="chaillouy"/>
    <s v="leoauteur"/>
    <m/>
    <m/>
    <m/>
    <m/>
    <m/>
    <m/>
    <m/>
    <m/>
    <s v="No"/>
    <n v="24"/>
    <m/>
    <m/>
    <x v="0"/>
    <d v="2019-03-14T11:50:50.000"/>
    <s v="RT @LeoAuteur: Découvrez le #Stratolaunch, le plus grand #avion du monde (conçu pour lancer des fusées dans l' #espace), qui devrait effect…"/>
    <m/>
    <m/>
    <x v="3"/>
    <m/>
    <s v="http://pbs.twimg.com/profile_images/1077962496009560064/X9OqgyhS_normal.jpg"/>
    <x v="15"/>
    <s v="https://twitter.com/#!/chaillouy/status/1106160756255531008"/>
    <m/>
    <m/>
    <s v="1106160756255531008"/>
    <m/>
    <b v="0"/>
    <n v="0"/>
    <s v=""/>
    <b v="0"/>
    <s v="fr"/>
    <m/>
    <s v=""/>
    <b v="0"/>
    <n v="0"/>
    <s v="1106095153758924800"/>
    <s v="Twitter Web Client"/>
    <b v="0"/>
    <s v="1106095153758924800"/>
    <s v="Tweet"/>
    <n v="0"/>
    <n v="0"/>
    <m/>
    <m/>
    <m/>
    <m/>
    <m/>
    <m/>
    <m/>
    <m/>
    <n v="1"/>
    <s v="6"/>
    <s v="6"/>
    <n v="1"/>
    <n v="4.545454545454546"/>
    <n v="0"/>
    <n v="0"/>
    <n v="0"/>
    <n v="0"/>
    <n v="21"/>
    <n v="95.45454545454545"/>
    <n v="22"/>
  </r>
  <r>
    <s v="finavia"/>
    <s v="finavia"/>
    <m/>
    <m/>
    <m/>
    <m/>
    <m/>
    <m/>
    <m/>
    <m/>
    <s v="No"/>
    <n v="25"/>
    <m/>
    <m/>
    <x v="1"/>
    <d v="2019-03-15T09:15:01.000"/>
    <s v="Stratolaunch on siipiväliltään maailman suurin lentokone. Se on suunniteltu kuljettamaan avaruusraketti, tai jopa m… https://t.co/GS4Mx6hUf2"/>
    <s v="https://twitter.com/i/web/status/1106483930046173184"/>
    <s v="twitter.com"/>
    <x v="0"/>
    <m/>
    <s v="http://pbs.twimg.com/profile_images/3277021254/d11dabf214c9ec605a6162857291ee14_normal.png"/>
    <x v="16"/>
    <s v="https://twitter.com/#!/finavia/status/1106483930046173184"/>
    <m/>
    <m/>
    <s v="1106483930046173184"/>
    <m/>
    <b v="0"/>
    <n v="0"/>
    <s v=""/>
    <b v="0"/>
    <s v="fi"/>
    <m/>
    <s v=""/>
    <b v="0"/>
    <n v="0"/>
    <s v=""/>
    <s v="TweetDeck"/>
    <b v="1"/>
    <s v="1106483930046173184"/>
    <s v="Tweet"/>
    <n v="0"/>
    <n v="0"/>
    <m/>
    <m/>
    <m/>
    <m/>
    <m/>
    <m/>
    <m/>
    <m/>
    <n v="1"/>
    <s v="2"/>
    <s v="2"/>
    <n v="0"/>
    <n v="0"/>
    <n v="0"/>
    <n v="0"/>
    <n v="0"/>
    <n v="0"/>
    <n v="14"/>
    <n v="100"/>
    <n v="14"/>
  </r>
  <r>
    <s v="helsinkiairport"/>
    <s v="helsinkiairport"/>
    <m/>
    <m/>
    <m/>
    <m/>
    <m/>
    <m/>
    <m/>
    <m/>
    <s v="No"/>
    <n v="26"/>
    <m/>
    <m/>
    <x v="1"/>
    <d v="2019-03-15T09:20:00.000"/>
    <s v="Stratolaunch is the largest aircraft in the world by wingspan. It has been designed to carry rockets and even acrew… https://t.co/GtSHGIT7nR"/>
    <s v="https://twitter.com/i/web/status/1106485184898060288"/>
    <s v="twitter.com"/>
    <x v="0"/>
    <m/>
    <s v="http://pbs.twimg.com/profile_images/777750029176082432/XlM0H5Th_normal.jpg"/>
    <x v="17"/>
    <s v="https://twitter.com/#!/helsinkiairport/status/1106485184898060288"/>
    <m/>
    <m/>
    <s v="1106485184898060288"/>
    <m/>
    <b v="0"/>
    <n v="0"/>
    <s v=""/>
    <b v="0"/>
    <s v="en"/>
    <m/>
    <s v=""/>
    <b v="0"/>
    <n v="0"/>
    <s v=""/>
    <s v="TweetDeck"/>
    <b v="1"/>
    <s v="1106485184898060288"/>
    <s v="Tweet"/>
    <n v="0"/>
    <n v="0"/>
    <m/>
    <m/>
    <m/>
    <m/>
    <m/>
    <m/>
    <m/>
    <m/>
    <n v="1"/>
    <s v="5"/>
    <s v="5"/>
    <n v="0"/>
    <n v="0"/>
    <n v="0"/>
    <n v="0"/>
    <n v="0"/>
    <n v="0"/>
    <n v="20"/>
    <n v="100"/>
    <n v="20"/>
  </r>
  <r>
    <s v="stevekerosi"/>
    <s v="helsinkiairport"/>
    <m/>
    <m/>
    <m/>
    <m/>
    <m/>
    <m/>
    <m/>
    <m/>
    <s v="No"/>
    <n v="27"/>
    <m/>
    <m/>
    <x v="0"/>
    <d v="2019-03-15T09:38:13.000"/>
    <s v="RT @HelsinkiAirport: Stratolaunch is the largest aircraft in the world by wingspan. It has been designed to carry rockets and even acrewed…"/>
    <m/>
    <m/>
    <x v="0"/>
    <m/>
    <s v="http://pbs.twimg.com/profile_images/1107502169228484608/4Txh9aXk_normal.jpg"/>
    <x v="18"/>
    <s v="https://twitter.com/#!/stevekerosi/status/1106489769348001793"/>
    <m/>
    <m/>
    <s v="1106489769348001793"/>
    <m/>
    <b v="0"/>
    <n v="0"/>
    <s v=""/>
    <b v="0"/>
    <s v="en"/>
    <m/>
    <s v=""/>
    <b v="0"/>
    <n v="0"/>
    <s v="1106485184898060288"/>
    <s v="Twitter for Android"/>
    <b v="0"/>
    <s v="1106485184898060288"/>
    <s v="Tweet"/>
    <n v="0"/>
    <n v="0"/>
    <m/>
    <m/>
    <m/>
    <m/>
    <m/>
    <m/>
    <m/>
    <m/>
    <n v="1"/>
    <s v="5"/>
    <s v="5"/>
    <n v="0"/>
    <n v="0"/>
    <n v="0"/>
    <n v="0"/>
    <n v="0"/>
    <n v="0"/>
    <n v="22"/>
    <n v="100"/>
    <n v="22"/>
  </r>
  <r>
    <s v="wunderflugcom"/>
    <s v="wunderflugcom"/>
    <m/>
    <m/>
    <m/>
    <m/>
    <m/>
    <m/>
    <m/>
    <m/>
    <s v="No"/>
    <n v="28"/>
    <m/>
    <m/>
    <x v="1"/>
    <d v="2019-03-08T15:56:06.000"/>
    <s v="The Stratolaunch Project https://t.co/iMalzWPuJH #avgeek #aviationdaily #aviationlovers"/>
    <s v="https://wunderflug.com/magazine/aiming-high-the-stratolaunch-project/"/>
    <s v="wunderflug.com"/>
    <x v="4"/>
    <m/>
    <s v="http://pbs.twimg.com/profile_images/909817409263034368/bEJQw_u2_normal.jpg"/>
    <x v="19"/>
    <s v="https://twitter.com/#!/wunderflugcom/status/1104048154675167233"/>
    <m/>
    <m/>
    <s v="1104048154675167233"/>
    <m/>
    <b v="0"/>
    <n v="0"/>
    <s v=""/>
    <b v="0"/>
    <s v="en"/>
    <m/>
    <s v=""/>
    <b v="0"/>
    <n v="0"/>
    <s v=""/>
    <s v="SocialPilot.co"/>
    <b v="0"/>
    <s v="1104048154675167233"/>
    <s v="Tweet"/>
    <n v="0"/>
    <n v="0"/>
    <m/>
    <m/>
    <m/>
    <m/>
    <m/>
    <m/>
    <m/>
    <m/>
    <n v="2"/>
    <s v="2"/>
    <s v="2"/>
    <n v="0"/>
    <n v="0"/>
    <n v="0"/>
    <n v="0"/>
    <n v="0"/>
    <n v="0"/>
    <n v="6"/>
    <n v="100"/>
    <n v="6"/>
  </r>
  <r>
    <s v="wunderflugcom"/>
    <s v="wunderflugcom"/>
    <m/>
    <m/>
    <m/>
    <m/>
    <m/>
    <m/>
    <m/>
    <m/>
    <s v="No"/>
    <n v="29"/>
    <m/>
    <m/>
    <x v="1"/>
    <d v="2019-03-15T12:44:27.000"/>
    <s v="Aiming high – Stratolaunch is the world’s largest all-composite plane ever built and capable of delivering payloads to multiple orbits and inclinations in a single mission. https://t.co/5fF4GKVhkQ #avgeek #aviation #aviationlovers"/>
    <s v="https://wunderflug.com/magazine/aiming-high-the-stratolaunch-project/"/>
    <s v="wunderflug.com"/>
    <x v="5"/>
    <m/>
    <s v="http://pbs.twimg.com/profile_images/909817409263034368/bEJQw_u2_normal.jpg"/>
    <x v="20"/>
    <s v="https://twitter.com/#!/wunderflugcom/status/1106536635854917633"/>
    <m/>
    <m/>
    <s v="1106536635854917633"/>
    <m/>
    <b v="0"/>
    <n v="3"/>
    <s v=""/>
    <b v="0"/>
    <s v="en"/>
    <m/>
    <s v=""/>
    <b v="0"/>
    <n v="0"/>
    <s v=""/>
    <s v="SocialPilot.co"/>
    <b v="0"/>
    <s v="1106536635854917633"/>
    <s v="Tweet"/>
    <n v="0"/>
    <n v="0"/>
    <m/>
    <m/>
    <m/>
    <m/>
    <m/>
    <m/>
    <m/>
    <m/>
    <n v="2"/>
    <s v="2"/>
    <s v="2"/>
    <n v="1"/>
    <n v="3.3333333333333335"/>
    <n v="0"/>
    <n v="0"/>
    <n v="0"/>
    <n v="0"/>
    <n v="29"/>
    <n v="96.66666666666667"/>
    <n v="30"/>
  </r>
  <r>
    <s v="guvhubnews"/>
    <s v="stratolaunch"/>
    <m/>
    <m/>
    <m/>
    <m/>
    <m/>
    <m/>
    <m/>
    <m/>
    <s v="No"/>
    <n v="30"/>
    <m/>
    <m/>
    <x v="2"/>
    <d v="2019-03-15T18:43:40.000"/>
    <s v="@Stratolaunch Congrats. - GuvHub"/>
    <m/>
    <m/>
    <x v="0"/>
    <m/>
    <s v="http://pbs.twimg.com/profile_images/1025961906966863872/_HD36m-__normal.jpg"/>
    <x v="21"/>
    <s v="https://twitter.com/#!/guvhubnews/status/1106627037219950592"/>
    <m/>
    <m/>
    <s v="1106627037219950592"/>
    <s v="1020353161993703424"/>
    <b v="0"/>
    <n v="0"/>
    <s v="275795914"/>
    <b v="0"/>
    <s v="en"/>
    <m/>
    <s v=""/>
    <b v="0"/>
    <n v="0"/>
    <s v=""/>
    <s v="Twitter Web Client"/>
    <b v="0"/>
    <s v="1020353161993703424"/>
    <s v="Tweet"/>
    <n v="0"/>
    <n v="0"/>
    <m/>
    <m/>
    <m/>
    <m/>
    <m/>
    <m/>
    <m/>
    <m/>
    <n v="1"/>
    <s v="3"/>
    <s v="3"/>
    <n v="0"/>
    <n v="0"/>
    <n v="0"/>
    <n v="0"/>
    <n v="0"/>
    <n v="0"/>
    <n v="3"/>
    <n v="100"/>
    <n v="3"/>
  </r>
  <r>
    <s v="lavignemf"/>
    <s v="lavignemf"/>
    <m/>
    <m/>
    <m/>
    <m/>
    <m/>
    <m/>
    <m/>
    <m/>
    <s v="No"/>
    <n v="31"/>
    <m/>
    <m/>
    <x v="1"/>
    <d v="2019-03-16T18:05:14.000"/>
    <s v="Guess what the biggest aircraft in the world looks like? You may guess it wrong. Get surprised here. #popularonline https://t.co/XZ541b56ev"/>
    <s v="https://www.readersdigest.ca/culture/stratolaunch-worlds-largest-plane/"/>
    <s v="readersdigest.ca"/>
    <x v="2"/>
    <m/>
    <s v="http://pbs.twimg.com/profile_images/1189891097/profile_normal.jpg"/>
    <x v="22"/>
    <s v="https://twitter.com/#!/lavignemf/status/1106979751787487235"/>
    <m/>
    <m/>
    <s v="1106979751787487235"/>
    <m/>
    <b v="0"/>
    <n v="0"/>
    <s v=""/>
    <b v="0"/>
    <s v="en"/>
    <m/>
    <s v=""/>
    <b v="0"/>
    <n v="0"/>
    <s v=""/>
    <s v="Facebook"/>
    <b v="0"/>
    <s v="1106979751787487235"/>
    <s v="Tweet"/>
    <n v="0"/>
    <n v="0"/>
    <m/>
    <m/>
    <m/>
    <m/>
    <m/>
    <m/>
    <m/>
    <m/>
    <n v="1"/>
    <s v="2"/>
    <s v="2"/>
    <n v="1"/>
    <n v="5.2631578947368425"/>
    <n v="1"/>
    <n v="5.2631578947368425"/>
    <n v="0"/>
    <n v="0"/>
    <n v="17"/>
    <n v="89.47368421052632"/>
    <n v="19"/>
  </r>
  <r>
    <s v="garethibinns"/>
    <s v="wired"/>
    <m/>
    <m/>
    <m/>
    <m/>
    <m/>
    <m/>
    <m/>
    <m/>
    <s v="No"/>
    <n v="32"/>
    <m/>
    <m/>
    <x v="0"/>
    <d v="2019-03-16T19:32:51.000"/>
    <s v="RT @WIRED: This 385-foot dual-fuselage beast brings rockets to the edge of space, and is the world's largest plane by width. They call it S…"/>
    <m/>
    <m/>
    <x v="0"/>
    <m/>
    <s v="http://pbs.twimg.com/profile_images/1051165033542094849/-GLEY2wl_normal.jpg"/>
    <x v="23"/>
    <s v="https://twitter.com/#!/garethibinns/status/1107001802942230528"/>
    <m/>
    <m/>
    <s v="1107001802942230528"/>
    <m/>
    <b v="0"/>
    <n v="0"/>
    <s v=""/>
    <b v="0"/>
    <s v="en"/>
    <m/>
    <s v=""/>
    <b v="0"/>
    <n v="76"/>
    <s v="1107001651586465793"/>
    <s v="Twitter for iPhone"/>
    <b v="0"/>
    <s v="1107001651586465793"/>
    <s v="Tweet"/>
    <n v="0"/>
    <n v="0"/>
    <m/>
    <m/>
    <m/>
    <m/>
    <m/>
    <m/>
    <m/>
    <m/>
    <n v="1"/>
    <s v="1"/>
    <s v="1"/>
    <n v="0"/>
    <n v="0"/>
    <n v="0"/>
    <n v="0"/>
    <n v="0"/>
    <n v="0"/>
    <n v="27"/>
    <n v="100"/>
    <n v="27"/>
  </r>
  <r>
    <s v="techaggreg"/>
    <s v="wired"/>
    <m/>
    <m/>
    <m/>
    <m/>
    <m/>
    <m/>
    <m/>
    <m/>
    <s v="No"/>
    <n v="33"/>
    <m/>
    <m/>
    <x v="0"/>
    <d v="2019-03-16T19:33:01.000"/>
    <s v="RT @WIRED: This 385-foot dual-fuselage beast brings rockets to the edge of space, and is the world's largest plane by width. They call it S…"/>
    <m/>
    <m/>
    <x v="0"/>
    <m/>
    <s v="http://pbs.twimg.com/profile_images/1081651159247581186/l33NOow3_normal.jpg"/>
    <x v="24"/>
    <s v="https://twitter.com/#!/techaggreg/status/1107001845829025792"/>
    <m/>
    <m/>
    <s v="1107001845829025792"/>
    <m/>
    <b v="0"/>
    <n v="0"/>
    <s v=""/>
    <b v="0"/>
    <s v="en"/>
    <m/>
    <s v=""/>
    <b v="0"/>
    <n v="76"/>
    <s v="1107001651586465793"/>
    <s v="Emerging Technology Relevant app"/>
    <b v="0"/>
    <s v="1107001651586465793"/>
    <s v="Tweet"/>
    <n v="0"/>
    <n v="0"/>
    <m/>
    <m/>
    <m/>
    <m/>
    <m/>
    <m/>
    <m/>
    <m/>
    <n v="1"/>
    <s v="1"/>
    <s v="1"/>
    <n v="0"/>
    <n v="0"/>
    <n v="0"/>
    <n v="0"/>
    <n v="0"/>
    <n v="0"/>
    <n v="27"/>
    <n v="100"/>
    <n v="27"/>
  </r>
  <r>
    <s v="pyspark_"/>
    <s v="wired"/>
    <m/>
    <m/>
    <m/>
    <m/>
    <m/>
    <m/>
    <m/>
    <m/>
    <s v="No"/>
    <n v="34"/>
    <m/>
    <m/>
    <x v="0"/>
    <d v="2019-03-16T19:33:14.000"/>
    <s v="RT @WIRED: This 385-foot dual-fuselage beast brings rockets to the edge of space, and is the world's largest plane by width. They call it S…"/>
    <m/>
    <m/>
    <x v="0"/>
    <m/>
    <s v="http://pbs.twimg.com/profile_images/1101487073100390400/7xSMfDR__normal.png"/>
    <x v="25"/>
    <s v="https://twitter.com/#!/pyspark_/status/1107001898010198016"/>
    <m/>
    <m/>
    <s v="1107001898010198016"/>
    <m/>
    <b v="0"/>
    <n v="0"/>
    <s v=""/>
    <b v="0"/>
    <s v="en"/>
    <m/>
    <s v=""/>
    <b v="0"/>
    <n v="76"/>
    <s v="1107001651586465793"/>
    <s v="Twitter Web Client"/>
    <b v="0"/>
    <s v="1107001651586465793"/>
    <s v="Tweet"/>
    <n v="0"/>
    <n v="0"/>
    <m/>
    <m/>
    <m/>
    <m/>
    <m/>
    <m/>
    <m/>
    <m/>
    <n v="1"/>
    <s v="1"/>
    <s v="1"/>
    <n v="0"/>
    <n v="0"/>
    <n v="0"/>
    <n v="0"/>
    <n v="0"/>
    <n v="0"/>
    <n v="27"/>
    <n v="100"/>
    <n v="27"/>
  </r>
  <r>
    <s v="daibuilds"/>
    <s v="daibuilds"/>
    <m/>
    <m/>
    <m/>
    <m/>
    <m/>
    <m/>
    <m/>
    <m/>
    <s v="No"/>
    <n v="35"/>
    <m/>
    <m/>
    <x v="1"/>
    <d v="2019-03-16T19:33:32.000"/>
    <s v="This 385-foot dual-fuselage beast brings rockets to the edge of space, and is the world's largest plane by width. They call it Stratolaunch: https://t.co/3LgqXrHG7U https://t.co/iyNsMHdmH7"/>
    <s v="https://www.wired.com/story/stratolaunch-airplane-burt-rutan-paul-allen/"/>
    <s v="wired.com"/>
    <x v="0"/>
    <s v="https://pbs.twimg.com/media/D1zcIXuU4AE1S_1.jpg"/>
    <s v="https://pbs.twimg.com/media/D1zcIXuU4AE1S_1.jpg"/>
    <x v="26"/>
    <s v="https://twitter.com/#!/daibuilds/status/1107001973449113600"/>
    <m/>
    <m/>
    <s v="1107001973449113600"/>
    <m/>
    <b v="0"/>
    <n v="0"/>
    <s v=""/>
    <b v="0"/>
    <s v="en"/>
    <m/>
    <s v=""/>
    <b v="0"/>
    <n v="0"/>
    <s v=""/>
    <s v="IFTTT"/>
    <b v="0"/>
    <s v="1107001973449113600"/>
    <s v="Tweet"/>
    <n v="0"/>
    <n v="0"/>
    <m/>
    <m/>
    <m/>
    <m/>
    <m/>
    <m/>
    <m/>
    <m/>
    <n v="1"/>
    <s v="2"/>
    <s v="2"/>
    <n v="0"/>
    <n v="0"/>
    <n v="0"/>
    <n v="0"/>
    <n v="0"/>
    <n v="0"/>
    <n v="25"/>
    <n v="100"/>
    <n v="25"/>
  </r>
  <r>
    <s v="79silver"/>
    <s v="wired"/>
    <m/>
    <m/>
    <m/>
    <m/>
    <m/>
    <m/>
    <m/>
    <m/>
    <s v="No"/>
    <n v="36"/>
    <m/>
    <m/>
    <x v="0"/>
    <d v="2019-03-16T19:33:32.000"/>
    <s v="RT @WIRED: This 385-foot dual-fuselage beast brings rockets to the edge of space, and is the world's largest plane by width. They call it S…"/>
    <m/>
    <m/>
    <x v="0"/>
    <m/>
    <s v="http://pbs.twimg.com/profile_images/519998791915544578/xb9Qjwgl_normal.jpeg"/>
    <x v="26"/>
    <s v="https://twitter.com/#!/79silver/status/1107001973830643712"/>
    <m/>
    <m/>
    <s v="1107001973830643712"/>
    <m/>
    <b v="0"/>
    <n v="0"/>
    <s v=""/>
    <b v="0"/>
    <s v="en"/>
    <m/>
    <s v=""/>
    <b v="0"/>
    <n v="76"/>
    <s v="1107001651586465793"/>
    <s v="TweetDeck"/>
    <b v="0"/>
    <s v="1107001651586465793"/>
    <s v="Tweet"/>
    <n v="0"/>
    <n v="0"/>
    <m/>
    <m/>
    <m/>
    <m/>
    <m/>
    <m/>
    <m/>
    <m/>
    <n v="1"/>
    <s v="1"/>
    <s v="1"/>
    <n v="0"/>
    <n v="0"/>
    <n v="0"/>
    <n v="0"/>
    <n v="0"/>
    <n v="0"/>
    <n v="27"/>
    <n v="100"/>
    <n v="27"/>
  </r>
  <r>
    <s v="cosmunity"/>
    <s v="wired"/>
    <m/>
    <m/>
    <m/>
    <m/>
    <m/>
    <m/>
    <m/>
    <m/>
    <s v="No"/>
    <n v="37"/>
    <m/>
    <m/>
    <x v="0"/>
    <d v="2019-03-16T19:33:32.000"/>
    <s v="RT @WIRED: This 385-foot dual-fuselage beast brings rockets to the edge of space, and is the world's largest plane by width. They call it S…"/>
    <m/>
    <m/>
    <x v="0"/>
    <m/>
    <s v="http://pbs.twimg.com/profile_images/458125310693625856/2hKuJR7Y_normal.png"/>
    <x v="26"/>
    <s v="https://twitter.com/#!/cosmunity/status/1107001975021936640"/>
    <m/>
    <m/>
    <s v="1107001975021936640"/>
    <m/>
    <b v="0"/>
    <n v="0"/>
    <s v=""/>
    <b v="0"/>
    <s v="en"/>
    <m/>
    <s v=""/>
    <b v="0"/>
    <n v="76"/>
    <s v="1107001651586465793"/>
    <s v="Twitter Web Client"/>
    <b v="0"/>
    <s v="1107001651586465793"/>
    <s v="Tweet"/>
    <n v="0"/>
    <n v="0"/>
    <m/>
    <m/>
    <m/>
    <m/>
    <m/>
    <m/>
    <m/>
    <m/>
    <n v="1"/>
    <s v="1"/>
    <s v="1"/>
    <n v="0"/>
    <n v="0"/>
    <n v="0"/>
    <n v="0"/>
    <n v="0"/>
    <n v="0"/>
    <n v="27"/>
    <n v="100"/>
    <n v="27"/>
  </r>
  <r>
    <s v="smb7007"/>
    <s v="wired"/>
    <m/>
    <m/>
    <m/>
    <m/>
    <m/>
    <m/>
    <m/>
    <m/>
    <s v="No"/>
    <n v="38"/>
    <m/>
    <m/>
    <x v="0"/>
    <d v="2019-03-16T19:33:43.000"/>
    <s v="RT @WIRED: This 385-foot dual-fuselage beast brings rockets to the edge of space, and is the world's largest plane by width. They call it S…"/>
    <m/>
    <m/>
    <x v="0"/>
    <m/>
    <s v="http://pbs.twimg.com/profile_images/751400582330609665/eBSk425t_normal.jpg"/>
    <x v="27"/>
    <s v="https://twitter.com/#!/smb7007/status/1107002020886708228"/>
    <m/>
    <m/>
    <s v="1107002020886708228"/>
    <m/>
    <b v="0"/>
    <n v="0"/>
    <s v=""/>
    <b v="0"/>
    <s v="en"/>
    <m/>
    <s v=""/>
    <b v="0"/>
    <n v="76"/>
    <s v="1107001651586465793"/>
    <s v="Twitter for iPhone"/>
    <b v="0"/>
    <s v="1107001651586465793"/>
    <s v="Tweet"/>
    <n v="0"/>
    <n v="0"/>
    <m/>
    <m/>
    <m/>
    <m/>
    <m/>
    <m/>
    <m/>
    <m/>
    <n v="1"/>
    <s v="1"/>
    <s v="1"/>
    <n v="0"/>
    <n v="0"/>
    <n v="0"/>
    <n v="0"/>
    <n v="0"/>
    <n v="0"/>
    <n v="27"/>
    <n v="100"/>
    <n v="27"/>
  </r>
  <r>
    <s v="abhijat23"/>
    <s v="wired"/>
    <m/>
    <m/>
    <m/>
    <m/>
    <m/>
    <m/>
    <m/>
    <m/>
    <s v="No"/>
    <n v="39"/>
    <m/>
    <m/>
    <x v="0"/>
    <d v="2019-03-16T19:33:53.000"/>
    <s v="RT @WIRED: This 385-foot dual-fuselage beast brings rockets to the edge of space, and is the world's largest plane by width. They call it S…"/>
    <m/>
    <m/>
    <x v="0"/>
    <m/>
    <s v="http://pbs.twimg.com/profile_images/1101750685513658369/cdtIJr65_normal.jpg"/>
    <x v="28"/>
    <s v="https://twitter.com/#!/abhijat23/status/1107002061655293953"/>
    <m/>
    <m/>
    <s v="1107002061655293953"/>
    <m/>
    <b v="0"/>
    <n v="0"/>
    <s v=""/>
    <b v="0"/>
    <s v="en"/>
    <m/>
    <s v=""/>
    <b v="0"/>
    <n v="76"/>
    <s v="1107001651586465793"/>
    <s v="Twitter Web Client"/>
    <b v="0"/>
    <s v="1107001651586465793"/>
    <s v="Tweet"/>
    <n v="0"/>
    <n v="0"/>
    <m/>
    <m/>
    <m/>
    <m/>
    <m/>
    <m/>
    <m/>
    <m/>
    <n v="1"/>
    <s v="1"/>
    <s v="1"/>
    <n v="0"/>
    <n v="0"/>
    <n v="0"/>
    <n v="0"/>
    <n v="0"/>
    <n v="0"/>
    <n v="27"/>
    <n v="100"/>
    <n v="27"/>
  </r>
  <r>
    <s v="meljior"/>
    <s v="wired"/>
    <m/>
    <m/>
    <m/>
    <m/>
    <m/>
    <m/>
    <m/>
    <m/>
    <s v="No"/>
    <n v="40"/>
    <m/>
    <m/>
    <x v="0"/>
    <d v="2019-03-16T19:33:53.000"/>
    <s v="RT @WIRED: This 385-foot dual-fuselage beast brings rockets to the edge of space, and is the world's largest plane by width. They call it S…"/>
    <m/>
    <m/>
    <x v="0"/>
    <m/>
    <s v="http://pbs.twimg.com/profile_images/1106560336742834179/sertFm4s_normal.jpg"/>
    <x v="28"/>
    <s v="https://twitter.com/#!/meljior/status/1107002063987331073"/>
    <m/>
    <m/>
    <s v="1107002063987331073"/>
    <m/>
    <b v="0"/>
    <n v="0"/>
    <s v=""/>
    <b v="0"/>
    <s v="en"/>
    <m/>
    <s v=""/>
    <b v="0"/>
    <n v="76"/>
    <s v="1107001651586465793"/>
    <s v="Twitter for Android"/>
    <b v="0"/>
    <s v="1107001651586465793"/>
    <s v="Tweet"/>
    <n v="0"/>
    <n v="0"/>
    <m/>
    <m/>
    <m/>
    <m/>
    <m/>
    <m/>
    <m/>
    <m/>
    <n v="1"/>
    <s v="1"/>
    <s v="1"/>
    <n v="0"/>
    <n v="0"/>
    <n v="0"/>
    <n v="0"/>
    <n v="0"/>
    <n v="0"/>
    <n v="27"/>
    <n v="100"/>
    <n v="27"/>
  </r>
  <r>
    <s v="cyn0sure2"/>
    <s v="wired"/>
    <m/>
    <m/>
    <m/>
    <m/>
    <m/>
    <m/>
    <m/>
    <m/>
    <s v="No"/>
    <n v="41"/>
    <m/>
    <m/>
    <x v="0"/>
    <d v="2019-03-16T19:34:35.000"/>
    <s v="RT @WIRED: This 385-foot dual-fuselage beast brings rockets to the edge of space, and is the world's largest plane by width. They call it S…"/>
    <m/>
    <m/>
    <x v="0"/>
    <m/>
    <s v="http://pbs.twimg.com/profile_images/1106983831050113024/IXP9fTe7_normal.jpg"/>
    <x v="29"/>
    <s v="https://twitter.com/#!/cyn0sure2/status/1107002236842979330"/>
    <m/>
    <m/>
    <s v="1107002236842979330"/>
    <m/>
    <b v="0"/>
    <n v="0"/>
    <s v=""/>
    <b v="0"/>
    <s v="en"/>
    <m/>
    <s v=""/>
    <b v="0"/>
    <n v="76"/>
    <s v="1107001651586465793"/>
    <s v="Twitter Web Client"/>
    <b v="0"/>
    <s v="1107001651586465793"/>
    <s v="Tweet"/>
    <n v="0"/>
    <n v="0"/>
    <m/>
    <m/>
    <m/>
    <m/>
    <m/>
    <m/>
    <m/>
    <m/>
    <n v="1"/>
    <s v="1"/>
    <s v="1"/>
    <n v="0"/>
    <n v="0"/>
    <n v="0"/>
    <n v="0"/>
    <n v="0"/>
    <n v="0"/>
    <n v="27"/>
    <n v="100"/>
    <n v="27"/>
  </r>
  <r>
    <s v="wigginsphysics"/>
    <s v="wired"/>
    <m/>
    <m/>
    <m/>
    <m/>
    <m/>
    <m/>
    <m/>
    <m/>
    <s v="No"/>
    <n v="42"/>
    <m/>
    <m/>
    <x v="0"/>
    <d v="2019-03-16T19:35:07.000"/>
    <s v="RT @WIRED: This 385-foot dual-fuselage beast brings rockets to the edge of space, and is the world's largest plane by width. They call it S…"/>
    <m/>
    <m/>
    <x v="0"/>
    <m/>
    <s v="http://pbs.twimg.com/profile_images/622158445597315072/ZK0AGK6U_normal.jpg"/>
    <x v="30"/>
    <s v="https://twitter.com/#!/wigginsphysics/status/1107002372340047880"/>
    <m/>
    <m/>
    <s v="1107002372340047880"/>
    <m/>
    <b v="0"/>
    <n v="0"/>
    <s v=""/>
    <b v="0"/>
    <s v="en"/>
    <m/>
    <s v=""/>
    <b v="0"/>
    <n v="76"/>
    <s v="1107001651586465793"/>
    <s v="Twitter for iPhone"/>
    <b v="0"/>
    <s v="1107001651586465793"/>
    <s v="Tweet"/>
    <n v="0"/>
    <n v="0"/>
    <m/>
    <m/>
    <m/>
    <m/>
    <m/>
    <m/>
    <m/>
    <m/>
    <n v="1"/>
    <s v="1"/>
    <s v="1"/>
    <n v="0"/>
    <n v="0"/>
    <n v="0"/>
    <n v="0"/>
    <n v="0"/>
    <n v="0"/>
    <n v="27"/>
    <n v="100"/>
    <n v="27"/>
  </r>
  <r>
    <s v="gabriel_hussy"/>
    <s v="gabriel_hussy"/>
    <m/>
    <m/>
    <m/>
    <m/>
    <m/>
    <m/>
    <m/>
    <m/>
    <s v="No"/>
    <n v="43"/>
    <m/>
    <m/>
    <x v="1"/>
    <d v="2019-03-16T19:35:16.000"/>
    <s v="This 385-foot dual-fuselage beast brings rockets to the edge of space, and is the world's largest plane by width. They call it Stratolaunch: https://t.co/bxNzTM47mJ https://t.co/16PhIUjsdi"/>
    <s v="https://www.wired.com/story/stratolaunch-airplane-burt-rutan-paul-allen/"/>
    <s v="wired.com"/>
    <x v="0"/>
    <s v="https://pbs.twimg.com/media/D1zcIXuU4AE1S_1.jpg"/>
    <s v="https://pbs.twimg.com/media/D1zcIXuU4AE1S_1.jpg"/>
    <x v="31"/>
    <s v="https://twitter.com/#!/gabriel_hussy/status/1107002412806651904"/>
    <m/>
    <m/>
    <s v="1107002412806651904"/>
    <m/>
    <b v="0"/>
    <n v="0"/>
    <s v=""/>
    <b v="0"/>
    <s v="en"/>
    <m/>
    <s v=""/>
    <b v="0"/>
    <n v="0"/>
    <s v=""/>
    <s v="IFTTT"/>
    <b v="0"/>
    <s v="1107002412806651904"/>
    <s v="Tweet"/>
    <n v="0"/>
    <n v="0"/>
    <m/>
    <m/>
    <m/>
    <m/>
    <m/>
    <m/>
    <m/>
    <m/>
    <n v="1"/>
    <s v="2"/>
    <s v="2"/>
    <n v="0"/>
    <n v="0"/>
    <n v="0"/>
    <n v="0"/>
    <n v="0"/>
    <n v="0"/>
    <n v="25"/>
    <n v="100"/>
    <n v="25"/>
  </r>
  <r>
    <s v="rdylan23"/>
    <s v="wired"/>
    <m/>
    <m/>
    <m/>
    <m/>
    <m/>
    <m/>
    <m/>
    <m/>
    <s v="No"/>
    <n v="44"/>
    <m/>
    <m/>
    <x v="0"/>
    <d v="2019-03-16T19:35:54.000"/>
    <s v="RT @WIRED: This 385-foot dual-fuselage beast brings rockets to the edge of space, and is the world's largest plane by width. They call it S…"/>
    <m/>
    <m/>
    <x v="0"/>
    <m/>
    <s v="http://pbs.twimg.com/profile_images/1070765459568558080/J-O-9tvv_normal.jpg"/>
    <x v="32"/>
    <s v="https://twitter.com/#!/rdylan23/status/1107002572206993414"/>
    <m/>
    <m/>
    <s v="1107002572206993414"/>
    <m/>
    <b v="0"/>
    <n v="0"/>
    <s v=""/>
    <b v="0"/>
    <s v="en"/>
    <m/>
    <s v=""/>
    <b v="0"/>
    <n v="76"/>
    <s v="1107001651586465793"/>
    <s v="Twitter for Android"/>
    <b v="0"/>
    <s v="1107001651586465793"/>
    <s v="Tweet"/>
    <n v="0"/>
    <n v="0"/>
    <m/>
    <m/>
    <m/>
    <m/>
    <m/>
    <m/>
    <m/>
    <m/>
    <n v="1"/>
    <s v="1"/>
    <s v="1"/>
    <n v="0"/>
    <n v="0"/>
    <n v="0"/>
    <n v="0"/>
    <n v="0"/>
    <n v="0"/>
    <n v="27"/>
    <n v="100"/>
    <n v="27"/>
  </r>
  <r>
    <s v="parisaqurban"/>
    <s v="wired"/>
    <m/>
    <m/>
    <m/>
    <m/>
    <m/>
    <m/>
    <m/>
    <m/>
    <s v="No"/>
    <n v="45"/>
    <m/>
    <m/>
    <x v="0"/>
    <d v="2019-03-16T19:35:56.000"/>
    <s v="RT @WIRED: This 385-foot dual-fuselage beast brings rockets to the edge of space, and is the world's largest plane by width. They call it S…"/>
    <m/>
    <m/>
    <x v="0"/>
    <m/>
    <s v="http://pbs.twimg.com/profile_images/964522084377546752/pqAG-hqX_normal.jpg"/>
    <x v="33"/>
    <s v="https://twitter.com/#!/parisaqurban/status/1107002579492524034"/>
    <m/>
    <m/>
    <s v="1107002579492524034"/>
    <m/>
    <b v="0"/>
    <n v="0"/>
    <s v=""/>
    <b v="0"/>
    <s v="en"/>
    <m/>
    <s v=""/>
    <b v="0"/>
    <n v="76"/>
    <s v="1107001651586465793"/>
    <s v="Twitter for iPhone"/>
    <b v="0"/>
    <s v="1107001651586465793"/>
    <s v="Tweet"/>
    <n v="0"/>
    <n v="0"/>
    <m/>
    <m/>
    <m/>
    <m/>
    <m/>
    <m/>
    <m/>
    <m/>
    <n v="1"/>
    <s v="1"/>
    <s v="1"/>
    <n v="0"/>
    <n v="0"/>
    <n v="0"/>
    <n v="0"/>
    <n v="0"/>
    <n v="0"/>
    <n v="27"/>
    <n v="100"/>
    <n v="27"/>
  </r>
  <r>
    <s v="gingermarauder"/>
    <s v="wired"/>
    <m/>
    <m/>
    <m/>
    <m/>
    <m/>
    <m/>
    <m/>
    <m/>
    <s v="No"/>
    <n v="46"/>
    <m/>
    <m/>
    <x v="0"/>
    <d v="2019-03-16T19:36:16.000"/>
    <s v="RT @WIRED: This 385-foot dual-fuselage beast brings rockets to the edge of space, and is the world's largest plane by width. They call it S…"/>
    <m/>
    <m/>
    <x v="0"/>
    <m/>
    <s v="http://pbs.twimg.com/profile_images/983817510469472258/KivbcBSz_normal.jpg"/>
    <x v="34"/>
    <s v="https://twitter.com/#!/gingermarauder/status/1107002663751872513"/>
    <m/>
    <m/>
    <s v="1107002663751872513"/>
    <m/>
    <b v="0"/>
    <n v="0"/>
    <s v=""/>
    <b v="0"/>
    <s v="en"/>
    <m/>
    <s v=""/>
    <b v="0"/>
    <n v="76"/>
    <s v="1107001651586465793"/>
    <s v="Twitter for iPhone"/>
    <b v="0"/>
    <s v="1107001651586465793"/>
    <s v="Tweet"/>
    <n v="0"/>
    <n v="0"/>
    <m/>
    <m/>
    <m/>
    <m/>
    <m/>
    <m/>
    <m/>
    <m/>
    <n v="1"/>
    <s v="1"/>
    <s v="1"/>
    <n v="0"/>
    <n v="0"/>
    <n v="0"/>
    <n v="0"/>
    <n v="0"/>
    <n v="0"/>
    <n v="27"/>
    <n v="100"/>
    <n v="27"/>
  </r>
  <r>
    <s v="incastmedia"/>
    <s v="wired"/>
    <m/>
    <m/>
    <m/>
    <m/>
    <m/>
    <m/>
    <m/>
    <m/>
    <s v="No"/>
    <n v="47"/>
    <m/>
    <m/>
    <x v="0"/>
    <d v="2019-03-16T19:36:23.000"/>
    <s v="RT @WIRED: This 385-foot dual-fuselage beast brings rockets to the edge of space, and is the world's largest plane by width. They call it S…"/>
    <m/>
    <m/>
    <x v="0"/>
    <m/>
    <s v="http://pbs.twimg.com/profile_images/940568151573581825/2tJydLKt_normal.jpg"/>
    <x v="35"/>
    <s v="https://twitter.com/#!/incastmedia/status/1107002693665607680"/>
    <m/>
    <m/>
    <s v="1107002693665607680"/>
    <m/>
    <b v="0"/>
    <n v="0"/>
    <s v=""/>
    <b v="0"/>
    <s v="en"/>
    <m/>
    <s v=""/>
    <b v="0"/>
    <n v="76"/>
    <s v="1107001651586465793"/>
    <s v="Twitter Web App"/>
    <b v="0"/>
    <s v="1107001651586465793"/>
    <s v="Tweet"/>
    <n v="0"/>
    <n v="0"/>
    <m/>
    <m/>
    <m/>
    <m/>
    <m/>
    <m/>
    <m/>
    <m/>
    <n v="1"/>
    <s v="1"/>
    <s v="1"/>
    <n v="0"/>
    <n v="0"/>
    <n v="0"/>
    <n v="0"/>
    <n v="0"/>
    <n v="0"/>
    <n v="27"/>
    <n v="100"/>
    <n v="27"/>
  </r>
  <r>
    <s v="newsneus"/>
    <s v="wired"/>
    <m/>
    <m/>
    <m/>
    <m/>
    <m/>
    <m/>
    <m/>
    <m/>
    <s v="No"/>
    <n v="48"/>
    <m/>
    <m/>
    <x v="0"/>
    <d v="2019-03-16T19:36:29.000"/>
    <s v="RT @WIRED: This 385-foot dual-fuselage beast brings rockets to the edge of space, and is the world's largest plane by width. They call it S…"/>
    <m/>
    <m/>
    <x v="0"/>
    <m/>
    <s v="http://pbs.twimg.com/profile_images/915398058300583937/HNwaosY8_normal.jpg"/>
    <x v="36"/>
    <s v="https://twitter.com/#!/newsneus/status/1107002716457455617"/>
    <m/>
    <m/>
    <s v="1107002716457455617"/>
    <m/>
    <b v="0"/>
    <n v="0"/>
    <s v=""/>
    <b v="0"/>
    <s v="en"/>
    <m/>
    <s v=""/>
    <b v="0"/>
    <n v="76"/>
    <s v="1107001651586465793"/>
    <s v="Twitter for Android"/>
    <b v="0"/>
    <s v="1107001651586465793"/>
    <s v="Tweet"/>
    <n v="0"/>
    <n v="0"/>
    <m/>
    <m/>
    <m/>
    <m/>
    <m/>
    <m/>
    <m/>
    <m/>
    <n v="1"/>
    <s v="1"/>
    <s v="1"/>
    <n v="0"/>
    <n v="0"/>
    <n v="0"/>
    <n v="0"/>
    <n v="0"/>
    <n v="0"/>
    <n v="27"/>
    <n v="100"/>
    <n v="27"/>
  </r>
  <r>
    <s v="millenialn"/>
    <s v="wired"/>
    <m/>
    <m/>
    <m/>
    <m/>
    <m/>
    <m/>
    <m/>
    <m/>
    <s v="No"/>
    <n v="49"/>
    <m/>
    <m/>
    <x v="0"/>
    <d v="2019-03-16T19:36:37.000"/>
    <s v="RT @WIRED: This 385-foot dual-fuselage beast brings rockets to the edge of space, and is the world's largest plane by width. They call it S…"/>
    <m/>
    <m/>
    <x v="0"/>
    <m/>
    <s v="http://pbs.twimg.com/profile_images/1108109064674910208/ci_58bnM_normal.jpg"/>
    <x v="37"/>
    <s v="https://twitter.com/#!/millenialn/status/1107002750393597958"/>
    <m/>
    <m/>
    <s v="1107002750393597958"/>
    <m/>
    <b v="0"/>
    <n v="0"/>
    <s v=""/>
    <b v="0"/>
    <s v="en"/>
    <m/>
    <s v=""/>
    <b v="0"/>
    <n v="76"/>
    <s v="1107001651586465793"/>
    <s v="Twitter Web App"/>
    <b v="0"/>
    <s v="1107001651586465793"/>
    <s v="Tweet"/>
    <n v="0"/>
    <n v="0"/>
    <m/>
    <m/>
    <m/>
    <m/>
    <m/>
    <m/>
    <m/>
    <m/>
    <n v="1"/>
    <s v="1"/>
    <s v="1"/>
    <n v="0"/>
    <n v="0"/>
    <n v="0"/>
    <n v="0"/>
    <n v="0"/>
    <n v="0"/>
    <n v="27"/>
    <n v="100"/>
    <n v="27"/>
  </r>
  <r>
    <s v="notolls1"/>
    <s v="wired"/>
    <m/>
    <m/>
    <m/>
    <m/>
    <m/>
    <m/>
    <m/>
    <m/>
    <s v="No"/>
    <n v="50"/>
    <m/>
    <m/>
    <x v="0"/>
    <d v="2019-03-16T19:36:53.000"/>
    <s v="RT @WIRED: This 385-foot dual-fuselage beast brings rockets to the edge of space, and is the world's largest plane by width. They call it S…"/>
    <m/>
    <m/>
    <x v="0"/>
    <m/>
    <s v="http://pbs.twimg.com/profile_images/896250536894373888/SKnauJzN_normal.jpg"/>
    <x v="38"/>
    <s v="https://twitter.com/#!/notolls1/status/1107002818735624195"/>
    <m/>
    <m/>
    <s v="1107002818735624195"/>
    <m/>
    <b v="0"/>
    <n v="0"/>
    <s v=""/>
    <b v="0"/>
    <s v="en"/>
    <m/>
    <s v=""/>
    <b v="0"/>
    <n v="88"/>
    <s v="1107001651586465793"/>
    <s v="Twitter for iPhone"/>
    <b v="0"/>
    <s v="1107001651586465793"/>
    <s v="Tweet"/>
    <n v="0"/>
    <n v="0"/>
    <m/>
    <m/>
    <m/>
    <m/>
    <m/>
    <m/>
    <m/>
    <m/>
    <n v="1"/>
    <s v="1"/>
    <s v="1"/>
    <n v="0"/>
    <n v="0"/>
    <n v="0"/>
    <n v="0"/>
    <n v="0"/>
    <n v="0"/>
    <n v="27"/>
    <n v="100"/>
    <n v="27"/>
  </r>
  <r>
    <s v="stanleysuen"/>
    <s v="stanleysuen"/>
    <m/>
    <m/>
    <m/>
    <m/>
    <m/>
    <m/>
    <m/>
    <m/>
    <s v="No"/>
    <n v="51"/>
    <m/>
    <m/>
    <x v="1"/>
    <d v="2019-03-16T19:37:23.000"/>
    <s v="RT WIRED : This 385-foot dual-fuselage beast brings rockets to the edge of space, and is the world's largest plane by width. They call it Stratolaunch: https://t.co/rZFNMhksoY https://t.co/F4AesLXWWx"/>
    <s v="https://www.wired.com/story/stratolaunch-airplane-burt-rutan-paul-allen/"/>
    <s v="wired.com"/>
    <x v="0"/>
    <s v="https://pbs.twimg.com/media/D1zcIXuU4AE1S_1.jpg"/>
    <s v="https://pbs.twimg.com/media/D1zcIXuU4AE1S_1.jpg"/>
    <x v="39"/>
    <s v="https://twitter.com/#!/stanleysuen/status/1107002942677286912"/>
    <m/>
    <m/>
    <s v="1107002942677286912"/>
    <m/>
    <b v="0"/>
    <n v="0"/>
    <s v=""/>
    <b v="0"/>
    <s v="en"/>
    <m/>
    <s v=""/>
    <b v="0"/>
    <n v="0"/>
    <s v=""/>
    <s v="IFTTT"/>
    <b v="0"/>
    <s v="1107002942677286912"/>
    <s v="Tweet"/>
    <n v="0"/>
    <n v="0"/>
    <m/>
    <m/>
    <m/>
    <m/>
    <m/>
    <m/>
    <m/>
    <m/>
    <n v="1"/>
    <s v="2"/>
    <s v="2"/>
    <n v="0"/>
    <n v="0"/>
    <n v="0"/>
    <n v="0"/>
    <n v="0"/>
    <n v="0"/>
    <n v="27"/>
    <n v="100"/>
    <n v="27"/>
  </r>
  <r>
    <s v="sorensenwill"/>
    <s v="wired"/>
    <m/>
    <m/>
    <m/>
    <m/>
    <m/>
    <m/>
    <m/>
    <m/>
    <s v="No"/>
    <n v="52"/>
    <m/>
    <m/>
    <x v="0"/>
    <d v="2019-03-16T19:38:54.000"/>
    <s v="RT @WIRED: This 385-foot dual-fuselage beast brings rockets to the edge of space, and is the world's largest plane by width. They call it S…"/>
    <m/>
    <m/>
    <x v="0"/>
    <m/>
    <s v="http://pbs.twimg.com/profile_images/1088750997906903040/mwQR_K_s_normal.jpg"/>
    <x v="40"/>
    <s v="https://twitter.com/#!/sorensenwill/status/1107003323943735302"/>
    <m/>
    <m/>
    <s v="1107003323943735302"/>
    <m/>
    <b v="0"/>
    <n v="0"/>
    <s v=""/>
    <b v="0"/>
    <s v="en"/>
    <m/>
    <s v=""/>
    <b v="0"/>
    <n v="76"/>
    <s v="1107001651586465793"/>
    <s v="Twitter for iPhone"/>
    <b v="0"/>
    <s v="1107001651586465793"/>
    <s v="Tweet"/>
    <n v="0"/>
    <n v="0"/>
    <m/>
    <m/>
    <m/>
    <m/>
    <m/>
    <m/>
    <m/>
    <m/>
    <n v="1"/>
    <s v="1"/>
    <s v="1"/>
    <n v="0"/>
    <n v="0"/>
    <n v="0"/>
    <n v="0"/>
    <n v="0"/>
    <n v="0"/>
    <n v="27"/>
    <n v="100"/>
    <n v="27"/>
  </r>
  <r>
    <s v="spiritunicorn"/>
    <s v="wired"/>
    <m/>
    <m/>
    <m/>
    <m/>
    <m/>
    <m/>
    <m/>
    <m/>
    <s v="No"/>
    <n v="53"/>
    <m/>
    <m/>
    <x v="0"/>
    <d v="2019-03-16T19:39:36.000"/>
    <s v="RT @WIRED: This 385-foot dual-fuselage beast brings rockets to the edge of space, and is the world's largest plane by width. They call it S…"/>
    <m/>
    <m/>
    <x v="0"/>
    <m/>
    <s v="http://pbs.twimg.com/profile_images/1044691106422837249/6sx5BQJq_normal.jpg"/>
    <x v="41"/>
    <s v="https://twitter.com/#!/spiritunicorn/status/1107003500813320192"/>
    <m/>
    <m/>
    <s v="1107003500813320192"/>
    <m/>
    <b v="0"/>
    <n v="0"/>
    <s v=""/>
    <b v="0"/>
    <s v="en"/>
    <m/>
    <s v=""/>
    <b v="0"/>
    <n v="76"/>
    <s v="1107001651586465793"/>
    <s v="Twitter Web Client"/>
    <b v="0"/>
    <s v="1107001651586465793"/>
    <s v="Tweet"/>
    <n v="0"/>
    <n v="0"/>
    <m/>
    <m/>
    <m/>
    <m/>
    <m/>
    <m/>
    <m/>
    <m/>
    <n v="1"/>
    <s v="1"/>
    <s v="1"/>
    <n v="0"/>
    <n v="0"/>
    <n v="0"/>
    <n v="0"/>
    <n v="0"/>
    <n v="0"/>
    <n v="27"/>
    <n v="100"/>
    <n v="27"/>
  </r>
  <r>
    <s v="jenrobertson2o2"/>
    <s v="wired"/>
    <m/>
    <m/>
    <m/>
    <m/>
    <m/>
    <m/>
    <m/>
    <m/>
    <s v="No"/>
    <n v="54"/>
    <m/>
    <m/>
    <x v="0"/>
    <d v="2019-03-16T19:39:41.000"/>
    <s v="RT @WIRED: This 385-foot dual-fuselage beast brings rockets to the edge of space, and is the world's largest plane by width. They call it S…"/>
    <m/>
    <m/>
    <x v="0"/>
    <m/>
    <s v="http://pbs.twimg.com/profile_images/1058770008325677057/fzF5o_sa_normal.jpg"/>
    <x v="42"/>
    <s v="https://twitter.com/#!/jenrobertson2o2/status/1107003523470970881"/>
    <m/>
    <m/>
    <s v="1107003523470970881"/>
    <m/>
    <b v="0"/>
    <n v="0"/>
    <s v=""/>
    <b v="0"/>
    <s v="en"/>
    <m/>
    <s v=""/>
    <b v="0"/>
    <n v="76"/>
    <s v="1107001651586465793"/>
    <s v="Twitter for iPhone"/>
    <b v="0"/>
    <s v="1107001651586465793"/>
    <s v="Tweet"/>
    <n v="0"/>
    <n v="0"/>
    <m/>
    <m/>
    <m/>
    <m/>
    <m/>
    <m/>
    <m/>
    <m/>
    <n v="1"/>
    <s v="1"/>
    <s v="1"/>
    <n v="0"/>
    <n v="0"/>
    <n v="0"/>
    <n v="0"/>
    <n v="0"/>
    <n v="0"/>
    <n v="27"/>
    <n v="100"/>
    <n v="27"/>
  </r>
  <r>
    <s v="pefdow"/>
    <s v="wired"/>
    <m/>
    <m/>
    <m/>
    <m/>
    <m/>
    <m/>
    <m/>
    <m/>
    <s v="No"/>
    <n v="55"/>
    <m/>
    <m/>
    <x v="0"/>
    <d v="2019-03-16T19:39:52.000"/>
    <s v="RT @WIRED: This 385-foot dual-fuselage beast brings rockets to the edge of space, and is the world's largest plane by width. They call it S…"/>
    <m/>
    <m/>
    <x v="0"/>
    <m/>
    <s v="http://pbs.twimg.com/profile_images/870271669427982336/Fl44ce_s_normal.jpg"/>
    <x v="43"/>
    <s v="https://twitter.com/#!/pefdow/status/1107003567456641024"/>
    <m/>
    <m/>
    <s v="1107003567456641024"/>
    <m/>
    <b v="0"/>
    <n v="0"/>
    <s v=""/>
    <b v="0"/>
    <s v="en"/>
    <m/>
    <s v=""/>
    <b v="0"/>
    <n v="76"/>
    <s v="1107001651586465793"/>
    <s v="Twitter for Android"/>
    <b v="0"/>
    <s v="1107001651586465793"/>
    <s v="Tweet"/>
    <n v="0"/>
    <n v="0"/>
    <m/>
    <m/>
    <m/>
    <m/>
    <m/>
    <m/>
    <m/>
    <m/>
    <n v="1"/>
    <s v="1"/>
    <s v="1"/>
    <n v="0"/>
    <n v="0"/>
    <n v="0"/>
    <n v="0"/>
    <n v="0"/>
    <n v="0"/>
    <n v="27"/>
    <n v="100"/>
    <n v="27"/>
  </r>
  <r>
    <s v="karlcch1919"/>
    <s v="wired"/>
    <m/>
    <m/>
    <m/>
    <m/>
    <m/>
    <m/>
    <m/>
    <m/>
    <s v="No"/>
    <n v="56"/>
    <m/>
    <m/>
    <x v="0"/>
    <d v="2019-03-16T19:40:17.000"/>
    <s v="RT @WIRED: This 385-foot dual-fuselage beast brings rockets to the edge of space, and is the world's largest plane by width. They call it S…"/>
    <m/>
    <m/>
    <x v="0"/>
    <m/>
    <s v="http://pbs.twimg.com/profile_images/1086620346722250752/-5PsfJDE_normal.png"/>
    <x v="44"/>
    <s v="https://twitter.com/#!/karlcch1919/status/1107003673207549952"/>
    <m/>
    <m/>
    <s v="1107003673207549952"/>
    <m/>
    <b v="0"/>
    <n v="0"/>
    <s v=""/>
    <b v="0"/>
    <s v="en"/>
    <m/>
    <s v=""/>
    <b v="0"/>
    <n v="76"/>
    <s v="1107001651586465793"/>
    <s v="Twitter Web Client"/>
    <b v="0"/>
    <s v="1107001651586465793"/>
    <s v="Tweet"/>
    <n v="0"/>
    <n v="0"/>
    <m/>
    <m/>
    <m/>
    <m/>
    <m/>
    <m/>
    <m/>
    <m/>
    <n v="1"/>
    <s v="1"/>
    <s v="1"/>
    <n v="0"/>
    <n v="0"/>
    <n v="0"/>
    <n v="0"/>
    <n v="0"/>
    <n v="0"/>
    <n v="27"/>
    <n v="100"/>
    <n v="27"/>
  </r>
  <r>
    <s v="kanuni_suleym"/>
    <s v="wired"/>
    <m/>
    <m/>
    <m/>
    <m/>
    <m/>
    <m/>
    <m/>
    <m/>
    <s v="No"/>
    <n v="57"/>
    <m/>
    <m/>
    <x v="0"/>
    <d v="2019-03-16T19:40:33.000"/>
    <s v="RT @WIRED: This 385-foot dual-fuselage beast brings rockets to the edge of space, and is the world's largest plane by width. They call it S…"/>
    <m/>
    <m/>
    <x v="0"/>
    <m/>
    <s v="http://pbs.twimg.com/profile_images/1087072355669692416/Bwa0XozY_normal.jpg"/>
    <x v="45"/>
    <s v="https://twitter.com/#!/kanuni_suleym/status/1107003738387070976"/>
    <m/>
    <m/>
    <s v="1107003738387070976"/>
    <m/>
    <b v="0"/>
    <n v="0"/>
    <s v=""/>
    <b v="0"/>
    <s v="en"/>
    <m/>
    <s v=""/>
    <b v="0"/>
    <n v="88"/>
    <s v="1107001651586465793"/>
    <s v="Twitter Web App"/>
    <b v="0"/>
    <s v="1107001651586465793"/>
    <s v="Tweet"/>
    <n v="0"/>
    <n v="0"/>
    <m/>
    <m/>
    <m/>
    <m/>
    <m/>
    <m/>
    <m/>
    <m/>
    <n v="1"/>
    <s v="1"/>
    <s v="1"/>
    <n v="0"/>
    <n v="0"/>
    <n v="0"/>
    <n v="0"/>
    <n v="0"/>
    <n v="0"/>
    <n v="27"/>
    <n v="100"/>
    <n v="27"/>
  </r>
  <r>
    <s v="enrique_retis"/>
    <s v="wired"/>
    <m/>
    <m/>
    <m/>
    <m/>
    <m/>
    <m/>
    <m/>
    <m/>
    <s v="No"/>
    <n v="58"/>
    <m/>
    <m/>
    <x v="0"/>
    <d v="2019-03-16T19:43:07.000"/>
    <s v="RT @WIRED: This 385-foot dual-fuselage beast brings rockets to the edge of space, and is the world's largest plane by width. They call it S…"/>
    <m/>
    <m/>
    <x v="0"/>
    <m/>
    <s v="http://pbs.twimg.com/profile_images/988915346114596864/iDJJZLEf_normal.jpg"/>
    <x v="46"/>
    <s v="https://twitter.com/#!/enrique_retis/status/1107004386906120193"/>
    <m/>
    <m/>
    <s v="1107004386906120193"/>
    <m/>
    <b v="0"/>
    <n v="0"/>
    <s v=""/>
    <b v="0"/>
    <s v="en"/>
    <m/>
    <s v=""/>
    <b v="0"/>
    <n v="76"/>
    <s v="1107001651586465793"/>
    <s v="Twitter for iPhone"/>
    <b v="0"/>
    <s v="1107001651586465793"/>
    <s v="Tweet"/>
    <n v="0"/>
    <n v="0"/>
    <m/>
    <m/>
    <m/>
    <m/>
    <m/>
    <m/>
    <m/>
    <m/>
    <n v="1"/>
    <s v="1"/>
    <s v="1"/>
    <n v="0"/>
    <n v="0"/>
    <n v="0"/>
    <n v="0"/>
    <n v="0"/>
    <n v="0"/>
    <n v="27"/>
    <n v="100"/>
    <n v="27"/>
  </r>
  <r>
    <s v="vontoddenstein"/>
    <s v="wired"/>
    <m/>
    <m/>
    <m/>
    <m/>
    <m/>
    <m/>
    <m/>
    <m/>
    <s v="No"/>
    <n v="59"/>
    <m/>
    <m/>
    <x v="0"/>
    <d v="2019-03-16T19:44:16.000"/>
    <s v="RT @WIRED: This 385-foot dual-fuselage beast brings rockets to the edge of space, and is the world's largest plane by width. They call it S…"/>
    <m/>
    <m/>
    <x v="0"/>
    <m/>
    <s v="http://pbs.twimg.com/profile_images/979836646794330112/JiU5_QSn_normal.jpg"/>
    <x v="47"/>
    <s v="https://twitter.com/#!/vontoddenstein/status/1107004677420281856"/>
    <m/>
    <m/>
    <s v="1107004677420281856"/>
    <m/>
    <b v="0"/>
    <n v="0"/>
    <s v=""/>
    <b v="0"/>
    <s v="en"/>
    <m/>
    <s v=""/>
    <b v="0"/>
    <n v="76"/>
    <s v="1107001651586465793"/>
    <s v="Twitter Web Client"/>
    <b v="0"/>
    <s v="1107001651586465793"/>
    <s v="Tweet"/>
    <n v="0"/>
    <n v="0"/>
    <m/>
    <m/>
    <m/>
    <m/>
    <m/>
    <m/>
    <m/>
    <m/>
    <n v="1"/>
    <s v="1"/>
    <s v="1"/>
    <n v="0"/>
    <n v="0"/>
    <n v="0"/>
    <n v="0"/>
    <n v="0"/>
    <n v="0"/>
    <n v="27"/>
    <n v="100"/>
    <n v="27"/>
  </r>
  <r>
    <s v="jangrandma71216"/>
    <s v="wired"/>
    <m/>
    <m/>
    <m/>
    <m/>
    <m/>
    <m/>
    <m/>
    <m/>
    <s v="No"/>
    <n v="60"/>
    <m/>
    <m/>
    <x v="0"/>
    <d v="2019-03-16T19:48:21.000"/>
    <s v="RT @WIRED: This 385-foot dual-fuselage beast brings rockets to the edge of space, and is the world's largest plane by width. They call it S…"/>
    <m/>
    <m/>
    <x v="0"/>
    <m/>
    <s v="http://abs.twimg.com/sticky/default_profile_images/default_profile_normal.png"/>
    <x v="48"/>
    <s v="https://twitter.com/#!/jangrandma71216/status/1107005703645003777"/>
    <m/>
    <m/>
    <s v="1107005703645003777"/>
    <m/>
    <b v="0"/>
    <n v="0"/>
    <s v=""/>
    <b v="0"/>
    <s v="en"/>
    <m/>
    <s v=""/>
    <b v="0"/>
    <n v="88"/>
    <s v="1107001651586465793"/>
    <s v="Twitter for iPhone"/>
    <b v="0"/>
    <s v="1107001651586465793"/>
    <s v="Tweet"/>
    <n v="0"/>
    <n v="0"/>
    <m/>
    <m/>
    <m/>
    <m/>
    <m/>
    <m/>
    <m/>
    <m/>
    <n v="1"/>
    <s v="1"/>
    <s v="1"/>
    <n v="0"/>
    <n v="0"/>
    <n v="0"/>
    <n v="0"/>
    <n v="0"/>
    <n v="0"/>
    <n v="27"/>
    <n v="100"/>
    <n v="27"/>
  </r>
  <r>
    <s v="7654321ko"/>
    <s v="wired"/>
    <m/>
    <m/>
    <m/>
    <m/>
    <m/>
    <m/>
    <m/>
    <m/>
    <s v="No"/>
    <n v="61"/>
    <m/>
    <m/>
    <x v="0"/>
    <d v="2019-03-16T19:48:34.000"/>
    <s v="RT @WIRED: This 385-foot dual-fuselage beast brings rockets to the edge of space, and is the world's largest plane by width. They call it S…"/>
    <m/>
    <m/>
    <x v="0"/>
    <m/>
    <s v="http://pbs.twimg.com/profile_images/1106924268309397504/uNwb5mOS_normal.jpg"/>
    <x v="49"/>
    <s v="https://twitter.com/#!/7654321ko/status/1107005757013282827"/>
    <m/>
    <m/>
    <s v="1107005757013282827"/>
    <m/>
    <b v="0"/>
    <n v="0"/>
    <s v=""/>
    <b v="0"/>
    <s v="en"/>
    <m/>
    <s v=""/>
    <b v="0"/>
    <n v="76"/>
    <s v="1107001651586465793"/>
    <s v="Twitter for Android"/>
    <b v="0"/>
    <s v="1107001651586465793"/>
    <s v="Tweet"/>
    <n v="0"/>
    <n v="0"/>
    <m/>
    <m/>
    <m/>
    <m/>
    <m/>
    <m/>
    <m/>
    <m/>
    <n v="1"/>
    <s v="1"/>
    <s v="1"/>
    <n v="0"/>
    <n v="0"/>
    <n v="0"/>
    <n v="0"/>
    <n v="0"/>
    <n v="0"/>
    <n v="27"/>
    <n v="100"/>
    <n v="27"/>
  </r>
  <r>
    <s v="michael86448476"/>
    <s v="wired"/>
    <m/>
    <m/>
    <m/>
    <m/>
    <m/>
    <m/>
    <m/>
    <m/>
    <s v="No"/>
    <n v="62"/>
    <m/>
    <m/>
    <x v="0"/>
    <d v="2019-03-16T19:48:39.000"/>
    <s v="RT @WIRED: This 385-foot dual-fuselage beast brings rockets to the edge of space, and is the world's largest plane by width. They call it S…"/>
    <m/>
    <m/>
    <x v="0"/>
    <m/>
    <s v="http://pbs.twimg.com/profile_images/1045475185082736640/t1IYLb6M_normal.jpg"/>
    <x v="50"/>
    <s v="https://twitter.com/#!/michael86448476/status/1107005776848191488"/>
    <m/>
    <m/>
    <s v="1107005776848191488"/>
    <m/>
    <b v="0"/>
    <n v="0"/>
    <s v=""/>
    <b v="0"/>
    <s v="en"/>
    <m/>
    <s v=""/>
    <b v="0"/>
    <n v="76"/>
    <s v="1107001651586465793"/>
    <s v="Twitter for Android"/>
    <b v="0"/>
    <s v="1107001651586465793"/>
    <s v="Tweet"/>
    <n v="0"/>
    <n v="0"/>
    <m/>
    <m/>
    <m/>
    <m/>
    <m/>
    <m/>
    <m/>
    <m/>
    <n v="1"/>
    <s v="1"/>
    <s v="1"/>
    <n v="0"/>
    <n v="0"/>
    <n v="0"/>
    <n v="0"/>
    <n v="0"/>
    <n v="0"/>
    <n v="27"/>
    <n v="100"/>
    <n v="27"/>
  </r>
  <r>
    <s v="r0dt1d"/>
    <s v="wired"/>
    <m/>
    <m/>
    <m/>
    <m/>
    <m/>
    <m/>
    <m/>
    <m/>
    <s v="No"/>
    <n v="63"/>
    <m/>
    <m/>
    <x v="0"/>
    <d v="2019-03-16T19:52:23.000"/>
    <s v="RT @WIRED: This 385-foot dual-fuselage beast brings rockets to the edge of space, and is the world's largest plane by width. They call it S…"/>
    <m/>
    <m/>
    <x v="0"/>
    <m/>
    <s v="http://pbs.twimg.com/profile_images/892131968909029377/sMoRx59L_normal.jpg"/>
    <x v="51"/>
    <s v="https://twitter.com/#!/r0dt1d/status/1107006717567606785"/>
    <m/>
    <m/>
    <s v="1107006717567606785"/>
    <m/>
    <b v="0"/>
    <n v="0"/>
    <s v=""/>
    <b v="0"/>
    <s v="en"/>
    <m/>
    <s v=""/>
    <b v="0"/>
    <n v="76"/>
    <s v="1107001651586465793"/>
    <s v="Twitter for iPhone"/>
    <b v="0"/>
    <s v="1107001651586465793"/>
    <s v="Tweet"/>
    <n v="0"/>
    <n v="0"/>
    <m/>
    <m/>
    <m/>
    <m/>
    <m/>
    <m/>
    <m/>
    <m/>
    <n v="1"/>
    <s v="1"/>
    <s v="1"/>
    <n v="0"/>
    <n v="0"/>
    <n v="0"/>
    <n v="0"/>
    <n v="0"/>
    <n v="0"/>
    <n v="27"/>
    <n v="100"/>
    <n v="27"/>
  </r>
  <r>
    <s v="gutenbergsson"/>
    <s v="wired"/>
    <m/>
    <m/>
    <m/>
    <m/>
    <m/>
    <m/>
    <m/>
    <m/>
    <s v="No"/>
    <n v="64"/>
    <m/>
    <m/>
    <x v="0"/>
    <d v="2019-03-16T19:52:26.000"/>
    <s v="RT @WIRED: This 385-foot dual-fuselage beast brings rockets to the edge of space, and is the world's largest plane by width. They call it S…"/>
    <m/>
    <m/>
    <x v="0"/>
    <m/>
    <s v="http://pbs.twimg.com/profile_images/544684667559899137/hToW95-m_normal.jpeg"/>
    <x v="52"/>
    <s v="https://twitter.com/#!/gutenbergsson/status/1107006730934935556"/>
    <m/>
    <m/>
    <s v="1107006730934935556"/>
    <m/>
    <b v="0"/>
    <n v="0"/>
    <s v=""/>
    <b v="0"/>
    <s v="en"/>
    <m/>
    <s v=""/>
    <b v="0"/>
    <n v="76"/>
    <s v="1107001651586465793"/>
    <s v="Twitter for iPad"/>
    <b v="0"/>
    <s v="1107001651586465793"/>
    <s v="Tweet"/>
    <n v="0"/>
    <n v="0"/>
    <m/>
    <m/>
    <m/>
    <m/>
    <m/>
    <m/>
    <m/>
    <m/>
    <n v="1"/>
    <s v="1"/>
    <s v="1"/>
    <n v="0"/>
    <n v="0"/>
    <n v="0"/>
    <n v="0"/>
    <n v="0"/>
    <n v="0"/>
    <n v="27"/>
    <n v="100"/>
    <n v="27"/>
  </r>
  <r>
    <s v="checopaco1"/>
    <s v="wired"/>
    <m/>
    <m/>
    <m/>
    <m/>
    <m/>
    <m/>
    <m/>
    <m/>
    <s v="No"/>
    <n v="65"/>
    <m/>
    <m/>
    <x v="0"/>
    <d v="2019-03-16T19:53:27.000"/>
    <s v="RT @WIRED: This 385-foot dual-fuselage beast brings rockets to the edge of space, and is the world's largest plane by width. They call it S…"/>
    <m/>
    <m/>
    <x v="0"/>
    <m/>
    <s v="http://pbs.twimg.com/profile_images/488300769691435009/w6toE_Vq_normal.jpeg"/>
    <x v="53"/>
    <s v="https://twitter.com/#!/checopaco1/status/1107006988200931329"/>
    <m/>
    <m/>
    <s v="1107006988200931329"/>
    <m/>
    <b v="0"/>
    <n v="0"/>
    <s v=""/>
    <b v="0"/>
    <s v="en"/>
    <m/>
    <s v=""/>
    <b v="0"/>
    <n v="76"/>
    <s v="1107001651586465793"/>
    <s v="Twitter Web Client"/>
    <b v="0"/>
    <s v="1107001651586465793"/>
    <s v="Tweet"/>
    <n v="0"/>
    <n v="0"/>
    <m/>
    <m/>
    <m/>
    <m/>
    <m/>
    <m/>
    <m/>
    <m/>
    <n v="1"/>
    <s v="1"/>
    <s v="1"/>
    <n v="0"/>
    <n v="0"/>
    <n v="0"/>
    <n v="0"/>
    <n v="0"/>
    <n v="0"/>
    <n v="27"/>
    <n v="100"/>
    <n v="27"/>
  </r>
  <r>
    <s v="robertesell"/>
    <s v="wired"/>
    <m/>
    <m/>
    <m/>
    <m/>
    <m/>
    <m/>
    <m/>
    <m/>
    <s v="No"/>
    <n v="66"/>
    <m/>
    <m/>
    <x v="0"/>
    <d v="2019-03-16T19:55:48.000"/>
    <s v="RT @WIRED: This 385-foot dual-fuselage beast brings rockets to the edge of space, and is the world's largest plane by width. They call it S…"/>
    <m/>
    <m/>
    <x v="0"/>
    <m/>
    <s v="http://pbs.twimg.com/profile_images/892904221695033345/t6Zm4JZE_normal.jpg"/>
    <x v="54"/>
    <s v="https://twitter.com/#!/robertesell/status/1107007576292487169"/>
    <m/>
    <m/>
    <s v="1107007576292487169"/>
    <m/>
    <b v="0"/>
    <n v="0"/>
    <s v=""/>
    <b v="0"/>
    <s v="en"/>
    <m/>
    <s v=""/>
    <b v="0"/>
    <n v="76"/>
    <s v="1107001651586465793"/>
    <s v="Twitter for iPhone"/>
    <b v="0"/>
    <s v="1107001651586465793"/>
    <s v="Tweet"/>
    <n v="0"/>
    <n v="0"/>
    <m/>
    <m/>
    <m/>
    <m/>
    <m/>
    <m/>
    <m/>
    <m/>
    <n v="1"/>
    <s v="1"/>
    <s v="1"/>
    <n v="0"/>
    <n v="0"/>
    <n v="0"/>
    <n v="0"/>
    <n v="0"/>
    <n v="0"/>
    <n v="27"/>
    <n v="100"/>
    <n v="27"/>
  </r>
  <r>
    <s v="andreabettini"/>
    <s v="wired"/>
    <m/>
    <m/>
    <m/>
    <m/>
    <m/>
    <m/>
    <m/>
    <m/>
    <s v="No"/>
    <n v="67"/>
    <m/>
    <m/>
    <x v="0"/>
    <d v="2019-03-16T19:56:27.000"/>
    <s v="RT @WIRED: This 385-foot dual-fuselage beast brings rockets to the edge of space, and is the world's largest plane by width. They call it S…"/>
    <m/>
    <m/>
    <x v="0"/>
    <m/>
    <s v="http://pbs.twimg.com/profile_images/845613489922166784/90IN75gb_normal.jpg"/>
    <x v="55"/>
    <s v="https://twitter.com/#!/andreabettini/status/1107007740554153984"/>
    <m/>
    <m/>
    <s v="1107007740554153984"/>
    <m/>
    <b v="0"/>
    <n v="0"/>
    <s v=""/>
    <b v="0"/>
    <s v="en"/>
    <m/>
    <s v=""/>
    <b v="0"/>
    <n v="76"/>
    <s v="1107001651586465793"/>
    <s v="Twitter for Android"/>
    <b v="0"/>
    <s v="1107001651586465793"/>
    <s v="Tweet"/>
    <n v="0"/>
    <n v="0"/>
    <m/>
    <m/>
    <m/>
    <m/>
    <m/>
    <m/>
    <m/>
    <m/>
    <n v="1"/>
    <s v="1"/>
    <s v="1"/>
    <n v="0"/>
    <n v="0"/>
    <n v="0"/>
    <n v="0"/>
    <n v="0"/>
    <n v="0"/>
    <n v="27"/>
    <n v="100"/>
    <n v="27"/>
  </r>
  <r>
    <s v="tacj"/>
    <s v="wired"/>
    <m/>
    <m/>
    <m/>
    <m/>
    <m/>
    <m/>
    <m/>
    <m/>
    <s v="No"/>
    <n v="68"/>
    <m/>
    <m/>
    <x v="0"/>
    <d v="2019-03-16T19:57:23.000"/>
    <s v="RT @WIRED: This 385-foot dual-fuselage beast brings rockets to the edge of space, and is the world's largest plane by width. They call it S…"/>
    <m/>
    <m/>
    <x v="0"/>
    <m/>
    <s v="http://pbs.twimg.com/profile_images/855925309287301120/jvmqpGnI_normal.jpg"/>
    <x v="56"/>
    <s v="https://twitter.com/#!/tacj/status/1107007976303443968"/>
    <m/>
    <m/>
    <s v="1107007976303443968"/>
    <m/>
    <b v="0"/>
    <n v="0"/>
    <s v=""/>
    <b v="0"/>
    <s v="en"/>
    <m/>
    <s v=""/>
    <b v="0"/>
    <n v="76"/>
    <s v="1107001651586465793"/>
    <s v="Twitter for iPhone"/>
    <b v="0"/>
    <s v="1107001651586465793"/>
    <s v="Tweet"/>
    <n v="0"/>
    <n v="0"/>
    <m/>
    <m/>
    <m/>
    <m/>
    <m/>
    <m/>
    <m/>
    <m/>
    <n v="1"/>
    <s v="1"/>
    <s v="1"/>
    <n v="0"/>
    <n v="0"/>
    <n v="0"/>
    <n v="0"/>
    <n v="0"/>
    <n v="0"/>
    <n v="27"/>
    <n v="100"/>
    <n v="27"/>
  </r>
  <r>
    <s v="brandonbydesign"/>
    <s v="wired"/>
    <m/>
    <m/>
    <m/>
    <m/>
    <m/>
    <m/>
    <m/>
    <m/>
    <s v="No"/>
    <n v="69"/>
    <m/>
    <m/>
    <x v="0"/>
    <d v="2019-03-16T19:58:41.000"/>
    <s v="RT @WIRED: This 385-foot dual-fuselage beast brings rockets to the edge of space, and is the world's largest plane by width. They call it S…"/>
    <m/>
    <m/>
    <x v="0"/>
    <m/>
    <s v="http://pbs.twimg.com/profile_images/1077660806647607296/pNrSRirx_normal.jpg"/>
    <x v="57"/>
    <s v="https://twitter.com/#!/brandonbydesign/status/1107008305589821441"/>
    <m/>
    <m/>
    <s v="1107008305589821441"/>
    <m/>
    <b v="0"/>
    <n v="0"/>
    <s v=""/>
    <b v="0"/>
    <s v="en"/>
    <m/>
    <s v=""/>
    <b v="0"/>
    <n v="76"/>
    <s v="1107001651586465793"/>
    <s v="Twitter for iPhone"/>
    <b v="0"/>
    <s v="1107001651586465793"/>
    <s v="Tweet"/>
    <n v="0"/>
    <n v="0"/>
    <m/>
    <m/>
    <m/>
    <m/>
    <m/>
    <m/>
    <m/>
    <m/>
    <n v="1"/>
    <s v="1"/>
    <s v="1"/>
    <n v="0"/>
    <n v="0"/>
    <n v="0"/>
    <n v="0"/>
    <n v="0"/>
    <n v="0"/>
    <n v="27"/>
    <n v="100"/>
    <n v="27"/>
  </r>
  <r>
    <s v="ratarataratara1"/>
    <s v="wired"/>
    <m/>
    <m/>
    <m/>
    <m/>
    <m/>
    <m/>
    <m/>
    <m/>
    <s v="No"/>
    <n v="70"/>
    <m/>
    <m/>
    <x v="0"/>
    <d v="2019-03-16T19:58:58.000"/>
    <s v="RT @WIRED: This 385-foot dual-fuselage beast brings rockets to the edge of space, and is the world's largest plane by width. They call it S…"/>
    <m/>
    <m/>
    <x v="0"/>
    <m/>
    <s v="http://pbs.twimg.com/profile_images/1097627087328940032/EYahUXGW_normal.jpg"/>
    <x v="58"/>
    <s v="https://twitter.com/#!/ratarataratara1/status/1107008374040870912"/>
    <m/>
    <m/>
    <s v="1107008374040870912"/>
    <m/>
    <b v="0"/>
    <n v="0"/>
    <s v=""/>
    <b v="0"/>
    <s v="en"/>
    <m/>
    <s v=""/>
    <b v="0"/>
    <n v="76"/>
    <s v="1107001651586465793"/>
    <s v="Twitter for Android"/>
    <b v="0"/>
    <s v="1107001651586465793"/>
    <s v="Tweet"/>
    <n v="0"/>
    <n v="0"/>
    <m/>
    <m/>
    <m/>
    <m/>
    <m/>
    <m/>
    <m/>
    <m/>
    <n v="1"/>
    <s v="1"/>
    <s v="1"/>
    <n v="0"/>
    <n v="0"/>
    <n v="0"/>
    <n v="0"/>
    <n v="0"/>
    <n v="0"/>
    <n v="27"/>
    <n v="100"/>
    <n v="27"/>
  </r>
  <r>
    <s v="olagbegidayo"/>
    <s v="wired"/>
    <m/>
    <m/>
    <m/>
    <m/>
    <m/>
    <m/>
    <m/>
    <m/>
    <s v="No"/>
    <n v="71"/>
    <m/>
    <m/>
    <x v="0"/>
    <d v="2019-03-16T20:00:46.000"/>
    <s v="RT @WIRED: This 385-foot dual-fuselage beast brings rockets to the edge of space, and is the world's largest plane by width. They call it S…"/>
    <m/>
    <m/>
    <x v="0"/>
    <m/>
    <s v="http://pbs.twimg.com/profile_images/1046021191583109120/z-8L42Bu_normal.jpg"/>
    <x v="59"/>
    <s v="https://twitter.com/#!/olagbegidayo/status/1107008826061004800"/>
    <m/>
    <m/>
    <s v="1107008826061004800"/>
    <m/>
    <b v="0"/>
    <n v="0"/>
    <s v=""/>
    <b v="0"/>
    <s v="en"/>
    <m/>
    <s v=""/>
    <b v="0"/>
    <n v="76"/>
    <s v="1107001651586465793"/>
    <s v="Twitter for Android"/>
    <b v="0"/>
    <s v="1107001651586465793"/>
    <s v="Tweet"/>
    <n v="0"/>
    <n v="0"/>
    <m/>
    <m/>
    <m/>
    <m/>
    <m/>
    <m/>
    <m/>
    <m/>
    <n v="1"/>
    <s v="1"/>
    <s v="1"/>
    <n v="0"/>
    <n v="0"/>
    <n v="0"/>
    <n v="0"/>
    <n v="0"/>
    <n v="0"/>
    <n v="27"/>
    <n v="100"/>
    <n v="27"/>
  </r>
  <r>
    <s v="ashysaber400"/>
    <s v="wired"/>
    <m/>
    <m/>
    <m/>
    <m/>
    <m/>
    <m/>
    <m/>
    <m/>
    <s v="No"/>
    <n v="72"/>
    <m/>
    <m/>
    <x v="0"/>
    <d v="2019-03-16T20:01:14.000"/>
    <s v="RT @WIRED: This 385-foot dual-fuselage beast brings rockets to the edge of space, and is the world's largest plane by width. They call it S…"/>
    <m/>
    <m/>
    <x v="0"/>
    <m/>
    <s v="http://pbs.twimg.com/profile_images/1078035459031420928/zyDjc8Be_normal.jpg"/>
    <x v="60"/>
    <s v="https://twitter.com/#!/ashysaber400/status/1107008947427442688"/>
    <m/>
    <m/>
    <s v="1107008947427442688"/>
    <m/>
    <b v="0"/>
    <n v="0"/>
    <s v=""/>
    <b v="0"/>
    <s v="en"/>
    <m/>
    <s v=""/>
    <b v="0"/>
    <n v="76"/>
    <s v="1107001651586465793"/>
    <s v="Twitter for iPad"/>
    <b v="0"/>
    <s v="1107001651586465793"/>
    <s v="Tweet"/>
    <n v="0"/>
    <n v="0"/>
    <m/>
    <m/>
    <m/>
    <m/>
    <m/>
    <m/>
    <m/>
    <m/>
    <n v="1"/>
    <s v="1"/>
    <s v="1"/>
    <n v="0"/>
    <n v="0"/>
    <n v="0"/>
    <n v="0"/>
    <n v="0"/>
    <n v="0"/>
    <n v="27"/>
    <n v="100"/>
    <n v="27"/>
  </r>
  <r>
    <s v="tallelfin"/>
    <s v="wired"/>
    <m/>
    <m/>
    <m/>
    <m/>
    <m/>
    <m/>
    <m/>
    <m/>
    <s v="No"/>
    <n v="73"/>
    <m/>
    <m/>
    <x v="0"/>
    <d v="2019-03-16T20:04:30.000"/>
    <s v="RT @WIRED: This 385-foot dual-fuselage beast brings rockets to the edge of space, and is the world's largest plane by width. They call it S…"/>
    <m/>
    <m/>
    <x v="0"/>
    <m/>
    <s v="http://pbs.twimg.com/profile_images/3417025801/de614cdbc560070351242707e77a7555_normal.png"/>
    <x v="61"/>
    <s v="https://twitter.com/#!/tallelfin/status/1107009765597536256"/>
    <m/>
    <m/>
    <s v="1107009765597536256"/>
    <m/>
    <b v="0"/>
    <n v="0"/>
    <s v=""/>
    <b v="0"/>
    <s v="en"/>
    <m/>
    <s v=""/>
    <b v="0"/>
    <n v="76"/>
    <s v="1107001651586465793"/>
    <s v="Twitter Web Client"/>
    <b v="0"/>
    <s v="1107001651586465793"/>
    <s v="Tweet"/>
    <n v="0"/>
    <n v="0"/>
    <m/>
    <m/>
    <m/>
    <m/>
    <m/>
    <m/>
    <m/>
    <m/>
    <n v="1"/>
    <s v="1"/>
    <s v="1"/>
    <n v="0"/>
    <n v="0"/>
    <n v="0"/>
    <n v="0"/>
    <n v="0"/>
    <n v="0"/>
    <n v="27"/>
    <n v="100"/>
    <n v="27"/>
  </r>
  <r>
    <s v="ianpfraser1"/>
    <s v="wired"/>
    <m/>
    <m/>
    <m/>
    <m/>
    <m/>
    <m/>
    <m/>
    <m/>
    <s v="No"/>
    <n v="74"/>
    <m/>
    <m/>
    <x v="0"/>
    <d v="2019-03-16T20:05:11.000"/>
    <s v="RT @WIRED: This 385-foot dual-fuselage beast brings rockets to the edge of space, and is the world's largest plane by width. They call it S…"/>
    <m/>
    <m/>
    <x v="0"/>
    <m/>
    <s v="http://pbs.twimg.com/profile_images/1104817764143755264/uEVMX_xE_normal.jpg"/>
    <x v="62"/>
    <s v="https://twitter.com/#!/ianpfraser1/status/1107009939208192000"/>
    <m/>
    <m/>
    <s v="1107009939208192000"/>
    <m/>
    <b v="0"/>
    <n v="0"/>
    <s v=""/>
    <b v="0"/>
    <s v="en"/>
    <m/>
    <s v=""/>
    <b v="0"/>
    <n v="76"/>
    <s v="1107001651586465793"/>
    <s v="Twitter for Android"/>
    <b v="0"/>
    <s v="1107001651586465793"/>
    <s v="Tweet"/>
    <n v="0"/>
    <n v="0"/>
    <m/>
    <m/>
    <m/>
    <m/>
    <m/>
    <m/>
    <m/>
    <m/>
    <n v="1"/>
    <s v="1"/>
    <s v="1"/>
    <n v="0"/>
    <n v="0"/>
    <n v="0"/>
    <n v="0"/>
    <n v="0"/>
    <n v="0"/>
    <n v="27"/>
    <n v="100"/>
    <n v="27"/>
  </r>
  <r>
    <s v="jeew333t"/>
    <s v="wired"/>
    <m/>
    <m/>
    <m/>
    <m/>
    <m/>
    <m/>
    <m/>
    <m/>
    <s v="No"/>
    <n v="75"/>
    <m/>
    <m/>
    <x v="0"/>
    <d v="2019-03-16T20:11:36.000"/>
    <s v="RT @WIRED: This 385-foot dual-fuselage beast brings rockets to the edge of space, and is the world's largest plane by width. They call it S…"/>
    <m/>
    <m/>
    <x v="0"/>
    <m/>
    <s v="http://pbs.twimg.com/profile_images/1104456429686149120/aAvxBmzT_normal.jpg"/>
    <x v="63"/>
    <s v="https://twitter.com/#!/jeew333t/status/1107011555277881344"/>
    <m/>
    <m/>
    <s v="1107011555277881344"/>
    <m/>
    <b v="0"/>
    <n v="0"/>
    <s v=""/>
    <b v="0"/>
    <s v="en"/>
    <m/>
    <s v=""/>
    <b v="0"/>
    <n v="76"/>
    <s v="1107001651586465793"/>
    <s v="Twitter for Android"/>
    <b v="0"/>
    <s v="1107001651586465793"/>
    <s v="Tweet"/>
    <n v="0"/>
    <n v="0"/>
    <m/>
    <m/>
    <m/>
    <m/>
    <m/>
    <m/>
    <m/>
    <m/>
    <n v="1"/>
    <s v="1"/>
    <s v="1"/>
    <n v="0"/>
    <n v="0"/>
    <n v="0"/>
    <n v="0"/>
    <n v="0"/>
    <n v="0"/>
    <n v="27"/>
    <n v="100"/>
    <n v="27"/>
  </r>
  <r>
    <s v="is_haqq"/>
    <s v="wired"/>
    <m/>
    <m/>
    <m/>
    <m/>
    <m/>
    <m/>
    <m/>
    <m/>
    <s v="No"/>
    <n v="76"/>
    <m/>
    <m/>
    <x v="0"/>
    <d v="2019-03-16T20:26:37.000"/>
    <s v="RT @WIRED: This 385-foot dual-fuselage beast brings rockets to the edge of space, and is the world's largest plane by width. They call it S…"/>
    <m/>
    <m/>
    <x v="0"/>
    <m/>
    <s v="http://pbs.twimg.com/profile_images/872214567945994241/igaaCGTX_normal.jpg"/>
    <x v="64"/>
    <s v="https://twitter.com/#!/is_haqq/status/1107015333016158210"/>
    <m/>
    <m/>
    <s v="1107015333016158210"/>
    <m/>
    <b v="0"/>
    <n v="0"/>
    <s v=""/>
    <b v="0"/>
    <s v="en"/>
    <m/>
    <s v=""/>
    <b v="0"/>
    <n v="76"/>
    <s v="1107001651586465793"/>
    <s v="Twitter Web App"/>
    <b v="0"/>
    <s v="1107001651586465793"/>
    <s v="Tweet"/>
    <n v="0"/>
    <n v="0"/>
    <m/>
    <m/>
    <m/>
    <m/>
    <m/>
    <m/>
    <m/>
    <m/>
    <n v="1"/>
    <s v="1"/>
    <s v="1"/>
    <n v="0"/>
    <n v="0"/>
    <n v="0"/>
    <n v="0"/>
    <n v="0"/>
    <n v="0"/>
    <n v="27"/>
    <n v="100"/>
    <n v="27"/>
  </r>
  <r>
    <s v="loris_assi"/>
    <s v="wired"/>
    <m/>
    <m/>
    <m/>
    <m/>
    <m/>
    <m/>
    <m/>
    <m/>
    <s v="No"/>
    <n v="77"/>
    <m/>
    <m/>
    <x v="0"/>
    <d v="2019-03-16T20:29:57.000"/>
    <s v="RT @WIRED: This 385-foot dual-fuselage beast brings rockets to the edge of space, and is the world's largest plane by width. They call it S…"/>
    <m/>
    <m/>
    <x v="0"/>
    <m/>
    <s v="http://pbs.twimg.com/profile_images/898984740308611072/NpFvwzHc_normal.jpg"/>
    <x v="65"/>
    <s v="https://twitter.com/#!/loris_assi/status/1107016171138834433"/>
    <m/>
    <m/>
    <s v="1107016171138834433"/>
    <m/>
    <b v="0"/>
    <n v="0"/>
    <s v=""/>
    <b v="0"/>
    <s v="en"/>
    <m/>
    <s v=""/>
    <b v="0"/>
    <n v="76"/>
    <s v="1107001651586465793"/>
    <s v="Twitter for Android"/>
    <b v="0"/>
    <s v="1107001651586465793"/>
    <s v="Tweet"/>
    <n v="0"/>
    <n v="0"/>
    <m/>
    <m/>
    <m/>
    <m/>
    <m/>
    <m/>
    <m/>
    <m/>
    <n v="1"/>
    <s v="1"/>
    <s v="1"/>
    <n v="0"/>
    <n v="0"/>
    <n v="0"/>
    <n v="0"/>
    <n v="0"/>
    <n v="0"/>
    <n v="27"/>
    <n v="100"/>
    <n v="27"/>
  </r>
  <r>
    <s v="ohmygizmos"/>
    <s v="wired"/>
    <m/>
    <m/>
    <m/>
    <m/>
    <m/>
    <m/>
    <m/>
    <m/>
    <s v="No"/>
    <n v="78"/>
    <m/>
    <m/>
    <x v="0"/>
    <d v="2019-03-16T20:35:53.000"/>
    <s v="RT @WIRED: This 385-foot dual-fuselage beast brings rockets to the edge of space, and is the world's largest plane by width. They call it S…"/>
    <m/>
    <m/>
    <x v="0"/>
    <m/>
    <s v="http://pbs.twimg.com/profile_images/1103610603887906816/KFOPawfr_normal.png"/>
    <x v="66"/>
    <s v="https://twitter.com/#!/ohmygizmos/status/1107017666420768769"/>
    <m/>
    <m/>
    <s v="1107017666420768769"/>
    <m/>
    <b v="0"/>
    <n v="0"/>
    <s v=""/>
    <b v="0"/>
    <s v="en"/>
    <m/>
    <s v=""/>
    <b v="0"/>
    <n v="76"/>
    <s v="1107001651586465793"/>
    <s v="Twitter Web Client"/>
    <b v="0"/>
    <s v="1107001651586465793"/>
    <s v="Tweet"/>
    <n v="0"/>
    <n v="0"/>
    <m/>
    <m/>
    <m/>
    <m/>
    <m/>
    <m/>
    <m/>
    <m/>
    <n v="1"/>
    <s v="1"/>
    <s v="1"/>
    <n v="0"/>
    <n v="0"/>
    <n v="0"/>
    <n v="0"/>
    <n v="0"/>
    <n v="0"/>
    <n v="27"/>
    <n v="100"/>
    <n v="27"/>
  </r>
  <r>
    <s v="riscus1"/>
    <s v="wired"/>
    <m/>
    <m/>
    <m/>
    <m/>
    <m/>
    <m/>
    <m/>
    <m/>
    <s v="No"/>
    <n v="79"/>
    <m/>
    <m/>
    <x v="0"/>
    <d v="2019-03-16T20:36:13.000"/>
    <s v="RT @WIRED: This 385-foot dual-fuselage beast brings rockets to the edge of space, and is the world's largest plane by width. They call it S…"/>
    <m/>
    <m/>
    <x v="0"/>
    <m/>
    <s v="http://pbs.twimg.com/profile_images/1083117834736144386/DFkWu8os_normal.jpg"/>
    <x v="67"/>
    <s v="https://twitter.com/#!/riscus1/status/1107017749228912641"/>
    <m/>
    <m/>
    <s v="1107017749228912641"/>
    <m/>
    <b v="0"/>
    <n v="0"/>
    <s v=""/>
    <b v="0"/>
    <s v="en"/>
    <m/>
    <s v=""/>
    <b v="0"/>
    <n v="76"/>
    <s v="1107001651586465793"/>
    <s v="Twitter for iPhone"/>
    <b v="0"/>
    <s v="1107001651586465793"/>
    <s v="Tweet"/>
    <n v="0"/>
    <n v="0"/>
    <m/>
    <m/>
    <m/>
    <m/>
    <m/>
    <m/>
    <m/>
    <m/>
    <n v="1"/>
    <s v="1"/>
    <s v="1"/>
    <n v="0"/>
    <n v="0"/>
    <n v="0"/>
    <n v="0"/>
    <n v="0"/>
    <n v="0"/>
    <n v="27"/>
    <n v="100"/>
    <n v="27"/>
  </r>
  <r>
    <s v="alexndralbornoz"/>
    <s v="wired"/>
    <m/>
    <m/>
    <m/>
    <m/>
    <m/>
    <m/>
    <m/>
    <m/>
    <s v="No"/>
    <n v="80"/>
    <m/>
    <m/>
    <x v="0"/>
    <d v="2019-03-16T20:44:54.000"/>
    <s v="RT @WIRED: This 385-foot dual-fuselage beast brings rockets to the edge of space, and is the world's largest plane by width. They call it S…"/>
    <m/>
    <m/>
    <x v="0"/>
    <m/>
    <s v="http://pbs.twimg.com/profile_images/1378045415/Gundam_Exia_by_candyworx_normal.jpg"/>
    <x v="68"/>
    <s v="https://twitter.com/#!/alexndralbornoz/status/1107019934176104448"/>
    <m/>
    <m/>
    <s v="1107019934176104448"/>
    <m/>
    <b v="0"/>
    <n v="0"/>
    <s v=""/>
    <b v="0"/>
    <s v="en"/>
    <m/>
    <s v=""/>
    <b v="0"/>
    <n v="76"/>
    <s v="1107001651586465793"/>
    <s v="Twitter for Android"/>
    <b v="0"/>
    <s v="1107001651586465793"/>
    <s v="Tweet"/>
    <n v="0"/>
    <n v="0"/>
    <m/>
    <m/>
    <m/>
    <m/>
    <m/>
    <m/>
    <m/>
    <m/>
    <n v="1"/>
    <s v="1"/>
    <s v="1"/>
    <n v="0"/>
    <n v="0"/>
    <n v="0"/>
    <n v="0"/>
    <n v="0"/>
    <n v="0"/>
    <n v="27"/>
    <n v="100"/>
    <n v="27"/>
  </r>
  <r>
    <s v="path2flight"/>
    <s v="wired"/>
    <m/>
    <m/>
    <m/>
    <m/>
    <m/>
    <m/>
    <m/>
    <m/>
    <s v="No"/>
    <n v="81"/>
    <m/>
    <m/>
    <x v="0"/>
    <d v="2019-03-16T20:50:44.000"/>
    <s v="RT @WIRED: This 385-foot dual-fuselage beast brings rockets to the edge of space, and is the world's largest plane by width. They call it S…"/>
    <m/>
    <m/>
    <x v="0"/>
    <m/>
    <s v="http://pbs.twimg.com/profile_images/1041344751067267072/rpITPeYa_normal.jpg"/>
    <x v="69"/>
    <s v="https://twitter.com/#!/path2flight/status/1107021402924703744"/>
    <m/>
    <m/>
    <s v="1107021402924703744"/>
    <m/>
    <b v="0"/>
    <n v="0"/>
    <s v=""/>
    <b v="0"/>
    <s v="en"/>
    <m/>
    <s v=""/>
    <b v="0"/>
    <n v="76"/>
    <s v="1107001651586465793"/>
    <s v="Twitter for iPhone"/>
    <b v="0"/>
    <s v="1107001651586465793"/>
    <s v="Tweet"/>
    <n v="0"/>
    <n v="0"/>
    <m/>
    <m/>
    <m/>
    <m/>
    <m/>
    <m/>
    <m/>
    <m/>
    <n v="1"/>
    <s v="1"/>
    <s v="1"/>
    <n v="0"/>
    <n v="0"/>
    <n v="0"/>
    <n v="0"/>
    <n v="0"/>
    <n v="0"/>
    <n v="27"/>
    <n v="100"/>
    <n v="27"/>
  </r>
  <r>
    <s v="_virtual_v"/>
    <s v="wired"/>
    <m/>
    <m/>
    <m/>
    <m/>
    <m/>
    <m/>
    <m/>
    <m/>
    <s v="No"/>
    <n v="82"/>
    <m/>
    <m/>
    <x v="0"/>
    <d v="2019-03-16T20:51:48.000"/>
    <s v="RT @WIRED: This 385-foot dual-fuselage beast brings rockets to the edge of space, and is the world's largest plane by width. They call it S…"/>
    <m/>
    <m/>
    <x v="0"/>
    <m/>
    <s v="http://pbs.twimg.com/profile_images/1022482577851072514/j9WpeGTg_normal.jpg"/>
    <x v="70"/>
    <s v="https://twitter.com/#!/_virtual_v/status/1107021670508826625"/>
    <m/>
    <m/>
    <s v="1107021670508826625"/>
    <m/>
    <b v="0"/>
    <n v="0"/>
    <s v=""/>
    <b v="0"/>
    <s v="en"/>
    <m/>
    <s v=""/>
    <b v="0"/>
    <n v="76"/>
    <s v="1107001651586465793"/>
    <s v="Twitter for Android"/>
    <b v="0"/>
    <s v="1107001651586465793"/>
    <s v="Tweet"/>
    <n v="0"/>
    <n v="0"/>
    <m/>
    <m/>
    <m/>
    <m/>
    <m/>
    <m/>
    <m/>
    <m/>
    <n v="1"/>
    <s v="1"/>
    <s v="1"/>
    <n v="0"/>
    <n v="0"/>
    <n v="0"/>
    <n v="0"/>
    <n v="0"/>
    <n v="0"/>
    <n v="27"/>
    <n v="100"/>
    <n v="27"/>
  </r>
  <r>
    <s v="brandondbrown03"/>
    <s v="wired"/>
    <m/>
    <m/>
    <m/>
    <m/>
    <m/>
    <m/>
    <m/>
    <m/>
    <s v="No"/>
    <n v="83"/>
    <m/>
    <m/>
    <x v="0"/>
    <d v="2019-03-16T20:54:39.000"/>
    <s v="RT @WIRED: This 385-foot dual-fuselage beast brings rockets to the edge of space, and is the world's largest plane by width. They call it S…"/>
    <m/>
    <m/>
    <x v="0"/>
    <m/>
    <s v="http://pbs.twimg.com/profile_images/1021965099102359554/wWwYD-rF_normal.jpg"/>
    <x v="71"/>
    <s v="https://twitter.com/#!/brandondbrown03/status/1107022386484916225"/>
    <m/>
    <m/>
    <s v="1107022386484916225"/>
    <m/>
    <b v="0"/>
    <n v="0"/>
    <s v=""/>
    <b v="0"/>
    <s v="en"/>
    <m/>
    <s v=""/>
    <b v="0"/>
    <n v="76"/>
    <s v="1107001651586465793"/>
    <s v="Twitter for iPhone"/>
    <b v="0"/>
    <s v="1107001651586465793"/>
    <s v="Tweet"/>
    <n v="0"/>
    <n v="0"/>
    <m/>
    <m/>
    <m/>
    <m/>
    <m/>
    <m/>
    <m/>
    <m/>
    <n v="1"/>
    <s v="1"/>
    <s v="1"/>
    <n v="0"/>
    <n v="0"/>
    <n v="0"/>
    <n v="0"/>
    <n v="0"/>
    <n v="0"/>
    <n v="27"/>
    <n v="100"/>
    <n v="27"/>
  </r>
  <r>
    <s v="italberto"/>
    <s v="wired"/>
    <m/>
    <m/>
    <m/>
    <m/>
    <m/>
    <m/>
    <m/>
    <m/>
    <s v="No"/>
    <n v="84"/>
    <m/>
    <m/>
    <x v="0"/>
    <d v="2019-03-16T20:58:58.000"/>
    <s v="RT @WIRED: This 385-foot dual-fuselage beast brings rockets to the edge of space, and is the world's largest plane by width. They call it S…"/>
    <m/>
    <m/>
    <x v="0"/>
    <m/>
    <s v="http://pbs.twimg.com/profile_images/910340889511383042/ZbkrX_y__normal.jpg"/>
    <x v="72"/>
    <s v="https://twitter.com/#!/italberto/status/1107023476026675202"/>
    <m/>
    <m/>
    <s v="1107023476026675202"/>
    <m/>
    <b v="0"/>
    <n v="0"/>
    <s v=""/>
    <b v="0"/>
    <s v="en"/>
    <m/>
    <s v=""/>
    <b v="0"/>
    <n v="76"/>
    <s v="1107001651586465793"/>
    <s v="Twitter for Android"/>
    <b v="0"/>
    <s v="1107001651586465793"/>
    <s v="Tweet"/>
    <n v="0"/>
    <n v="0"/>
    <m/>
    <m/>
    <m/>
    <m/>
    <m/>
    <m/>
    <m/>
    <m/>
    <n v="1"/>
    <s v="1"/>
    <s v="1"/>
    <n v="0"/>
    <n v="0"/>
    <n v="0"/>
    <n v="0"/>
    <n v="0"/>
    <n v="0"/>
    <n v="27"/>
    <n v="100"/>
    <n v="27"/>
  </r>
  <r>
    <s v="suneelsubra"/>
    <s v="wired"/>
    <m/>
    <m/>
    <m/>
    <m/>
    <m/>
    <m/>
    <m/>
    <m/>
    <s v="No"/>
    <n v="85"/>
    <m/>
    <m/>
    <x v="0"/>
    <d v="2019-03-16T21:00:27.000"/>
    <s v="RT @WIRED: This 385-foot dual-fuselage beast brings rockets to the edge of space, and is the world's largest plane by width. They call it S…"/>
    <m/>
    <m/>
    <x v="0"/>
    <m/>
    <s v="http://pbs.twimg.com/profile_images/1074630912401240064/hElg0Wdf_normal.jpg"/>
    <x v="73"/>
    <s v="https://twitter.com/#!/suneelsubra/status/1107023848480952323"/>
    <m/>
    <m/>
    <s v="1107023848480952323"/>
    <m/>
    <b v="0"/>
    <n v="0"/>
    <s v=""/>
    <b v="0"/>
    <s v="en"/>
    <m/>
    <s v=""/>
    <b v="0"/>
    <n v="76"/>
    <s v="1107001651586465793"/>
    <s v="Twitter for iPhone"/>
    <b v="0"/>
    <s v="1107001651586465793"/>
    <s v="Tweet"/>
    <n v="0"/>
    <n v="0"/>
    <m/>
    <m/>
    <m/>
    <m/>
    <m/>
    <m/>
    <m/>
    <m/>
    <n v="1"/>
    <s v="1"/>
    <s v="1"/>
    <n v="0"/>
    <n v="0"/>
    <n v="0"/>
    <n v="0"/>
    <n v="0"/>
    <n v="0"/>
    <n v="27"/>
    <n v="100"/>
    <n v="27"/>
  </r>
  <r>
    <s v="jmendopr"/>
    <s v="wired"/>
    <m/>
    <m/>
    <m/>
    <m/>
    <m/>
    <m/>
    <m/>
    <m/>
    <s v="No"/>
    <n v="86"/>
    <m/>
    <m/>
    <x v="0"/>
    <d v="2019-03-16T21:06:50.000"/>
    <s v="RT @WIRED: This 385-foot dual-fuselage beast brings rockets to the edge of space, and is the world's largest plane by width. They call it S…"/>
    <m/>
    <m/>
    <x v="0"/>
    <m/>
    <s v="http://pbs.twimg.com/profile_images/1093325384668590080/iGRSS28J_normal.jpg"/>
    <x v="74"/>
    <s v="https://twitter.com/#!/jmendopr/status/1107025455037775873"/>
    <m/>
    <m/>
    <s v="1107025455037775873"/>
    <m/>
    <b v="0"/>
    <n v="0"/>
    <s v=""/>
    <b v="0"/>
    <s v="en"/>
    <m/>
    <s v=""/>
    <b v="0"/>
    <n v="76"/>
    <s v="1107001651586465793"/>
    <s v="Twitter for iPhone"/>
    <b v="0"/>
    <s v="1107001651586465793"/>
    <s v="Tweet"/>
    <n v="0"/>
    <n v="0"/>
    <m/>
    <m/>
    <m/>
    <m/>
    <m/>
    <m/>
    <m/>
    <m/>
    <n v="1"/>
    <s v="1"/>
    <s v="1"/>
    <n v="0"/>
    <n v="0"/>
    <n v="0"/>
    <n v="0"/>
    <n v="0"/>
    <n v="0"/>
    <n v="27"/>
    <n v="100"/>
    <n v="27"/>
  </r>
  <r>
    <s v="tycoville1"/>
    <s v="wired"/>
    <m/>
    <m/>
    <m/>
    <m/>
    <m/>
    <m/>
    <m/>
    <m/>
    <s v="No"/>
    <n v="87"/>
    <m/>
    <m/>
    <x v="0"/>
    <d v="2019-03-16T21:26:11.000"/>
    <s v="RT @WIRED: This 385-foot dual-fuselage beast brings rockets to the edge of space, and is the world's largest plane by width. They call it S…"/>
    <m/>
    <m/>
    <x v="0"/>
    <m/>
    <s v="http://pbs.twimg.com/profile_images/1077235339809427456/oeW611_i_normal.jpg"/>
    <x v="75"/>
    <s v="https://twitter.com/#!/tycoville1/status/1107030323831992320"/>
    <m/>
    <m/>
    <s v="1107030323831992320"/>
    <m/>
    <b v="0"/>
    <n v="0"/>
    <s v=""/>
    <b v="0"/>
    <s v="en"/>
    <m/>
    <s v=""/>
    <b v="0"/>
    <n v="76"/>
    <s v="1107001651586465793"/>
    <s v="Twitter for iPhone"/>
    <b v="0"/>
    <s v="1107001651586465793"/>
    <s v="Tweet"/>
    <n v="0"/>
    <n v="0"/>
    <m/>
    <m/>
    <m/>
    <m/>
    <m/>
    <m/>
    <m/>
    <m/>
    <n v="1"/>
    <s v="1"/>
    <s v="1"/>
    <n v="0"/>
    <n v="0"/>
    <n v="0"/>
    <n v="0"/>
    <n v="0"/>
    <n v="0"/>
    <n v="27"/>
    <n v="100"/>
    <n v="27"/>
  </r>
  <r>
    <s v="nappingangel"/>
    <s v="wired"/>
    <m/>
    <m/>
    <m/>
    <m/>
    <m/>
    <m/>
    <m/>
    <m/>
    <s v="No"/>
    <n v="88"/>
    <m/>
    <m/>
    <x v="0"/>
    <d v="2019-03-16T21:28:36.000"/>
    <s v="RT @WIRED: This 385-foot dual-fuselage beast brings rockets to the edge of space, and is the world's largest plane by width. They call it S…"/>
    <m/>
    <m/>
    <x v="0"/>
    <m/>
    <s v="http://pbs.twimg.com/profile_images/1106704966713032705/5Ej-OVhc_normal.png"/>
    <x v="76"/>
    <s v="https://twitter.com/#!/nappingangel/status/1107030932375199745"/>
    <m/>
    <m/>
    <s v="1107030932375199745"/>
    <m/>
    <b v="0"/>
    <n v="0"/>
    <s v=""/>
    <b v="0"/>
    <s v="en"/>
    <m/>
    <s v=""/>
    <b v="0"/>
    <n v="76"/>
    <s v="1107001651586465793"/>
    <s v="Twitter Web Client"/>
    <b v="0"/>
    <s v="1107001651586465793"/>
    <s v="Tweet"/>
    <n v="0"/>
    <n v="0"/>
    <m/>
    <m/>
    <m/>
    <m/>
    <m/>
    <m/>
    <m/>
    <m/>
    <n v="1"/>
    <s v="1"/>
    <s v="1"/>
    <n v="0"/>
    <n v="0"/>
    <n v="0"/>
    <n v="0"/>
    <n v="0"/>
    <n v="0"/>
    <n v="27"/>
    <n v="100"/>
    <n v="27"/>
  </r>
  <r>
    <s v="vcarabineiro"/>
    <s v="wired"/>
    <m/>
    <m/>
    <m/>
    <m/>
    <m/>
    <m/>
    <m/>
    <m/>
    <s v="No"/>
    <n v="89"/>
    <m/>
    <m/>
    <x v="0"/>
    <d v="2019-03-16T21:48:01.000"/>
    <s v="RT @WIRED: This 385-foot dual-fuselage beast brings rockets to the edge of space, and is the world's largest plane by width. They call it S…"/>
    <m/>
    <m/>
    <x v="0"/>
    <m/>
    <s v="http://pbs.twimg.com/profile_images/1042372608002535424/KG4ojCAZ_normal.jpg"/>
    <x v="77"/>
    <s v="https://twitter.com/#!/vcarabineiro/status/1107035816746979328"/>
    <m/>
    <m/>
    <s v="1107035816746979328"/>
    <m/>
    <b v="0"/>
    <n v="0"/>
    <s v=""/>
    <b v="0"/>
    <s v="en"/>
    <m/>
    <s v=""/>
    <b v="0"/>
    <n v="76"/>
    <s v="1107001651586465793"/>
    <s v="Twitter for iPad"/>
    <b v="0"/>
    <s v="1107001651586465793"/>
    <s v="Tweet"/>
    <n v="0"/>
    <n v="0"/>
    <m/>
    <m/>
    <m/>
    <m/>
    <m/>
    <m/>
    <m/>
    <m/>
    <n v="1"/>
    <s v="1"/>
    <s v="1"/>
    <n v="0"/>
    <n v="0"/>
    <n v="0"/>
    <n v="0"/>
    <n v="0"/>
    <n v="0"/>
    <n v="27"/>
    <n v="100"/>
    <n v="27"/>
  </r>
  <r>
    <s v="ashishbohora"/>
    <s v="wired"/>
    <m/>
    <m/>
    <m/>
    <m/>
    <m/>
    <m/>
    <m/>
    <m/>
    <s v="No"/>
    <n v="90"/>
    <m/>
    <m/>
    <x v="0"/>
    <d v="2019-03-16T22:17:11.000"/>
    <s v="RT @WIRED: This 385-foot dual-fuselage beast brings rockets to the edge of space, and is the world's largest plane by width. They call it S…"/>
    <m/>
    <m/>
    <x v="0"/>
    <m/>
    <s v="http://pbs.twimg.com/profile_images/1067721307012415488/oUqQfUhE_normal.jpg"/>
    <x v="78"/>
    <s v="https://twitter.com/#!/ashishbohora/status/1107043158796521474"/>
    <m/>
    <m/>
    <s v="1107043158796521474"/>
    <m/>
    <b v="0"/>
    <n v="0"/>
    <s v=""/>
    <b v="0"/>
    <s v="en"/>
    <m/>
    <s v=""/>
    <b v="0"/>
    <n v="76"/>
    <s v="1107001651586465793"/>
    <s v="Twitter for Android"/>
    <b v="0"/>
    <s v="1107001651586465793"/>
    <s v="Tweet"/>
    <n v="0"/>
    <n v="0"/>
    <m/>
    <m/>
    <m/>
    <m/>
    <m/>
    <m/>
    <m/>
    <m/>
    <n v="1"/>
    <s v="1"/>
    <s v="1"/>
    <n v="0"/>
    <n v="0"/>
    <n v="0"/>
    <n v="0"/>
    <n v="0"/>
    <n v="0"/>
    <n v="27"/>
    <n v="100"/>
    <n v="27"/>
  </r>
  <r>
    <s v="24090510"/>
    <s v="wired"/>
    <m/>
    <m/>
    <m/>
    <m/>
    <m/>
    <m/>
    <m/>
    <m/>
    <s v="No"/>
    <n v="91"/>
    <m/>
    <m/>
    <x v="0"/>
    <d v="2019-03-16T22:58:39.000"/>
    <s v="RT @WIRED: This 385-foot dual-fuselage beast brings rockets to the edge of space, and is the world's largest plane by width. They call it S…"/>
    <m/>
    <m/>
    <x v="0"/>
    <m/>
    <s v="http://pbs.twimg.com/profile_images/1227015640/23089_100000755693264_7075_q_normal.jpg"/>
    <x v="79"/>
    <s v="https://twitter.com/#!/24090510/status/1107053592324661248"/>
    <m/>
    <m/>
    <s v="1107053592324661248"/>
    <m/>
    <b v="0"/>
    <n v="0"/>
    <s v=""/>
    <b v="0"/>
    <s v="en"/>
    <m/>
    <s v=""/>
    <b v="0"/>
    <n v="76"/>
    <s v="1107001651586465793"/>
    <s v="Twitter for Android"/>
    <b v="0"/>
    <s v="1107001651586465793"/>
    <s v="Tweet"/>
    <n v="0"/>
    <n v="0"/>
    <m/>
    <m/>
    <m/>
    <m/>
    <m/>
    <m/>
    <m/>
    <m/>
    <n v="1"/>
    <s v="1"/>
    <s v="1"/>
    <n v="0"/>
    <n v="0"/>
    <n v="0"/>
    <n v="0"/>
    <n v="0"/>
    <n v="0"/>
    <n v="27"/>
    <n v="100"/>
    <n v="27"/>
  </r>
  <r>
    <s v="jorge_aluna1"/>
    <s v="wired"/>
    <m/>
    <m/>
    <m/>
    <m/>
    <m/>
    <m/>
    <m/>
    <m/>
    <s v="No"/>
    <n v="92"/>
    <m/>
    <m/>
    <x v="0"/>
    <d v="2019-03-16T23:17:51.000"/>
    <s v="RT @WIRED: This 385-foot dual-fuselage beast brings rockets to the edge of space, and is the world's largest plane by width. They call it S…"/>
    <m/>
    <m/>
    <x v="0"/>
    <m/>
    <s v="http://pbs.twimg.com/profile_images/1102773448240254976/eCC5RyGp_normal.png"/>
    <x v="80"/>
    <s v="https://twitter.com/#!/jorge_aluna1/status/1107058427182940160"/>
    <m/>
    <m/>
    <s v="1107058427182940160"/>
    <m/>
    <b v="0"/>
    <n v="0"/>
    <s v=""/>
    <b v="0"/>
    <s v="en"/>
    <m/>
    <s v=""/>
    <b v="0"/>
    <n v="76"/>
    <s v="1107001651586465793"/>
    <s v="Twitter Web Client"/>
    <b v="0"/>
    <s v="1107001651586465793"/>
    <s v="Tweet"/>
    <n v="0"/>
    <n v="0"/>
    <m/>
    <m/>
    <m/>
    <m/>
    <m/>
    <m/>
    <m/>
    <m/>
    <n v="1"/>
    <s v="1"/>
    <s v="1"/>
    <n v="0"/>
    <n v="0"/>
    <n v="0"/>
    <n v="0"/>
    <n v="0"/>
    <n v="0"/>
    <n v="27"/>
    <n v="100"/>
    <n v="27"/>
  </r>
  <r>
    <s v="supercontra"/>
    <s v="wired"/>
    <m/>
    <m/>
    <m/>
    <m/>
    <m/>
    <m/>
    <m/>
    <m/>
    <s v="No"/>
    <n v="93"/>
    <m/>
    <m/>
    <x v="0"/>
    <d v="2019-03-16T23:28:11.000"/>
    <s v="RT @WIRED: This 385-foot dual-fuselage beast brings rockets to the edge of space, and is the world's largest plane by width. They call it S…"/>
    <m/>
    <m/>
    <x v="0"/>
    <m/>
    <s v="http://pbs.twimg.com/profile_images/579862426138636288/rwhsGoJj_normal.jpg"/>
    <x v="81"/>
    <s v="https://twitter.com/#!/supercontra/status/1107061027093524480"/>
    <m/>
    <m/>
    <s v="1107061027093524480"/>
    <m/>
    <b v="0"/>
    <n v="0"/>
    <s v=""/>
    <b v="0"/>
    <s v="en"/>
    <m/>
    <s v=""/>
    <b v="0"/>
    <n v="76"/>
    <s v="1107001651586465793"/>
    <s v="Twitter for iPhone"/>
    <b v="0"/>
    <s v="1107001651586465793"/>
    <s v="Tweet"/>
    <n v="0"/>
    <n v="0"/>
    <m/>
    <m/>
    <m/>
    <m/>
    <m/>
    <m/>
    <m/>
    <m/>
    <n v="1"/>
    <s v="1"/>
    <s v="1"/>
    <n v="0"/>
    <n v="0"/>
    <n v="0"/>
    <n v="0"/>
    <n v="0"/>
    <n v="0"/>
    <n v="27"/>
    <n v="100"/>
    <n v="27"/>
  </r>
  <r>
    <s v="carlven209"/>
    <s v="wired"/>
    <m/>
    <m/>
    <m/>
    <m/>
    <m/>
    <m/>
    <m/>
    <m/>
    <s v="No"/>
    <n v="94"/>
    <m/>
    <m/>
    <x v="0"/>
    <d v="2019-03-16T23:34:51.000"/>
    <s v="RT @WIRED: This 385-foot dual-fuselage beast brings rockets to the edge of space, and is the world's largest plane by width. They call it S…"/>
    <m/>
    <m/>
    <x v="0"/>
    <m/>
    <s v="http://pbs.twimg.com/profile_images/1042230007328727040/hDO38hla_normal.jpg"/>
    <x v="82"/>
    <s v="https://twitter.com/#!/carlven209/status/1107062704760635393"/>
    <m/>
    <m/>
    <s v="1107062704760635393"/>
    <m/>
    <b v="0"/>
    <n v="0"/>
    <s v=""/>
    <b v="0"/>
    <s v="en"/>
    <m/>
    <s v=""/>
    <b v="0"/>
    <n v="76"/>
    <s v="1107001651586465793"/>
    <s v="Twitter for iPhone"/>
    <b v="0"/>
    <s v="1107001651586465793"/>
    <s v="Tweet"/>
    <n v="0"/>
    <n v="0"/>
    <m/>
    <m/>
    <m/>
    <m/>
    <m/>
    <m/>
    <m/>
    <m/>
    <n v="1"/>
    <s v="1"/>
    <s v="1"/>
    <n v="0"/>
    <n v="0"/>
    <n v="0"/>
    <n v="0"/>
    <n v="0"/>
    <n v="0"/>
    <n v="27"/>
    <n v="100"/>
    <n v="27"/>
  </r>
  <r>
    <s v="altruisticlove1"/>
    <s v="wired"/>
    <m/>
    <m/>
    <m/>
    <m/>
    <m/>
    <m/>
    <m/>
    <m/>
    <s v="No"/>
    <n v="95"/>
    <m/>
    <m/>
    <x v="0"/>
    <d v="2019-03-17T00:30:55.000"/>
    <s v="RT @WIRED: This 385-foot dual-fuselage beast brings rockets to the edge of space, and is the world's largest plane by width. They call it S…"/>
    <m/>
    <m/>
    <x v="0"/>
    <m/>
    <s v="http://pbs.twimg.com/profile_images/596866598561980416/9Wqd5pC1_normal.jpg"/>
    <x v="83"/>
    <s v="https://twitter.com/#!/altruisticlove1/status/1107076812855631872"/>
    <m/>
    <m/>
    <s v="1107076812855631872"/>
    <m/>
    <b v="0"/>
    <n v="0"/>
    <s v=""/>
    <b v="0"/>
    <s v="en"/>
    <m/>
    <s v=""/>
    <b v="0"/>
    <n v="76"/>
    <s v="1107001651586465793"/>
    <s v="Twitter for Android"/>
    <b v="0"/>
    <s v="1107001651586465793"/>
    <s v="Tweet"/>
    <n v="0"/>
    <n v="0"/>
    <m/>
    <m/>
    <m/>
    <m/>
    <m/>
    <m/>
    <m/>
    <m/>
    <n v="1"/>
    <s v="1"/>
    <s v="1"/>
    <n v="0"/>
    <n v="0"/>
    <n v="0"/>
    <n v="0"/>
    <n v="0"/>
    <n v="0"/>
    <n v="27"/>
    <n v="100"/>
    <n v="27"/>
  </r>
  <r>
    <s v="northamericann"/>
    <s v="wired"/>
    <m/>
    <m/>
    <m/>
    <m/>
    <m/>
    <m/>
    <m/>
    <m/>
    <s v="No"/>
    <n v="96"/>
    <m/>
    <m/>
    <x v="0"/>
    <d v="2019-03-17T02:52:54.000"/>
    <s v="RT @WIRED: This 385-foot dual-fuselage beast brings rockets to the edge of space, and is the world's largest plane by width. They call it S…"/>
    <m/>
    <m/>
    <x v="0"/>
    <m/>
    <s v="http://pbs.twimg.com/profile_images/1016853033668562944/fS3D84Gb_normal.jpg"/>
    <x v="84"/>
    <s v="https://twitter.com/#!/northamericann/status/1107112543527542784"/>
    <m/>
    <m/>
    <s v="1107112543527542784"/>
    <m/>
    <b v="0"/>
    <n v="0"/>
    <s v=""/>
    <b v="0"/>
    <s v="en"/>
    <m/>
    <s v=""/>
    <b v="0"/>
    <n v="87"/>
    <s v="1107001651586465793"/>
    <s v="Twitter for Android"/>
    <b v="0"/>
    <s v="1107001651586465793"/>
    <s v="Tweet"/>
    <n v="0"/>
    <n v="0"/>
    <m/>
    <m/>
    <m/>
    <m/>
    <m/>
    <m/>
    <m/>
    <m/>
    <n v="1"/>
    <s v="1"/>
    <s v="1"/>
    <n v="0"/>
    <n v="0"/>
    <n v="0"/>
    <n v="0"/>
    <n v="0"/>
    <n v="0"/>
    <n v="27"/>
    <n v="100"/>
    <n v="27"/>
  </r>
  <r>
    <s v="martialbellion"/>
    <s v="wired"/>
    <m/>
    <m/>
    <m/>
    <m/>
    <m/>
    <m/>
    <m/>
    <m/>
    <s v="No"/>
    <n v="97"/>
    <m/>
    <m/>
    <x v="0"/>
    <d v="2019-03-17T03:13:47.000"/>
    <s v="RT @WIRED: This 385-foot dual-fuselage beast brings rockets to the edge of space, and is the world's largest plane by width. They call it S…"/>
    <m/>
    <m/>
    <x v="0"/>
    <m/>
    <s v="http://pbs.twimg.com/profile_images/1102477130015768576/gyRdJWDD_normal.jpg"/>
    <x v="85"/>
    <s v="https://twitter.com/#!/martialbellion/status/1107117799371997184"/>
    <m/>
    <m/>
    <s v="1107117799371997184"/>
    <m/>
    <b v="0"/>
    <n v="0"/>
    <s v=""/>
    <b v="0"/>
    <s v="en"/>
    <m/>
    <s v=""/>
    <b v="0"/>
    <n v="87"/>
    <s v="1107001651586465793"/>
    <s v="Twitter for Android"/>
    <b v="0"/>
    <s v="1107001651586465793"/>
    <s v="Tweet"/>
    <n v="0"/>
    <n v="0"/>
    <m/>
    <m/>
    <m/>
    <m/>
    <m/>
    <m/>
    <m/>
    <m/>
    <n v="1"/>
    <s v="1"/>
    <s v="1"/>
    <n v="0"/>
    <n v="0"/>
    <n v="0"/>
    <n v="0"/>
    <n v="0"/>
    <n v="0"/>
    <n v="27"/>
    <n v="100"/>
    <n v="27"/>
  </r>
  <r>
    <s v="icexpr"/>
    <s v="wired"/>
    <m/>
    <m/>
    <m/>
    <m/>
    <m/>
    <m/>
    <m/>
    <m/>
    <s v="No"/>
    <n v="98"/>
    <m/>
    <m/>
    <x v="0"/>
    <d v="2019-03-17T04:47:28.000"/>
    <s v="RT @WIRED: This 385-foot dual-fuselage beast brings rockets to the edge of space, and is the world's largest plane by width. They call it S…"/>
    <m/>
    <m/>
    <x v="0"/>
    <m/>
    <s v="http://pbs.twimg.com/profile_images/378800000283554541/01c30090a271d6366f7c76a777968e53_normal.jpeg"/>
    <x v="86"/>
    <s v="https://twitter.com/#!/icexpr/status/1107141378054778880"/>
    <m/>
    <m/>
    <s v="1107141378054778880"/>
    <m/>
    <b v="0"/>
    <n v="0"/>
    <s v=""/>
    <b v="0"/>
    <s v="en"/>
    <m/>
    <s v=""/>
    <b v="0"/>
    <n v="87"/>
    <s v="1107001651586465793"/>
    <s v="Twitter for iPhone"/>
    <b v="0"/>
    <s v="1107001651586465793"/>
    <s v="Tweet"/>
    <n v="0"/>
    <n v="0"/>
    <m/>
    <m/>
    <m/>
    <m/>
    <m/>
    <m/>
    <m/>
    <m/>
    <n v="1"/>
    <s v="1"/>
    <s v="1"/>
    <n v="0"/>
    <n v="0"/>
    <n v="0"/>
    <n v="0"/>
    <n v="0"/>
    <n v="0"/>
    <n v="27"/>
    <n v="100"/>
    <n v="27"/>
  </r>
  <r>
    <s v="coachtimoriedo"/>
    <s v="wired"/>
    <m/>
    <m/>
    <m/>
    <m/>
    <m/>
    <m/>
    <m/>
    <m/>
    <s v="No"/>
    <n v="99"/>
    <m/>
    <m/>
    <x v="0"/>
    <d v="2019-03-17T04:59:15.000"/>
    <s v="RT @WIRED: This 385-foot dual-fuselage beast brings rockets to the edge of space, and is the world's largest plane by width. They call it S…"/>
    <m/>
    <m/>
    <x v="0"/>
    <m/>
    <s v="http://pbs.twimg.com/profile_images/737157564211834884/IqWnyRIh_normal.jpg"/>
    <x v="87"/>
    <s v="https://twitter.com/#!/coachtimoriedo/status/1107144342718857216"/>
    <m/>
    <m/>
    <s v="1107144342718857216"/>
    <m/>
    <b v="0"/>
    <n v="0"/>
    <s v=""/>
    <b v="0"/>
    <s v="en"/>
    <m/>
    <s v=""/>
    <b v="0"/>
    <n v="87"/>
    <s v="1107001651586465793"/>
    <s v="Twitter for Android"/>
    <b v="0"/>
    <s v="1107001651586465793"/>
    <s v="Tweet"/>
    <n v="0"/>
    <n v="0"/>
    <m/>
    <m/>
    <m/>
    <m/>
    <m/>
    <m/>
    <m/>
    <m/>
    <n v="1"/>
    <s v="1"/>
    <s v="1"/>
    <n v="0"/>
    <n v="0"/>
    <n v="0"/>
    <n v="0"/>
    <n v="0"/>
    <n v="0"/>
    <n v="27"/>
    <n v="100"/>
    <n v="27"/>
  </r>
  <r>
    <s v="sourab_upadhyay"/>
    <s v="wired"/>
    <m/>
    <m/>
    <m/>
    <m/>
    <m/>
    <m/>
    <m/>
    <m/>
    <s v="No"/>
    <n v="100"/>
    <m/>
    <m/>
    <x v="0"/>
    <d v="2019-03-17T05:04:23.000"/>
    <s v="RT @WIRED: This 385-foot dual-fuselage beast brings rockets to the edge of space, and is the world's largest plane by width. They call it S…"/>
    <m/>
    <m/>
    <x v="0"/>
    <m/>
    <s v="http://pbs.twimg.com/profile_images/1105846006023782400/6nkOzvTa_normal.png"/>
    <x v="88"/>
    <s v="https://twitter.com/#!/sourab_upadhyay/status/1107145634501423104"/>
    <m/>
    <m/>
    <s v="1107145634501423104"/>
    <m/>
    <b v="0"/>
    <n v="0"/>
    <s v=""/>
    <b v="0"/>
    <s v="en"/>
    <m/>
    <s v=""/>
    <b v="0"/>
    <n v="87"/>
    <s v="1107001651586465793"/>
    <s v="Twitter Web Client"/>
    <b v="0"/>
    <s v="1107001651586465793"/>
    <s v="Tweet"/>
    <n v="0"/>
    <n v="0"/>
    <m/>
    <m/>
    <m/>
    <m/>
    <m/>
    <m/>
    <m/>
    <m/>
    <n v="1"/>
    <s v="1"/>
    <s v="1"/>
    <n v="0"/>
    <n v="0"/>
    <n v="0"/>
    <n v="0"/>
    <n v="0"/>
    <n v="0"/>
    <n v="27"/>
    <n v="100"/>
    <n v="27"/>
  </r>
  <r>
    <s v="emiltereanu"/>
    <s v="wired"/>
    <m/>
    <m/>
    <m/>
    <m/>
    <m/>
    <m/>
    <m/>
    <m/>
    <s v="No"/>
    <n v="101"/>
    <m/>
    <m/>
    <x v="0"/>
    <d v="2019-03-17T05:46:10.000"/>
    <s v="RT @WIRED: This 385-foot dual-fuselage beast brings rockets to the edge of space, and is the world's largest plane by width. They call it S…"/>
    <m/>
    <m/>
    <x v="0"/>
    <m/>
    <s v="http://pbs.twimg.com/profile_images/2101645707/_m_02_normal.JPG"/>
    <x v="89"/>
    <s v="https://twitter.com/#!/emiltereanu/status/1107156150439591936"/>
    <m/>
    <m/>
    <s v="1107156150439591936"/>
    <m/>
    <b v="0"/>
    <n v="0"/>
    <s v=""/>
    <b v="0"/>
    <s v="en"/>
    <m/>
    <s v=""/>
    <b v="0"/>
    <n v="87"/>
    <s v="1107001651586465793"/>
    <s v="Twitter for iPhone"/>
    <b v="0"/>
    <s v="1107001651586465793"/>
    <s v="Tweet"/>
    <n v="0"/>
    <n v="0"/>
    <m/>
    <m/>
    <m/>
    <m/>
    <m/>
    <m/>
    <m/>
    <m/>
    <n v="1"/>
    <s v="1"/>
    <s v="1"/>
    <n v="0"/>
    <n v="0"/>
    <n v="0"/>
    <n v="0"/>
    <n v="0"/>
    <n v="0"/>
    <n v="27"/>
    <n v="100"/>
    <n v="27"/>
  </r>
  <r>
    <s v="dolguun"/>
    <s v="wired"/>
    <m/>
    <m/>
    <m/>
    <m/>
    <m/>
    <m/>
    <m/>
    <m/>
    <s v="No"/>
    <n v="102"/>
    <m/>
    <m/>
    <x v="0"/>
    <d v="2019-03-17T06:18:14.000"/>
    <s v="RT @WIRED: This 385-foot dual-fuselage beast brings rockets to the edge of space, and is the world's largest plane by width. They call it S…"/>
    <m/>
    <m/>
    <x v="0"/>
    <m/>
    <s v="http://pbs.twimg.com/profile_images/873364868534943744/vcWgyLOv_normal.jpg"/>
    <x v="90"/>
    <s v="https://twitter.com/#!/dolguun/status/1107164217092653057"/>
    <m/>
    <m/>
    <s v="1107164217092653057"/>
    <m/>
    <b v="0"/>
    <n v="0"/>
    <s v=""/>
    <b v="0"/>
    <s v="en"/>
    <m/>
    <s v=""/>
    <b v="0"/>
    <n v="87"/>
    <s v="1107001651586465793"/>
    <s v="Twitter for iPhone"/>
    <b v="0"/>
    <s v="1107001651586465793"/>
    <s v="Tweet"/>
    <n v="0"/>
    <n v="0"/>
    <m/>
    <m/>
    <m/>
    <m/>
    <m/>
    <m/>
    <m/>
    <m/>
    <n v="1"/>
    <s v="1"/>
    <s v="1"/>
    <n v="0"/>
    <n v="0"/>
    <n v="0"/>
    <n v="0"/>
    <n v="0"/>
    <n v="0"/>
    <n v="27"/>
    <n v="100"/>
    <n v="27"/>
  </r>
  <r>
    <s v="testlab15373037"/>
    <s v="testlab15373037"/>
    <m/>
    <m/>
    <m/>
    <m/>
    <m/>
    <m/>
    <m/>
    <m/>
    <s v="No"/>
    <n v="103"/>
    <m/>
    <m/>
    <x v="1"/>
    <d v="2019-03-17T07:01:06.000"/>
    <s v="RT WIRED: This 385-foot dual-fuselage beast brings rockets to the edge of space, and is the world's largest plane by width. They call it Stratolaunch: https://t.co/YaVYi4riiZ https://t.co/Q0Atiz38tc"/>
    <s v="https://www.wired.com/story/stratolaunch-airplane-burt-rutan-paul-allen/"/>
    <s v="wired.com"/>
    <x v="0"/>
    <s v="https://pbs.twimg.com/media/D1zcIXuU4AE1S_1.jpg"/>
    <s v="https://pbs.twimg.com/media/D1zcIXuU4AE1S_1.jpg"/>
    <x v="91"/>
    <s v="https://twitter.com/#!/testlab15373037/status/1107175004544872448"/>
    <m/>
    <m/>
    <s v="1107175004544872448"/>
    <m/>
    <b v="0"/>
    <n v="0"/>
    <s v=""/>
    <b v="0"/>
    <s v="en"/>
    <m/>
    <s v=""/>
    <b v="0"/>
    <n v="0"/>
    <s v=""/>
    <s v="IFTTT"/>
    <b v="0"/>
    <s v="1107175004544872448"/>
    <s v="Tweet"/>
    <n v="0"/>
    <n v="0"/>
    <m/>
    <m/>
    <m/>
    <m/>
    <m/>
    <m/>
    <m/>
    <m/>
    <n v="1"/>
    <s v="2"/>
    <s v="2"/>
    <n v="0"/>
    <n v="0"/>
    <n v="0"/>
    <n v="0"/>
    <n v="0"/>
    <n v="0"/>
    <n v="27"/>
    <n v="100"/>
    <n v="27"/>
  </r>
  <r>
    <s v="annaercilla"/>
    <s v="annaercilla"/>
    <m/>
    <m/>
    <m/>
    <m/>
    <m/>
    <m/>
    <m/>
    <m/>
    <s v="No"/>
    <n v="104"/>
    <m/>
    <m/>
    <x v="1"/>
    <d v="2019-03-17T07:02:08.000"/>
    <s v="This 385-foot dual-fuselage beast brings rockets to the edge of space, and is the world's largest plane by width. They call it Stratolaunch: https://t.co/4aDaRoOyPf https://t.co/UOtkWkakH1 #WIRED"/>
    <s v="https://www.wired.com/story/stratolaunch-airplane-burt-rutan-paul-allen/"/>
    <s v="wired.com"/>
    <x v="6"/>
    <s v="https://pbs.twimg.com/media/D1zcIXuU4AE1S_1.jpg"/>
    <s v="https://pbs.twimg.com/media/D1zcIXuU4AE1S_1.jpg"/>
    <x v="92"/>
    <s v="https://twitter.com/#!/annaercilla/status/1107175265740955649"/>
    <m/>
    <m/>
    <s v="1107175265740955649"/>
    <m/>
    <b v="0"/>
    <n v="0"/>
    <s v=""/>
    <b v="0"/>
    <s v="en"/>
    <m/>
    <s v=""/>
    <b v="0"/>
    <n v="0"/>
    <s v=""/>
    <s v="IFTTT"/>
    <b v="0"/>
    <s v="1107175265740955649"/>
    <s v="Tweet"/>
    <n v="0"/>
    <n v="0"/>
    <m/>
    <m/>
    <m/>
    <m/>
    <m/>
    <m/>
    <m/>
    <m/>
    <n v="1"/>
    <s v="2"/>
    <s v="2"/>
    <n v="0"/>
    <n v="0"/>
    <n v="0"/>
    <n v="0"/>
    <n v="0"/>
    <n v="0"/>
    <n v="26"/>
    <n v="100"/>
    <n v="26"/>
  </r>
  <r>
    <s v="tweetchristo"/>
    <s v="tweetchristo"/>
    <m/>
    <m/>
    <m/>
    <m/>
    <m/>
    <m/>
    <m/>
    <m/>
    <s v="No"/>
    <n v="105"/>
    <m/>
    <m/>
    <x v="1"/>
    <d v="2019-03-17T07:05:23.000"/>
    <s v="This 385-foot dual-fuselage beast brings rockets to the edge of space, and is the world's largest plane by width. They call it Stratolaunch: https://t.co/WuZHlu9kU1 https://t.co/MYv8aUFe5M"/>
    <s v="https://www.wired.com/story/stratolaunch-airplane-burt-rutan-paul-allen/"/>
    <s v="wired.com"/>
    <x v="0"/>
    <s v="https://pbs.twimg.com/media/D1zcIXuU4AE1S_1.jpg"/>
    <s v="https://pbs.twimg.com/media/D1zcIXuU4AE1S_1.jpg"/>
    <x v="93"/>
    <s v="https://twitter.com/#!/tweetchristo/status/1107176085438058496"/>
    <m/>
    <m/>
    <s v="1107176085438058496"/>
    <m/>
    <b v="0"/>
    <n v="0"/>
    <s v=""/>
    <b v="0"/>
    <s v="en"/>
    <m/>
    <s v=""/>
    <b v="0"/>
    <n v="0"/>
    <s v=""/>
    <s v="IFTTT"/>
    <b v="0"/>
    <s v="1107176085438058496"/>
    <s v="Tweet"/>
    <n v="0"/>
    <n v="0"/>
    <m/>
    <m/>
    <m/>
    <m/>
    <m/>
    <m/>
    <m/>
    <m/>
    <n v="1"/>
    <s v="2"/>
    <s v="2"/>
    <n v="0"/>
    <n v="0"/>
    <n v="0"/>
    <n v="0"/>
    <n v="0"/>
    <n v="0"/>
    <n v="25"/>
    <n v="100"/>
    <n v="25"/>
  </r>
  <r>
    <s v="uxthug"/>
    <s v="uxthug"/>
    <m/>
    <m/>
    <m/>
    <m/>
    <m/>
    <m/>
    <m/>
    <m/>
    <s v="No"/>
    <n v="106"/>
    <m/>
    <m/>
    <x v="1"/>
    <d v="2019-03-17T07:08:00.000"/>
    <s v="This 385-foot dual-fuselage beast brings rockets to the edge of space, and is the world's largest plane by width. They call it Stratolaunch: https://t.co/eHDAAAOIhP https://t.co/y9Hxx0JzhA"/>
    <s v="https://www.wired.com/story/stratolaunch-airplane-burt-rutan-paul-allen/"/>
    <s v="wired.com"/>
    <x v="0"/>
    <s v="https://pbs.twimg.com/media/D1zcIXuU4AE1S_1.jpg"/>
    <s v="https://pbs.twimg.com/media/D1zcIXuU4AE1S_1.jpg"/>
    <x v="94"/>
    <s v="https://twitter.com/#!/uxthug/status/1107176744086315008"/>
    <m/>
    <m/>
    <s v="1107176744086315008"/>
    <m/>
    <b v="0"/>
    <n v="0"/>
    <s v=""/>
    <b v="0"/>
    <s v="en"/>
    <m/>
    <s v=""/>
    <b v="0"/>
    <n v="0"/>
    <s v=""/>
    <s v="IFTTT"/>
    <b v="0"/>
    <s v="1107176744086315008"/>
    <s v="Tweet"/>
    <n v="0"/>
    <n v="0"/>
    <m/>
    <m/>
    <m/>
    <m/>
    <m/>
    <m/>
    <m/>
    <m/>
    <n v="1"/>
    <s v="2"/>
    <s v="2"/>
    <n v="0"/>
    <n v="0"/>
    <n v="0"/>
    <n v="0"/>
    <n v="0"/>
    <n v="0"/>
    <n v="25"/>
    <n v="100"/>
    <n v="25"/>
  </r>
  <r>
    <s v="lloydziel"/>
    <s v="lloydziel"/>
    <m/>
    <m/>
    <m/>
    <m/>
    <m/>
    <m/>
    <m/>
    <m/>
    <s v="No"/>
    <n v="107"/>
    <m/>
    <m/>
    <x v="1"/>
    <d v="2019-03-17T07:09:05.000"/>
    <s v="This 385-foot dual-fuselage beast brings rockets to the edge of space, and is the world's largest plane by width. They call it Stratolaunch: https://t.co/QZHI2ChcPn https://t.co/MfB0Ga799p"/>
    <s v="https://www.wired.com/story/stratolaunch-airplane-burt-rutan-paul-allen/"/>
    <s v="wired.com"/>
    <x v="0"/>
    <s v="https://pbs.twimg.com/media/D1zcIXuU4AE1S_1.jpg"/>
    <s v="https://pbs.twimg.com/media/D1zcIXuU4AE1S_1.jpg"/>
    <x v="95"/>
    <s v="https://twitter.com/#!/lloydziel/status/1107177015034241025"/>
    <m/>
    <m/>
    <s v="1107177015034241025"/>
    <m/>
    <b v="0"/>
    <n v="0"/>
    <s v=""/>
    <b v="0"/>
    <s v="en"/>
    <m/>
    <s v=""/>
    <b v="0"/>
    <n v="0"/>
    <s v=""/>
    <s v="IFTTT"/>
    <b v="0"/>
    <s v="1107177015034241025"/>
    <s v="Tweet"/>
    <n v="0"/>
    <n v="0"/>
    <m/>
    <m/>
    <m/>
    <m/>
    <m/>
    <m/>
    <m/>
    <m/>
    <n v="1"/>
    <s v="2"/>
    <s v="2"/>
    <n v="0"/>
    <n v="0"/>
    <n v="0"/>
    <n v="0"/>
    <n v="0"/>
    <n v="0"/>
    <n v="25"/>
    <n v="100"/>
    <n v="25"/>
  </r>
  <r>
    <s v="davidrowlands21"/>
    <s v="wired"/>
    <m/>
    <m/>
    <m/>
    <m/>
    <m/>
    <m/>
    <m/>
    <m/>
    <s v="No"/>
    <n v="108"/>
    <m/>
    <m/>
    <x v="0"/>
    <d v="2019-03-17T07:36:37.000"/>
    <s v="RT @WIRED: This 385-foot dual-fuselage beast brings rockets to the edge of space, and is the world's largest plane by width. They call it S…"/>
    <m/>
    <m/>
    <x v="0"/>
    <m/>
    <s v="http://pbs.twimg.com/profile_images/618813127703031809/RUQK1com_normal.jpg"/>
    <x v="96"/>
    <s v="https://twitter.com/#!/davidrowlands21/status/1107183942380208128"/>
    <m/>
    <m/>
    <s v="1107183942380208128"/>
    <m/>
    <b v="0"/>
    <n v="0"/>
    <s v=""/>
    <b v="0"/>
    <s v="en"/>
    <m/>
    <s v=""/>
    <b v="0"/>
    <n v="87"/>
    <s v="1107001651586465793"/>
    <s v="Twitter Web Client"/>
    <b v="0"/>
    <s v="1107001651586465793"/>
    <s v="Tweet"/>
    <n v="0"/>
    <n v="0"/>
    <m/>
    <m/>
    <m/>
    <m/>
    <m/>
    <m/>
    <m/>
    <m/>
    <n v="1"/>
    <s v="1"/>
    <s v="1"/>
    <n v="0"/>
    <n v="0"/>
    <n v="0"/>
    <n v="0"/>
    <n v="0"/>
    <n v="0"/>
    <n v="27"/>
    <n v="100"/>
    <n v="27"/>
  </r>
  <r>
    <s v="talal_abdulaziz"/>
    <s v="wired"/>
    <m/>
    <m/>
    <m/>
    <m/>
    <m/>
    <m/>
    <m/>
    <m/>
    <s v="No"/>
    <n v="109"/>
    <m/>
    <m/>
    <x v="0"/>
    <d v="2019-03-17T08:07:17.000"/>
    <s v="RT @WIRED: This 385-foot dual-fuselage beast brings rockets to the edge of space, and is the world's largest plane by width. They call it S…"/>
    <m/>
    <m/>
    <x v="0"/>
    <m/>
    <s v="http://pbs.twimg.com/profile_images/438144934777221120/AGYzyCt-_normal.jpeg"/>
    <x v="97"/>
    <s v="https://twitter.com/#!/talal_abdulaziz/status/1107191663053717504"/>
    <m/>
    <m/>
    <s v="1107191663053717504"/>
    <m/>
    <b v="0"/>
    <n v="0"/>
    <s v=""/>
    <b v="0"/>
    <s v="en"/>
    <m/>
    <s v=""/>
    <b v="0"/>
    <n v="87"/>
    <s v="1107001651586465793"/>
    <s v="Tweetbot for iΟS"/>
    <b v="0"/>
    <s v="1107001651586465793"/>
    <s v="Tweet"/>
    <n v="0"/>
    <n v="0"/>
    <m/>
    <m/>
    <m/>
    <m/>
    <m/>
    <m/>
    <m/>
    <m/>
    <n v="1"/>
    <s v="1"/>
    <s v="1"/>
    <n v="0"/>
    <n v="0"/>
    <n v="0"/>
    <n v="0"/>
    <n v="0"/>
    <n v="0"/>
    <n v="27"/>
    <n v="100"/>
    <n v="27"/>
  </r>
  <r>
    <s v="rluberti"/>
    <s v="wired"/>
    <m/>
    <m/>
    <m/>
    <m/>
    <m/>
    <m/>
    <m/>
    <m/>
    <s v="No"/>
    <n v="110"/>
    <m/>
    <m/>
    <x v="0"/>
    <d v="2019-03-17T08:52:16.000"/>
    <s v="RT @WIRED: This 385-foot dual-fuselage beast brings rockets to the edge of space, and is the world's largest plane by width. They call it S…"/>
    <m/>
    <m/>
    <x v="0"/>
    <m/>
    <s v="http://pbs.twimg.com/profile_images/915306336669306880/7psFHFwZ_normal.jpg"/>
    <x v="98"/>
    <s v="https://twitter.com/#!/rluberti/status/1107202984134488065"/>
    <m/>
    <m/>
    <s v="1107202984134488065"/>
    <m/>
    <b v="0"/>
    <n v="0"/>
    <s v=""/>
    <b v="0"/>
    <s v="en"/>
    <m/>
    <s v=""/>
    <b v="0"/>
    <n v="87"/>
    <s v="1107001651586465793"/>
    <s v="Twitter Web Client"/>
    <b v="0"/>
    <s v="1107001651586465793"/>
    <s v="Tweet"/>
    <n v="0"/>
    <n v="0"/>
    <m/>
    <m/>
    <m/>
    <m/>
    <m/>
    <m/>
    <m/>
    <m/>
    <n v="1"/>
    <s v="1"/>
    <s v="1"/>
    <n v="0"/>
    <n v="0"/>
    <n v="0"/>
    <n v="0"/>
    <n v="0"/>
    <n v="0"/>
    <n v="27"/>
    <n v="100"/>
    <n v="27"/>
  </r>
  <r>
    <s v="ho204kr"/>
    <s v="ho204kr"/>
    <m/>
    <m/>
    <m/>
    <m/>
    <m/>
    <m/>
    <m/>
    <m/>
    <s v="No"/>
    <n v="111"/>
    <m/>
    <m/>
    <x v="1"/>
    <d v="2019-03-17T09:50:19.000"/>
    <s v="Inside the world's largest plane, which has a wingspan longer than a football field and is expected to make its first flight this year https://t.co/xdGBRksOn7"/>
    <s v="https://www.businessinsider.com/stratolaunch-is-worlds-largest-plane-pictures-2018-2?utm_content=buffer5a7f5&amp;utm_medium=social&amp;utm_source=facebook.com&amp;utm_campaign=buffer-inventions"/>
    <s v="businessinsider.com"/>
    <x v="0"/>
    <m/>
    <s v="http://pbs.twimg.com/profile_images/1009739511436152833/PIlUUx3B_normal.jpg"/>
    <x v="99"/>
    <s v="https://twitter.com/#!/ho204kr/status/1107217592811511808"/>
    <m/>
    <m/>
    <s v="1107217592811511808"/>
    <m/>
    <b v="0"/>
    <n v="0"/>
    <s v=""/>
    <b v="0"/>
    <s v="en"/>
    <m/>
    <s v=""/>
    <b v="0"/>
    <n v="0"/>
    <s v=""/>
    <s v="Facebook"/>
    <b v="0"/>
    <s v="1107217592811511808"/>
    <s v="Tweet"/>
    <n v="0"/>
    <n v="0"/>
    <m/>
    <m/>
    <m/>
    <m/>
    <m/>
    <m/>
    <m/>
    <m/>
    <n v="1"/>
    <s v="2"/>
    <s v="2"/>
    <n v="0"/>
    <n v="0"/>
    <n v="0"/>
    <n v="0"/>
    <n v="0"/>
    <n v="0"/>
    <n v="24"/>
    <n v="100"/>
    <n v="24"/>
  </r>
  <r>
    <s v="eakingston1969"/>
    <s v="eakingston1969"/>
    <m/>
    <m/>
    <m/>
    <m/>
    <m/>
    <m/>
    <m/>
    <m/>
    <s v="No"/>
    <n v="112"/>
    <m/>
    <m/>
    <x v="1"/>
    <d v="2019-03-17T10:28:24.000"/>
    <s v="Inside the world's largest plane, which has a wingspan longer than a football field and is expected to make its first flight this year https://t.co/kcs6Si1xKp"/>
    <s v="https://www.businessinsider.com/stratolaunch-is-worlds-largest-plane-pictures-2018-2?utm_content=buffer5a7f5&amp;utm_medium=social&amp;utm_source=facebook.com&amp;utm_campaign=buffer-inventions"/>
    <s v="businessinsider.com"/>
    <x v="0"/>
    <m/>
    <s v="http://pbs.twimg.com/profile_images/625693514400034816/gfk8K1Pq_normal.jpg"/>
    <x v="100"/>
    <s v="https://twitter.com/#!/eakingston1969/status/1107227173444816896"/>
    <m/>
    <m/>
    <s v="1107227173444816896"/>
    <m/>
    <b v="0"/>
    <n v="0"/>
    <s v=""/>
    <b v="0"/>
    <s v="en"/>
    <m/>
    <s v=""/>
    <b v="0"/>
    <n v="0"/>
    <s v=""/>
    <s v="Facebook"/>
    <b v="0"/>
    <s v="1107227173444816896"/>
    <s v="Tweet"/>
    <n v="0"/>
    <n v="0"/>
    <m/>
    <m/>
    <m/>
    <m/>
    <m/>
    <m/>
    <m/>
    <m/>
    <n v="1"/>
    <s v="2"/>
    <s v="2"/>
    <n v="0"/>
    <n v="0"/>
    <n v="0"/>
    <n v="0"/>
    <n v="0"/>
    <n v="0"/>
    <n v="24"/>
    <n v="100"/>
    <n v="24"/>
  </r>
  <r>
    <s v="kmaamees"/>
    <s v="kmaamees"/>
    <m/>
    <m/>
    <m/>
    <m/>
    <m/>
    <m/>
    <m/>
    <m/>
    <s v="No"/>
    <n v="113"/>
    <m/>
    <m/>
    <x v="1"/>
    <d v="2019-03-17T11:44:37.000"/>
    <s v="Inside the world's largest plane, which has a wingspan longer than a football field and is expected to make its first flight this year https://t.co/52JibLmaP3"/>
    <s v="https://www.businessinsider.com/stratolaunch-is-worlds-largest-plane-pictures-2018-2?utm_content=topbar&amp;utm_medium=referral&amp;utm_source=facebook.com&amp;utm_campaign=buffer-biuk&amp;fbclid=IwAR1ZkJZ0zlR9RJrL7VB067vvBRUY6kAojxwjmm_AHrzru-B9dWAPuqlMaeo%3Futm_source%3Dfacebook&amp;utm_term=desktop&amp;referrer=facebook"/>
    <s v="businessinsider.com"/>
    <x v="0"/>
    <m/>
    <s v="http://abs.twimg.com/sticky/default_profile_images/default_profile_normal.png"/>
    <x v="101"/>
    <s v="https://twitter.com/#!/kmaamees/status/1107246353921572870"/>
    <m/>
    <m/>
    <s v="1107246353921572870"/>
    <m/>
    <b v="0"/>
    <n v="0"/>
    <s v=""/>
    <b v="0"/>
    <s v="en"/>
    <m/>
    <s v=""/>
    <b v="0"/>
    <n v="0"/>
    <s v=""/>
    <s v="Facebook"/>
    <b v="0"/>
    <s v="1107246353921572870"/>
    <s v="Tweet"/>
    <n v="0"/>
    <n v="0"/>
    <m/>
    <m/>
    <m/>
    <m/>
    <m/>
    <m/>
    <m/>
    <m/>
    <n v="1"/>
    <s v="2"/>
    <s v="2"/>
    <n v="0"/>
    <n v="0"/>
    <n v="0"/>
    <n v="0"/>
    <n v="0"/>
    <n v="0"/>
    <n v="24"/>
    <n v="100"/>
    <n v="24"/>
  </r>
  <r>
    <s v="lazaroibanez"/>
    <s v="wired"/>
    <m/>
    <m/>
    <m/>
    <m/>
    <m/>
    <m/>
    <m/>
    <m/>
    <s v="No"/>
    <n v="114"/>
    <m/>
    <m/>
    <x v="0"/>
    <d v="2019-03-17T13:19:40.000"/>
    <s v="RT @WIRED: This 385-foot dual-fuselage beast brings rockets to the edge of space, and is the world's largest plane by width. They call it S…"/>
    <m/>
    <m/>
    <x v="0"/>
    <m/>
    <s v="http://pbs.twimg.com/profile_images/901407657088700416/w8FqJOkD_normal.jpg"/>
    <x v="102"/>
    <s v="https://twitter.com/#!/lazaroibanez/status/1107270276327321600"/>
    <m/>
    <m/>
    <s v="1107270276327321600"/>
    <m/>
    <b v="0"/>
    <n v="0"/>
    <s v=""/>
    <b v="0"/>
    <s v="en"/>
    <m/>
    <s v=""/>
    <b v="0"/>
    <n v="87"/>
    <s v="1107001651586465793"/>
    <s v="Twitter for iPhone"/>
    <b v="0"/>
    <s v="1107001651586465793"/>
    <s v="Tweet"/>
    <n v="0"/>
    <n v="0"/>
    <m/>
    <m/>
    <m/>
    <m/>
    <m/>
    <m/>
    <m/>
    <m/>
    <n v="1"/>
    <s v="1"/>
    <s v="1"/>
    <n v="0"/>
    <n v="0"/>
    <n v="0"/>
    <n v="0"/>
    <n v="0"/>
    <n v="0"/>
    <n v="27"/>
    <n v="100"/>
    <n v="27"/>
  </r>
  <r>
    <s v="elaggan"/>
    <s v="elaggan"/>
    <m/>
    <m/>
    <m/>
    <m/>
    <m/>
    <m/>
    <m/>
    <m/>
    <s v="No"/>
    <n v="115"/>
    <m/>
    <m/>
    <x v="1"/>
    <d v="2019-03-17T16:13:23.000"/>
    <s v="https://t.co/ozfku5zAU8 https://t.co/ozfku5zAU8"/>
    <s v="https://www.businessinsider.com/stratolaunch-is-worlds-largest-plane-pictures-2018-2?utm_content=buffer7dc08&amp;utm_medium=social&amp;utm_source=facebook.com&amp;utm_campaign=buffer-bi&amp;fbclid=IwAR1_gfGfc-EBpCwvjmsXvtCAsKBkUWkvazIbiMTrRW4VMUjaPR3rsOu1xEk https://www.businessinsider.com/stratolaunch-is-worlds-largest-plane-pictures-2018-2?utm_content=buffer7dc08&amp;utm_medium=social&amp;utm_source=facebook.com&amp;utm_campaign=buffer-bi&amp;fbclid=IwAR1_gfGfc-EBpCwvjmsXvtCAsKBkUWkvazIbiMTrRW4VMUjaPR3rsOu1xEk"/>
    <s v="businessinsider.com businessinsider.com"/>
    <x v="0"/>
    <m/>
    <s v="http://pbs.twimg.com/profile_images/1434387599/Capture2_normal.JPG"/>
    <x v="103"/>
    <s v="https://twitter.com/#!/elaggan/status/1107313994879156225"/>
    <m/>
    <m/>
    <s v="1107313994879156225"/>
    <m/>
    <b v="0"/>
    <n v="0"/>
    <s v=""/>
    <b v="0"/>
    <s v="und"/>
    <m/>
    <s v=""/>
    <b v="0"/>
    <n v="0"/>
    <s v=""/>
    <s v="Facebook"/>
    <b v="0"/>
    <s v="1107313994879156225"/>
    <s v="Tweet"/>
    <n v="0"/>
    <n v="0"/>
    <m/>
    <m/>
    <m/>
    <m/>
    <m/>
    <m/>
    <m/>
    <m/>
    <n v="1"/>
    <s v="2"/>
    <s v="2"/>
    <n v="0"/>
    <n v="0"/>
    <n v="0"/>
    <n v="0"/>
    <n v="0"/>
    <n v="0"/>
    <n v="0"/>
    <n v="0"/>
    <n v="0"/>
  </r>
  <r>
    <s v="mednrc"/>
    <s v="mednrc"/>
    <m/>
    <m/>
    <m/>
    <m/>
    <m/>
    <m/>
    <m/>
    <m/>
    <s v="No"/>
    <n v="116"/>
    <m/>
    <m/>
    <x v="1"/>
    <d v="2019-03-18T09:58:28.000"/>
    <s v="https://t.co/uNpKoUwQN1"/>
    <s v="https://www.businessinsider.com/stratolaunch-is-worlds-largest-plane-pictures-2018-2"/>
    <s v="businessinsider.com"/>
    <x v="0"/>
    <m/>
    <s v="http://pbs.twimg.com/profile_images/910905539475001344/vfryur6g_normal.jpg"/>
    <x v="104"/>
    <s v="https://twitter.com/#!/mednrc/status/1107582030110433280"/>
    <m/>
    <m/>
    <s v="1107582030110433280"/>
    <m/>
    <b v="0"/>
    <n v="0"/>
    <s v=""/>
    <b v="0"/>
    <s v="und"/>
    <m/>
    <s v=""/>
    <b v="0"/>
    <n v="0"/>
    <s v=""/>
    <s v="Twitter for Android"/>
    <b v="0"/>
    <s v="1107582030110433280"/>
    <s v="Tweet"/>
    <n v="0"/>
    <n v="0"/>
    <m/>
    <m/>
    <m/>
    <m/>
    <m/>
    <m/>
    <m/>
    <m/>
    <n v="1"/>
    <s v="2"/>
    <s v="2"/>
    <n v="0"/>
    <n v="0"/>
    <n v="0"/>
    <n v="0"/>
    <n v="0"/>
    <n v="0"/>
    <n v="0"/>
    <n v="0"/>
    <n v="0"/>
  </r>
  <r>
    <s v="laverdejp"/>
    <s v="laverdejp"/>
    <m/>
    <m/>
    <m/>
    <m/>
    <m/>
    <m/>
    <m/>
    <m/>
    <s v="No"/>
    <n v="117"/>
    <m/>
    <m/>
    <x v="1"/>
    <d v="2019-03-18T18:25:10.000"/>
    <s v="Guess what the biggest aircraft in the world looks like? You may guess it wrong. Get surprised here. #popularonline https://t.co/R5hgWQAMvK"/>
    <s v="https://www.readersdigest.ca/culture/stratolaunch-worlds-largest-plane/"/>
    <s v="readersdigest.ca"/>
    <x v="2"/>
    <m/>
    <s v="http://pbs.twimg.com/profile_images/623514810374684672/Hp2Om0JX_normal.jpg"/>
    <x v="105"/>
    <s v="https://twitter.com/#!/laverdejp/status/1107709545579728898"/>
    <m/>
    <m/>
    <s v="1107709545579728898"/>
    <m/>
    <b v="0"/>
    <n v="0"/>
    <s v=""/>
    <b v="0"/>
    <s v="en"/>
    <m/>
    <s v=""/>
    <b v="0"/>
    <n v="0"/>
    <s v=""/>
    <s v="IMBA Social Media"/>
    <b v="0"/>
    <s v="1107709545579728898"/>
    <s v="Tweet"/>
    <n v="0"/>
    <n v="0"/>
    <m/>
    <m/>
    <m/>
    <m/>
    <m/>
    <m/>
    <m/>
    <m/>
    <n v="1"/>
    <s v="2"/>
    <s v="2"/>
    <n v="1"/>
    <n v="5.2631578947368425"/>
    <n v="1"/>
    <n v="5.2631578947368425"/>
    <n v="0"/>
    <n v="0"/>
    <n v="17"/>
    <n v="89.47368421052632"/>
    <n v="19"/>
  </r>
  <r>
    <s v="wired"/>
    <s v="wired"/>
    <m/>
    <m/>
    <m/>
    <m/>
    <m/>
    <m/>
    <m/>
    <m/>
    <s v="No"/>
    <n v="118"/>
    <m/>
    <m/>
    <x v="1"/>
    <d v="2019-02-23T20:02:15.000"/>
    <s v="This 385-foot dual-fuselage beast brings rockets to the edge of space, and is the world's largest plane by width. They call it Stratolaunch: https://t.co/OKXEN8wNQf https://t.co/tPPyEsN6BV"/>
    <s v="https://www.wired.com/story/stratolaunch-airplane-burt-rutan-paul-allen/"/>
    <s v="wired.com"/>
    <x v="0"/>
    <s v="https://pbs.twimg.com/media/D0HZnHdUUAATp81.jpg"/>
    <s v="https://pbs.twimg.com/media/D0HZnHdUUAATp81.jpg"/>
    <x v="106"/>
    <s v="https://twitter.com/#!/wired/status/1099399057783455744"/>
    <m/>
    <m/>
    <s v="1099399057783455744"/>
    <m/>
    <b v="0"/>
    <n v="277"/>
    <s v=""/>
    <b v="0"/>
    <s v="en"/>
    <m/>
    <s v=""/>
    <b v="0"/>
    <n v="119"/>
    <s v=""/>
    <s v="SnappyTV.com"/>
    <b v="0"/>
    <s v="1099399057783455744"/>
    <s v="Retweet"/>
    <n v="0"/>
    <n v="0"/>
    <m/>
    <m/>
    <m/>
    <m/>
    <m/>
    <m/>
    <m/>
    <m/>
    <n v="2"/>
    <s v="1"/>
    <s v="1"/>
    <n v="0"/>
    <n v="0"/>
    <n v="0"/>
    <n v="0"/>
    <n v="0"/>
    <n v="0"/>
    <n v="25"/>
    <n v="100"/>
    <n v="25"/>
  </r>
  <r>
    <s v="wired"/>
    <s v="wired"/>
    <m/>
    <m/>
    <m/>
    <m/>
    <m/>
    <m/>
    <m/>
    <m/>
    <s v="No"/>
    <n v="119"/>
    <m/>
    <m/>
    <x v="1"/>
    <d v="2019-03-16T19:32:15.000"/>
    <s v="This 385-foot dual-fuselage beast brings rockets to the edge of space, and is the world's largest plane by width. They call it Stratolaunch: https://t.co/OKXEN8wNQf https://t.co/3iiMmGhoBo"/>
    <s v="https://www.wired.com/story/stratolaunch-airplane-burt-rutan-paul-allen/"/>
    <s v="wired.com"/>
    <x v="0"/>
    <s v="https://pbs.twimg.com/media/D1zcIXuU4AE1S_1.jpg"/>
    <s v="https://pbs.twimg.com/media/D1zcIXuU4AE1S_1.jpg"/>
    <x v="107"/>
    <s v="https://twitter.com/#!/wired/status/1107001651586465793"/>
    <m/>
    <m/>
    <s v="1107001651586465793"/>
    <m/>
    <b v="0"/>
    <n v="187"/>
    <s v=""/>
    <b v="0"/>
    <s v="en"/>
    <m/>
    <s v=""/>
    <b v="0"/>
    <n v="76"/>
    <s v=""/>
    <s v="SnappyTV.com"/>
    <b v="0"/>
    <s v="1107001651586465793"/>
    <s v="Tweet"/>
    <n v="0"/>
    <n v="0"/>
    <m/>
    <m/>
    <m/>
    <m/>
    <m/>
    <m/>
    <m/>
    <m/>
    <n v="2"/>
    <s v="1"/>
    <s v="1"/>
    <n v="0"/>
    <n v="0"/>
    <n v="0"/>
    <n v="0"/>
    <n v="0"/>
    <n v="0"/>
    <n v="25"/>
    <n v="100"/>
    <n v="25"/>
  </r>
  <r>
    <s v="fuckinlance"/>
    <s v="wired"/>
    <m/>
    <m/>
    <m/>
    <m/>
    <m/>
    <m/>
    <m/>
    <m/>
    <s v="No"/>
    <n v="120"/>
    <m/>
    <m/>
    <x v="0"/>
    <d v="2019-03-19T01:19:30.000"/>
    <s v="RT @WIRED: This 385-foot dual-fuselage beast brings rockets to the edge of space, and is the world's largest plane by width. They call it S…"/>
    <m/>
    <m/>
    <x v="0"/>
    <m/>
    <s v="http://pbs.twimg.com/profile_images/1061392112086769664/6OonIXTi_normal.jpg"/>
    <x v="108"/>
    <s v="https://twitter.com/#!/fuckinlance/status/1107813815796801536"/>
    <m/>
    <m/>
    <s v="1107813815796801536"/>
    <m/>
    <b v="0"/>
    <n v="0"/>
    <s v=""/>
    <b v="0"/>
    <s v="en"/>
    <m/>
    <s v=""/>
    <b v="0"/>
    <n v="88"/>
    <s v="1107001651586465793"/>
    <s v="Twitter for iPhone"/>
    <b v="0"/>
    <s v="1107001651586465793"/>
    <s v="Tweet"/>
    <n v="0"/>
    <n v="0"/>
    <m/>
    <m/>
    <m/>
    <m/>
    <m/>
    <m/>
    <m/>
    <m/>
    <n v="1"/>
    <s v="1"/>
    <s v="1"/>
    <n v="0"/>
    <n v="0"/>
    <n v="0"/>
    <n v="0"/>
    <n v="0"/>
    <n v="0"/>
    <n v="27"/>
    <n v="100"/>
    <n v="27"/>
  </r>
  <r>
    <s v="fotojoin"/>
    <s v="fotojoin"/>
    <m/>
    <m/>
    <m/>
    <m/>
    <m/>
    <m/>
    <m/>
    <m/>
    <s v="No"/>
    <n v="121"/>
    <m/>
    <m/>
    <x v="1"/>
    <d v="2019-03-19T17:00:09.000"/>
    <s v="Stratolaunch – самый большой с мире самолет (8 фото) - https://t.co/ShdTilHRAx"/>
    <s v="http://fotojoin.ru/tech/stratolaunch-samyj-bolshoj-s-mire-samolet/"/>
    <s v="fotojoin.ru"/>
    <x v="0"/>
    <m/>
    <s v="http://pbs.twimg.com/profile_images/761679740088545280/fNGqDcPg_normal.jpg"/>
    <x v="109"/>
    <s v="https://twitter.com/#!/fotojoin/status/1108050539093393408"/>
    <m/>
    <m/>
    <s v="1108050539093393408"/>
    <m/>
    <b v="0"/>
    <n v="0"/>
    <s v=""/>
    <b v="0"/>
    <s v="ru"/>
    <m/>
    <s v=""/>
    <b v="0"/>
    <n v="0"/>
    <s v=""/>
    <s v="Fotojoin"/>
    <b v="0"/>
    <s v="1108050539093393408"/>
    <s v="Tweet"/>
    <n v="0"/>
    <n v="0"/>
    <m/>
    <m/>
    <m/>
    <m/>
    <m/>
    <m/>
    <m/>
    <m/>
    <n v="1"/>
    <s v="2"/>
    <s v="2"/>
    <n v="0"/>
    <n v="0"/>
    <n v="0"/>
    <n v="0"/>
    <n v="0"/>
    <n v="0"/>
    <n v="8"/>
    <n v="100"/>
    <n v="8"/>
  </r>
  <r>
    <s v="ianvowles"/>
    <s v="ianvowles"/>
    <m/>
    <m/>
    <m/>
    <m/>
    <m/>
    <m/>
    <m/>
    <m/>
    <s v="No"/>
    <n v="122"/>
    <m/>
    <m/>
    <x v="1"/>
    <d v="2019-03-19T21:05:58.000"/>
    <s v="Guess what the biggest aircraft in the world looks like? You may guess it wrong. Get surprised here. #popularonline https://t.co/KoLs0QjKmA"/>
    <s v="https://www.readersdigest.ca/culture/stratolaunch-worlds-largest-plane/"/>
    <s v="readersdigest.ca"/>
    <x v="2"/>
    <m/>
    <s v="http://pbs.twimg.com/profile_images/491690523883606017/N-LoSz0f_normal.jpeg"/>
    <x v="110"/>
    <s v="https://twitter.com/#!/ianvowles/status/1108112400136441856"/>
    <m/>
    <m/>
    <s v="1108112400136441856"/>
    <m/>
    <b v="0"/>
    <n v="0"/>
    <s v=""/>
    <b v="0"/>
    <s v="en"/>
    <m/>
    <s v=""/>
    <b v="0"/>
    <n v="0"/>
    <s v=""/>
    <s v="Mortgage Bulletin"/>
    <b v="0"/>
    <s v="1108112400136441856"/>
    <s v="Tweet"/>
    <n v="0"/>
    <n v="0"/>
    <m/>
    <m/>
    <m/>
    <m/>
    <m/>
    <m/>
    <m/>
    <m/>
    <n v="1"/>
    <s v="2"/>
    <s v="2"/>
    <n v="1"/>
    <n v="5.2631578947368425"/>
    <n v="1"/>
    <n v="5.2631578947368425"/>
    <n v="0"/>
    <n v="0"/>
    <n v="17"/>
    <n v="89.47368421052632"/>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6"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61">
    <i>
      <x v="1"/>
    </i>
    <i r="1">
      <x v="2"/>
    </i>
    <i r="2">
      <x v="54"/>
    </i>
    <i r="3">
      <x v="21"/>
    </i>
    <i r="1">
      <x v="3"/>
    </i>
    <i r="2">
      <x v="67"/>
    </i>
    <i r="3">
      <x v="11"/>
    </i>
    <i r="3">
      <x v="12"/>
    </i>
    <i r="3">
      <x v="16"/>
    </i>
    <i r="3">
      <x v="24"/>
    </i>
    <i r="2">
      <x v="68"/>
    </i>
    <i r="3">
      <x v="16"/>
    </i>
    <i r="3">
      <x v="17"/>
    </i>
    <i r="2">
      <x v="70"/>
    </i>
    <i r="3">
      <x v="15"/>
    </i>
    <i r="3">
      <x v="18"/>
    </i>
    <i r="3">
      <x v="23"/>
    </i>
    <i r="2">
      <x v="71"/>
    </i>
    <i r="3">
      <x v="20"/>
    </i>
    <i r="3">
      <x v="21"/>
    </i>
    <i r="3">
      <x v="24"/>
    </i>
    <i r="2">
      <x v="72"/>
    </i>
    <i r="3">
      <x v="13"/>
    </i>
    <i r="2">
      <x v="73"/>
    </i>
    <i r="3">
      <x v="19"/>
    </i>
    <i r="2">
      <x v="74"/>
    </i>
    <i r="3">
      <x v="8"/>
    </i>
    <i r="3">
      <x v="12"/>
    </i>
    <i r="2">
      <x v="75"/>
    </i>
    <i r="3">
      <x v="10"/>
    </i>
    <i r="3">
      <x v="13"/>
    </i>
    <i r="3">
      <x v="19"/>
    </i>
    <i r="2">
      <x v="76"/>
    </i>
    <i r="3">
      <x v="19"/>
    </i>
    <i r="3">
      <x v="20"/>
    </i>
    <i r="3">
      <x v="21"/>
    </i>
    <i r="3">
      <x v="22"/>
    </i>
    <i r="3">
      <x v="23"/>
    </i>
    <i r="3">
      <x v="24"/>
    </i>
    <i r="2">
      <x v="77"/>
    </i>
    <i r="3">
      <x v="1"/>
    </i>
    <i r="3">
      <x v="3"/>
    </i>
    <i r="3">
      <x v="4"/>
    </i>
    <i r="3">
      <x v="5"/>
    </i>
    <i r="3">
      <x v="6"/>
    </i>
    <i r="3">
      <x v="7"/>
    </i>
    <i r="3">
      <x v="8"/>
    </i>
    <i r="3">
      <x v="9"/>
    </i>
    <i r="3">
      <x v="10"/>
    </i>
    <i r="3">
      <x v="11"/>
    </i>
    <i r="3">
      <x v="12"/>
    </i>
    <i r="3">
      <x v="14"/>
    </i>
    <i r="3">
      <x v="17"/>
    </i>
    <i r="2">
      <x v="78"/>
    </i>
    <i r="3">
      <x v="10"/>
    </i>
    <i r="3">
      <x v="19"/>
    </i>
    <i r="2">
      <x v="79"/>
    </i>
    <i r="3">
      <x v="2"/>
    </i>
    <i r="3">
      <x v="18"/>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7">
        <i x="5" s="1"/>
        <i x="4" s="1"/>
        <i x="2" s="1"/>
        <i x="1" s="1"/>
        <i x="3" s="1"/>
        <i x="6"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22" totalsRowShown="0" headerRowDxfId="476" dataDxfId="475">
  <autoFilter ref="A2:BL122"/>
  <tableColumns count="64">
    <tableColumn id="1" name="Vertex 1" dataDxfId="474"/>
    <tableColumn id="2" name="Vertex 2" dataDxfId="473"/>
    <tableColumn id="3" name="Color" dataDxfId="472"/>
    <tableColumn id="4" name="Width" dataDxfId="471"/>
    <tableColumn id="11" name="Style" dataDxfId="470"/>
    <tableColumn id="5" name="Opacity" dataDxfId="469"/>
    <tableColumn id="6" name="Visibility" dataDxfId="468"/>
    <tableColumn id="10" name="Label" dataDxfId="467"/>
    <tableColumn id="12" name="Label Text Color" dataDxfId="466"/>
    <tableColumn id="13" name="Label Font Size" dataDxfId="465"/>
    <tableColumn id="14" name="Reciprocated?" dataDxfId="94"/>
    <tableColumn id="7" name="ID" dataDxfId="464"/>
    <tableColumn id="9" name="Dynamic Filter" dataDxfId="463"/>
    <tableColumn id="8" name="Add Your Own Columns Here" dataDxfId="462"/>
    <tableColumn id="15" name="Relationship" dataDxfId="461"/>
    <tableColumn id="16" name="Relationship Date (UTC)" dataDxfId="460"/>
    <tableColumn id="17" name="Tweet" dataDxfId="459"/>
    <tableColumn id="18" name="URLs in Tweet" dataDxfId="458"/>
    <tableColumn id="19" name="Domains in Tweet" dataDxfId="457"/>
    <tableColumn id="20" name="Hashtags in Tweet" dataDxfId="456"/>
    <tableColumn id="21" name="Media in Tweet" dataDxfId="455"/>
    <tableColumn id="22" name="Tweet Image File" dataDxfId="454"/>
    <tableColumn id="23" name="Tweet Date (UTC)" dataDxfId="453"/>
    <tableColumn id="24" name="Twitter Page for Tweet" dataDxfId="452"/>
    <tableColumn id="25" name="Latitude" dataDxfId="451"/>
    <tableColumn id="26" name="Longitude" dataDxfId="450"/>
    <tableColumn id="27" name="Imported ID" dataDxfId="449"/>
    <tableColumn id="28" name="In-Reply-To Tweet ID" dataDxfId="448"/>
    <tableColumn id="29" name="Favorited" dataDxfId="447"/>
    <tableColumn id="30" name="Favorite Count" dataDxfId="446"/>
    <tableColumn id="31" name="In-Reply-To User ID" dataDxfId="445"/>
    <tableColumn id="32" name="Is Quote Status" dataDxfId="444"/>
    <tableColumn id="33" name="Language" dataDxfId="443"/>
    <tableColumn id="34" name="Possibly Sensitive" dataDxfId="442"/>
    <tableColumn id="35" name="Quoted Status ID" dataDxfId="441"/>
    <tableColumn id="36" name="Retweeted" dataDxfId="440"/>
    <tableColumn id="37" name="Retweet Count" dataDxfId="439"/>
    <tableColumn id="38" name="Retweet ID" dataDxfId="438"/>
    <tableColumn id="39" name="Source" dataDxfId="437"/>
    <tableColumn id="40" name="Truncated" dataDxfId="436"/>
    <tableColumn id="41" name="Unified Twitter ID" dataDxfId="435"/>
    <tableColumn id="42" name="Imported Tweet Type" dataDxfId="434"/>
    <tableColumn id="43" name="Added By Extended Analysis" dataDxfId="433"/>
    <tableColumn id="44" name="Corrected By Extended Analysis" dataDxfId="432"/>
    <tableColumn id="45" name="Place Bounding Box" dataDxfId="431"/>
    <tableColumn id="46" name="Place Country" dataDxfId="430"/>
    <tableColumn id="47" name="Place Country Code" dataDxfId="429"/>
    <tableColumn id="48" name="Place Full Name" dataDxfId="428"/>
    <tableColumn id="49" name="Place ID" dataDxfId="427"/>
    <tableColumn id="50" name="Place Name" dataDxfId="426"/>
    <tableColumn id="51" name="Place Type" dataDxfId="425"/>
    <tableColumn id="52" name="Place URL" dataDxfId="424"/>
    <tableColumn id="53" name="Edge Weight"/>
    <tableColumn id="54" name="Vertex 1 Group" dataDxfId="347">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1" totalsRowShown="0" headerRowDxfId="346" dataDxfId="345">
  <autoFilter ref="A2:C11"/>
  <tableColumns count="3">
    <tableColumn id="1" name="Group 1" dataDxfId="344"/>
    <tableColumn id="2" name="Group 2" dataDxfId="343"/>
    <tableColumn id="3" name="Edges" dataDxfId="342"/>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T11" totalsRowShown="0" headerRowDxfId="339" dataDxfId="338">
  <autoFilter ref="A1:T11"/>
  <tableColumns count="20">
    <tableColumn id="1" name="Top URLs in Tweet in Entire Graph" dataDxfId="337"/>
    <tableColumn id="2" name="Entire Graph Count" dataDxfId="336"/>
    <tableColumn id="3" name="Top URLs in Tweet in G1" dataDxfId="335"/>
    <tableColumn id="4" name="G1 Count" dataDxfId="334"/>
    <tableColumn id="5" name="Top URLs in Tweet in G2" dataDxfId="333"/>
    <tableColumn id="6" name="G2 Count" dataDxfId="332"/>
    <tableColumn id="7" name="Top URLs in Tweet in G3" dataDxfId="331"/>
    <tableColumn id="8" name="G3 Count" dataDxfId="330"/>
    <tableColumn id="9" name="Top URLs in Tweet in G4" dataDxfId="329"/>
    <tableColumn id="10" name="G4 Count" dataDxfId="328"/>
    <tableColumn id="11" name="Top URLs in Tweet in G5" dataDxfId="327"/>
    <tableColumn id="12" name="G5 Count" dataDxfId="326"/>
    <tableColumn id="13" name="Top URLs in Tweet in G6" dataDxfId="325"/>
    <tableColumn id="14" name="G6 Count" dataDxfId="324"/>
    <tableColumn id="15" name="Top URLs in Tweet in G7" dataDxfId="323"/>
    <tableColumn id="16" name="G7 Count" dataDxfId="322"/>
    <tableColumn id="17" name="Top URLs in Tweet in G8" dataDxfId="321"/>
    <tableColumn id="18" name="G8 Count" dataDxfId="320"/>
    <tableColumn id="19" name="Top URLs in Tweet in G9" dataDxfId="319"/>
    <tableColumn id="20" name="G9 Count" dataDxfId="318"/>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T24" totalsRowShown="0" headerRowDxfId="317" dataDxfId="316">
  <autoFilter ref="A14:T24"/>
  <tableColumns count="20">
    <tableColumn id="1" name="Top Domains in Tweet in Entire Graph" dataDxfId="315"/>
    <tableColumn id="2" name="Entire Graph Count" dataDxfId="314"/>
    <tableColumn id="3" name="Top Domains in Tweet in G1" dataDxfId="313"/>
    <tableColumn id="4" name="G1 Count" dataDxfId="312"/>
    <tableColumn id="5" name="Top Domains in Tweet in G2" dataDxfId="311"/>
    <tableColumn id="6" name="G2 Count" dataDxfId="310"/>
    <tableColumn id="7" name="Top Domains in Tweet in G3" dataDxfId="309"/>
    <tableColumn id="8" name="G3 Count" dataDxfId="308"/>
    <tableColumn id="9" name="Top Domains in Tweet in G4" dataDxfId="307"/>
    <tableColumn id="10" name="G4 Count" dataDxfId="306"/>
    <tableColumn id="11" name="Top Domains in Tweet in G5" dataDxfId="305"/>
    <tableColumn id="12" name="G5 Count" dataDxfId="304"/>
    <tableColumn id="13" name="Top Domains in Tweet in G6" dataDxfId="303"/>
    <tableColumn id="14" name="G6 Count" dataDxfId="302"/>
    <tableColumn id="15" name="Top Domains in Tweet in G7" dataDxfId="301"/>
    <tableColumn id="16" name="G7 Count" dataDxfId="300"/>
    <tableColumn id="17" name="Top Domains in Tweet in G8" dataDxfId="299"/>
    <tableColumn id="18" name="G8 Count" dataDxfId="298"/>
    <tableColumn id="19" name="Top Domains in Tweet in G9" dataDxfId="297"/>
    <tableColumn id="20" name="G9 Count" dataDxfId="296"/>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T36" totalsRowShown="0" headerRowDxfId="295" dataDxfId="294">
  <autoFilter ref="A27:T36"/>
  <tableColumns count="20">
    <tableColumn id="1" name="Top Hashtags in Tweet in Entire Graph" dataDxfId="293"/>
    <tableColumn id="2" name="Entire Graph Count" dataDxfId="292"/>
    <tableColumn id="3" name="Top Hashtags in Tweet in G1" dataDxfId="291"/>
    <tableColumn id="4" name="G1 Count" dataDxfId="290"/>
    <tableColumn id="5" name="Top Hashtags in Tweet in G2" dataDxfId="289"/>
    <tableColumn id="6" name="G2 Count" dataDxfId="288"/>
    <tableColumn id="7" name="Top Hashtags in Tweet in G3" dataDxfId="287"/>
    <tableColumn id="8" name="G3 Count" dataDxfId="286"/>
    <tableColumn id="9" name="Top Hashtags in Tweet in G4" dataDxfId="285"/>
    <tableColumn id="10" name="G4 Count" dataDxfId="284"/>
    <tableColumn id="11" name="Top Hashtags in Tweet in G5" dataDxfId="283"/>
    <tableColumn id="12" name="G5 Count" dataDxfId="282"/>
    <tableColumn id="13" name="Top Hashtags in Tweet in G6" dataDxfId="281"/>
    <tableColumn id="14" name="G6 Count" dataDxfId="280"/>
    <tableColumn id="15" name="Top Hashtags in Tweet in G7" dataDxfId="279"/>
    <tableColumn id="16" name="G7 Count" dataDxfId="278"/>
    <tableColumn id="17" name="Top Hashtags in Tweet in G8" dataDxfId="277"/>
    <tableColumn id="18" name="G8 Count" dataDxfId="276"/>
    <tableColumn id="19" name="Top Hashtags in Tweet in G9" dataDxfId="275"/>
    <tableColumn id="20" name="G9 Count" dataDxfId="27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9:T49" totalsRowShown="0" headerRowDxfId="272" dataDxfId="271">
  <autoFilter ref="A39:T49"/>
  <tableColumns count="20">
    <tableColumn id="1" name="Top Words in Tweet in Entire Graph" dataDxfId="270"/>
    <tableColumn id="2" name="Entire Graph Count" dataDxfId="269"/>
    <tableColumn id="3" name="Top Words in Tweet in G1" dataDxfId="268"/>
    <tableColumn id="4" name="G1 Count" dataDxfId="267"/>
    <tableColumn id="5" name="Top Words in Tweet in G2" dataDxfId="266"/>
    <tableColumn id="6" name="G2 Count" dataDxfId="265"/>
    <tableColumn id="7" name="Top Words in Tweet in G3" dataDxfId="264"/>
    <tableColumn id="8" name="G3 Count" dataDxfId="263"/>
    <tableColumn id="9" name="Top Words in Tweet in G4" dataDxfId="262"/>
    <tableColumn id="10" name="G4 Count" dataDxfId="261"/>
    <tableColumn id="11" name="Top Words in Tweet in G5" dataDxfId="260"/>
    <tableColumn id="12" name="G5 Count" dataDxfId="259"/>
    <tableColumn id="13" name="Top Words in Tweet in G6" dataDxfId="258"/>
    <tableColumn id="14" name="G6 Count" dataDxfId="257"/>
    <tableColumn id="15" name="Top Words in Tweet in G7" dataDxfId="256"/>
    <tableColumn id="16" name="G7 Count" dataDxfId="255"/>
    <tableColumn id="17" name="Top Words in Tweet in G8" dataDxfId="254"/>
    <tableColumn id="18" name="G8 Count" dataDxfId="253"/>
    <tableColumn id="19" name="Top Words in Tweet in G9" dataDxfId="252"/>
    <tableColumn id="20" name="G9 Count" dataDxfId="251"/>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2:T62" totalsRowShown="0" headerRowDxfId="249" dataDxfId="248">
  <autoFilter ref="A52:T62"/>
  <tableColumns count="20">
    <tableColumn id="1" name="Top Word Pairs in Tweet in Entire Graph" dataDxfId="247"/>
    <tableColumn id="2" name="Entire Graph Count" dataDxfId="246"/>
    <tableColumn id="3" name="Top Word Pairs in Tweet in G1" dataDxfId="245"/>
    <tableColumn id="4" name="G1 Count" dataDxfId="244"/>
    <tableColumn id="5" name="Top Word Pairs in Tweet in G2" dataDxfId="243"/>
    <tableColumn id="6" name="G2 Count" dataDxfId="242"/>
    <tableColumn id="7" name="Top Word Pairs in Tweet in G3" dataDxfId="241"/>
    <tableColumn id="8" name="G3 Count" dataDxfId="240"/>
    <tableColumn id="9" name="Top Word Pairs in Tweet in G4" dataDxfId="239"/>
    <tableColumn id="10" name="G4 Count" dataDxfId="238"/>
    <tableColumn id="11" name="Top Word Pairs in Tweet in G5" dataDxfId="237"/>
    <tableColumn id="12" name="G5 Count" dataDxfId="236"/>
    <tableColumn id="13" name="Top Word Pairs in Tweet in G6" dataDxfId="235"/>
    <tableColumn id="14" name="G6 Count" dataDxfId="234"/>
    <tableColumn id="15" name="Top Word Pairs in Tweet in G7" dataDxfId="233"/>
    <tableColumn id="16" name="G7 Count" dataDxfId="232"/>
    <tableColumn id="17" name="Top Word Pairs in Tweet in G8" dataDxfId="231"/>
    <tableColumn id="18" name="G8 Count" dataDxfId="230"/>
    <tableColumn id="19" name="Top Word Pairs in Tweet in G9" dataDxfId="229"/>
    <tableColumn id="20" name="G9 Count" dataDxfId="228"/>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5:T67" totalsRowShown="0" headerRowDxfId="226" dataDxfId="225">
  <autoFilter ref="A65:T67"/>
  <tableColumns count="20">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6"/>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0:T80" totalsRowShown="0" headerRowDxfId="223" dataDxfId="222">
  <autoFilter ref="A70:T80"/>
  <tableColumns count="20">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5"/>
    <tableColumn id="19" name="Top Mentioned in G9" dataDxfId="184"/>
    <tableColumn id="20" name="G9 Count" dataDxfId="183"/>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3:T93" totalsRowShown="0" headerRowDxfId="180" dataDxfId="179">
  <autoFilter ref="A83:T93"/>
  <tableColumns count="20">
    <tableColumn id="1" name="Top Tweeters in Entire Graph" dataDxfId="178"/>
    <tableColumn id="2" name="Entire Graph Count" dataDxfId="177"/>
    <tableColumn id="3" name="Top Tweeters in G1" dataDxfId="176"/>
    <tableColumn id="4" name="G1 Count" dataDxfId="175"/>
    <tableColumn id="5" name="Top Tweeters in G2" dataDxfId="174"/>
    <tableColumn id="6" name="G2 Count" dataDxfId="173"/>
    <tableColumn id="7" name="Top Tweeters in G3" dataDxfId="172"/>
    <tableColumn id="8" name="G3 Count" dataDxfId="171"/>
    <tableColumn id="9" name="Top Tweeters in G4" dataDxfId="170"/>
    <tableColumn id="10" name="G4 Count" dataDxfId="169"/>
    <tableColumn id="11" name="Top Tweeters in G5" dataDxfId="168"/>
    <tableColumn id="12" name="G5 Count" dataDxfId="167"/>
    <tableColumn id="13" name="Top Tweeters in G6" dataDxfId="166"/>
    <tableColumn id="14" name="G6 Count" dataDxfId="165"/>
    <tableColumn id="15" name="Top Tweeters in G7" dataDxfId="164"/>
    <tableColumn id="16" name="G7 Count" dataDxfId="163"/>
    <tableColumn id="17" name="Top Tweeters in G8" dataDxfId="162"/>
    <tableColumn id="18" name="G8 Count" dataDxfId="161"/>
    <tableColumn id="19" name="Top Tweeters in G9" dataDxfId="160"/>
    <tableColumn id="20" name="G9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22" totalsRowShown="0" headerRowDxfId="423" dataDxfId="422">
  <autoFilter ref="A2:BS122"/>
  <tableColumns count="71">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04"/>
    <tableColumn id="28" name="Dynamic Filter" dataDxfId="403"/>
    <tableColumn id="17" name="Add Your Own Columns Here" dataDxfId="402"/>
    <tableColumn id="30" name="Name" dataDxfId="401"/>
    <tableColumn id="31" name="Followed" dataDxfId="400"/>
    <tableColumn id="32" name="Followers" dataDxfId="399"/>
    <tableColumn id="33" name="Tweets" dataDxfId="398"/>
    <tableColumn id="34" name="Favorites" dataDxfId="397"/>
    <tableColumn id="35" name="Time Zone UTC Offset (Seconds)" dataDxfId="396"/>
    <tableColumn id="36" name="Description" dataDxfId="395"/>
    <tableColumn id="37" name="Location" dataDxfId="394"/>
    <tableColumn id="38" name="Web" dataDxfId="393"/>
    <tableColumn id="39" name="Time Zone" dataDxfId="392"/>
    <tableColumn id="40" name="Joined Twitter Date (UTC)" dataDxfId="391"/>
    <tableColumn id="41" name="Profile Banner Url" dataDxfId="390"/>
    <tableColumn id="42" name="Default Profile" dataDxfId="389"/>
    <tableColumn id="43" name="Default Profile Image" dataDxfId="388"/>
    <tableColumn id="44" name="Geo Enabled" dataDxfId="387"/>
    <tableColumn id="45" name="Language" dataDxfId="386"/>
    <tableColumn id="46" name="Listed Count" dataDxfId="385"/>
    <tableColumn id="47" name="Profile Background Image Url" dataDxfId="384"/>
    <tableColumn id="48" name="Verified" dataDxfId="383"/>
    <tableColumn id="49" name="Custom Menu Item Text" dataDxfId="382"/>
    <tableColumn id="50" name="Custom Menu Item Action" dataDxfId="381"/>
    <tableColumn id="51" name="Tweeted Search Term?" dataDxfId="348"/>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201" totalsRowShown="0" headerRowDxfId="147" dataDxfId="146">
  <autoFilter ref="A1:G201"/>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70" totalsRowShown="0" headerRowDxfId="138" dataDxfId="137">
  <autoFilter ref="A1:L170"/>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116" totalsRowShown="0" headerRowDxfId="64" dataDxfId="63">
  <autoFilter ref="A2:BL116"/>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80">
  <autoFilter ref="A2:AO11"/>
  <tableColumns count="41">
    <tableColumn id="1" name="Group" dataDxfId="355"/>
    <tableColumn id="2" name="Vertex Color" dataDxfId="354"/>
    <tableColumn id="3" name="Vertex Shape" dataDxfId="352"/>
    <tableColumn id="22" name="Visibility" dataDxfId="353"/>
    <tableColumn id="4" name="Collapsed?"/>
    <tableColumn id="18" name="Label" dataDxfId="379"/>
    <tableColumn id="20" name="Collapsed X"/>
    <tableColumn id="21" name="Collapsed Y"/>
    <tableColumn id="6" name="ID" dataDxfId="378"/>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73"/>
    <tableColumn id="27" name="Top Hashtags in Tweet" dataDxfId="250"/>
    <tableColumn id="28" name="Top Words in Tweet" dataDxfId="227"/>
    <tableColumn id="29" name="Top Word Pairs in Tweet" dataDxfId="182"/>
    <tableColumn id="30" name="Top Replied-To in Tweet" dataDxfId="181"/>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1" totalsRowShown="0" headerRowDxfId="377" dataDxfId="376">
  <autoFilter ref="A1:C121"/>
  <tableColumns count="3">
    <tableColumn id="1" name="Group" dataDxfId="351"/>
    <tableColumn id="2" name="Vertex" dataDxfId="350"/>
    <tableColumn id="3" name="Vertex ID" dataDxfId="34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41"/>
    <tableColumn id="2" name="Value" dataDxfId="34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75"/>
    <tableColumn id="2" name="Degree Frequency" dataDxfId="374">
      <calculatedColumnFormula>COUNTIF(Vertices[Degree], "&gt;= " &amp; D2) - COUNTIF(Vertices[Degree], "&gt;=" &amp; D3)</calculatedColumnFormula>
    </tableColumn>
    <tableColumn id="3" name="In-Degree Bin" dataDxfId="373"/>
    <tableColumn id="4" name="In-Degree Frequency" dataDxfId="372">
      <calculatedColumnFormula>COUNTIF(Vertices[In-Degree], "&gt;= " &amp; F2) - COUNTIF(Vertices[In-Degree], "&gt;=" &amp; F3)</calculatedColumnFormula>
    </tableColumn>
    <tableColumn id="5" name="Out-Degree Bin" dataDxfId="371"/>
    <tableColumn id="6" name="Out-Degree Frequency" dataDxfId="370">
      <calculatedColumnFormula>COUNTIF(Vertices[Out-Degree], "&gt;= " &amp; H2) - COUNTIF(Vertices[Out-Degree], "&gt;=" &amp; H3)</calculatedColumnFormula>
    </tableColumn>
    <tableColumn id="7" name="Betweenness Centrality Bin" dataDxfId="369"/>
    <tableColumn id="8" name="Betweenness Centrality Frequency" dataDxfId="368">
      <calculatedColumnFormula>COUNTIF(Vertices[Betweenness Centrality], "&gt;= " &amp; J2) - COUNTIF(Vertices[Betweenness Centrality], "&gt;=" &amp; J3)</calculatedColumnFormula>
    </tableColumn>
    <tableColumn id="9" name="Closeness Centrality Bin" dataDxfId="367"/>
    <tableColumn id="10" name="Closeness Centrality Frequency" dataDxfId="366">
      <calculatedColumnFormula>COUNTIF(Vertices[Closeness Centrality], "&gt;= " &amp; L2) - COUNTIF(Vertices[Closeness Centrality], "&gt;=" &amp; L3)</calculatedColumnFormula>
    </tableColumn>
    <tableColumn id="11" name="Eigenvector Centrality Bin" dataDxfId="365"/>
    <tableColumn id="12" name="Eigenvector Centrality Frequency" dataDxfId="364">
      <calculatedColumnFormula>COUNTIF(Vertices[Eigenvector Centrality], "&gt;= " &amp; N2) - COUNTIF(Vertices[Eigenvector Centrality], "&gt;=" &amp; N3)</calculatedColumnFormula>
    </tableColumn>
    <tableColumn id="18" name="PageRank Bin" dataDxfId="363"/>
    <tableColumn id="17" name="PageRank Frequency" dataDxfId="362">
      <calculatedColumnFormula>COUNTIF(Vertices[Eigenvector Centrality], "&gt;= " &amp; P2) - COUNTIF(Vertices[Eigenvector Centrality], "&gt;=" &amp; P3)</calculatedColumnFormula>
    </tableColumn>
    <tableColumn id="13" name="Clustering Coefficient Bin" dataDxfId="361"/>
    <tableColumn id="14" name="Clustering Coefficient Frequency" dataDxfId="360">
      <calculatedColumnFormula>COUNTIF(Vertices[Clustering Coefficient], "&gt;= " &amp; R2) - COUNTIF(Vertices[Clustering Coefficient], "&gt;=" &amp; R3)</calculatedColumnFormula>
    </tableColumn>
    <tableColumn id="15" name="Dynamic Filter Bin" dataDxfId="359"/>
    <tableColumn id="16" name="Dynamic Filter Frequency" dataDxfId="35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co/uNpKoUwQN1" TargetMode="External" /><Relationship Id="rId2" Type="http://schemas.openxmlformats.org/officeDocument/2006/relationships/hyperlink" Target="https://www.businessinsider.fr/decouvrez-le-stratolaunch-le-plus-grand-avion-du-monde-qui-devrait-effectuer-son-premier-vol-en-2019/" TargetMode="External" /><Relationship Id="rId3" Type="http://schemas.openxmlformats.org/officeDocument/2006/relationships/hyperlink" Target="http://finance.fr.yahoo.com/actual" TargetMode="External" /><Relationship Id="rId4" Type="http://schemas.openxmlformats.org/officeDocument/2006/relationships/hyperlink" Target="http://www.candidatehunter.com/jobs/?q=Flight+Sciences+Lead+Engineer+for+the+Stratolaunch+Program&amp;l=Mojave+United+States&amp;z=&amp;tw=&amp;k=" TargetMode="External" /><Relationship Id="rId5" Type="http://schemas.openxmlformats.org/officeDocument/2006/relationships/hyperlink" Target="https://www.stratolaunch.com/" TargetMode="External" /><Relationship Id="rId6" Type="http://schemas.openxmlformats.org/officeDocument/2006/relationships/hyperlink" Target="https://nbntv.me/?p=65638" TargetMode="External" /><Relationship Id="rId7" Type="http://schemas.openxmlformats.org/officeDocument/2006/relationships/hyperlink" Target="https://nbntv.me/?p=65638" TargetMode="External" /><Relationship Id="rId8" Type="http://schemas.openxmlformats.org/officeDocument/2006/relationships/hyperlink" Target="https://twitter.com/i/web/status/1104869907777372160" TargetMode="External" /><Relationship Id="rId9" Type="http://schemas.openxmlformats.org/officeDocument/2006/relationships/hyperlink" Target="https://www.readersdigest.ca/culture/stratolaunch-worlds-largest-plane/" TargetMode="External" /><Relationship Id="rId10" Type="http://schemas.openxmlformats.org/officeDocument/2006/relationships/hyperlink" Target="https://www.readersdigest.ca/culture/stratolaunch-worlds-largest-plane/" TargetMode="External" /><Relationship Id="rId11" Type="http://schemas.openxmlformats.org/officeDocument/2006/relationships/hyperlink" Target="https://aviationweek.com/space/stratolaunch-terminates-rocket-engine-launcher-programs" TargetMode="External" /><Relationship Id="rId12" Type="http://schemas.openxmlformats.org/officeDocument/2006/relationships/hyperlink" Target="https://aviationweek.com/space/stratolaunch-terminates-rocket-engine-launcher-programs" TargetMode="External" /><Relationship Id="rId13" Type="http://schemas.openxmlformats.org/officeDocument/2006/relationships/hyperlink" Target="https://aviationweek.com/space/stratolaunch-terminates-rocket-engine-launcher-programs" TargetMode="External" /><Relationship Id="rId14" Type="http://schemas.openxmlformats.org/officeDocument/2006/relationships/hyperlink" Target="https://aviationweek.com/space/stratolaunch-terminates-rocket-engine-launcher-programs" TargetMode="External" /><Relationship Id="rId15" Type="http://schemas.openxmlformats.org/officeDocument/2006/relationships/hyperlink" Target="https://aviationweek.com/space/stratolaunch-terminates-rocket-engine-launcher-programs" TargetMode="External" /><Relationship Id="rId16" Type="http://schemas.openxmlformats.org/officeDocument/2006/relationships/hyperlink" Target="https://www.businessinsider.fr/decouvrez-le-stratolaunch-le-plus-grand-avion-du-monde-qui-devrait-effectuer-son-premier-vol-en-2019/" TargetMode="External" /><Relationship Id="rId17" Type="http://schemas.openxmlformats.org/officeDocument/2006/relationships/hyperlink" Target="https://twitter.com/i/web/status/1106483930046173184" TargetMode="External" /><Relationship Id="rId18" Type="http://schemas.openxmlformats.org/officeDocument/2006/relationships/hyperlink" Target="https://twitter.com/i/web/status/1106485184898060288" TargetMode="External" /><Relationship Id="rId19" Type="http://schemas.openxmlformats.org/officeDocument/2006/relationships/hyperlink" Target="https://wunderflug.com/magazine/aiming-high-the-stratolaunch-project/" TargetMode="External" /><Relationship Id="rId20" Type="http://schemas.openxmlformats.org/officeDocument/2006/relationships/hyperlink" Target="https://wunderflug.com/magazine/aiming-high-the-stratolaunch-project/" TargetMode="External" /><Relationship Id="rId21" Type="http://schemas.openxmlformats.org/officeDocument/2006/relationships/hyperlink" Target="https://www.readersdigest.ca/culture/stratolaunch-worlds-largest-plane/" TargetMode="External" /><Relationship Id="rId22" Type="http://schemas.openxmlformats.org/officeDocument/2006/relationships/hyperlink" Target="https://www.wired.com/story/stratolaunch-airplane-burt-rutan-paul-allen/" TargetMode="External" /><Relationship Id="rId23" Type="http://schemas.openxmlformats.org/officeDocument/2006/relationships/hyperlink" Target="https://www.wired.com/story/stratolaunch-airplane-burt-rutan-paul-allen/" TargetMode="External" /><Relationship Id="rId24" Type="http://schemas.openxmlformats.org/officeDocument/2006/relationships/hyperlink" Target="https://www.wired.com/story/stratolaunch-airplane-burt-rutan-paul-allen/" TargetMode="External" /><Relationship Id="rId25" Type="http://schemas.openxmlformats.org/officeDocument/2006/relationships/hyperlink" Target="https://www.wired.com/story/stratolaunch-airplane-burt-rutan-paul-allen/" TargetMode="External" /><Relationship Id="rId26" Type="http://schemas.openxmlformats.org/officeDocument/2006/relationships/hyperlink" Target="https://www.wired.com/story/stratolaunch-airplane-burt-rutan-paul-allen/" TargetMode="External" /><Relationship Id="rId27" Type="http://schemas.openxmlformats.org/officeDocument/2006/relationships/hyperlink" Target="https://www.wired.com/story/stratolaunch-airplane-burt-rutan-paul-allen/" TargetMode="External" /><Relationship Id="rId28" Type="http://schemas.openxmlformats.org/officeDocument/2006/relationships/hyperlink" Target="https://www.wired.com/story/stratolaunch-airplane-burt-rutan-paul-allen/" TargetMode="External" /><Relationship Id="rId29" Type="http://schemas.openxmlformats.org/officeDocument/2006/relationships/hyperlink" Target="https://www.wired.com/story/stratolaunch-airplane-burt-rutan-paul-allen/" TargetMode="External" /><Relationship Id="rId30" Type="http://schemas.openxmlformats.org/officeDocument/2006/relationships/hyperlink" Target="https://www.businessinsider.com/stratolaunch-is-worlds-largest-plane-pictures-2018-2?utm_content=buffer5a7f5&amp;utm_medium=social&amp;utm_source=facebook.com&amp;utm_campaign=buffer-inventions" TargetMode="External" /><Relationship Id="rId31" Type="http://schemas.openxmlformats.org/officeDocument/2006/relationships/hyperlink" Target="https://www.businessinsider.com/stratolaunch-is-worlds-largest-plane-pictures-2018-2?utm_content=buffer5a7f5&amp;utm_medium=social&amp;utm_source=facebook.com&amp;utm_campaign=buffer-inventions" TargetMode="External" /><Relationship Id="rId32" Type="http://schemas.openxmlformats.org/officeDocument/2006/relationships/hyperlink" Target="https://www.businessinsider.com/stratolaunch-is-worlds-largest-plane-pictures-2018-2?utm_content=topbar&amp;utm_medium=referral&amp;utm_source=facebook.com&amp;utm_campaign=buffer-biuk&amp;fbclid=IwAR1ZkJZ0zlR9RJrL7VB067vvBRUY6kAojxwjmm_AHrzru-B9dWAPuqlMaeo%3Futm_source%3Dfacebook&amp;utm_term=desktop&amp;referrer=facebook" TargetMode="External" /><Relationship Id="rId33" Type="http://schemas.openxmlformats.org/officeDocument/2006/relationships/hyperlink" Target="https://www.businessinsider.com/stratolaunch-is-worlds-largest-plane-pictures-2018-2" TargetMode="External" /><Relationship Id="rId34" Type="http://schemas.openxmlformats.org/officeDocument/2006/relationships/hyperlink" Target="https://www.readersdigest.ca/culture/stratolaunch-worlds-largest-plane/" TargetMode="External" /><Relationship Id="rId35" Type="http://schemas.openxmlformats.org/officeDocument/2006/relationships/hyperlink" Target="https://www.wired.com/story/stratolaunch-airplane-burt-rutan-paul-allen/" TargetMode="External" /><Relationship Id="rId36" Type="http://schemas.openxmlformats.org/officeDocument/2006/relationships/hyperlink" Target="https://www.wired.com/story/stratolaunch-airplane-burt-rutan-paul-allen/" TargetMode="External" /><Relationship Id="rId37" Type="http://schemas.openxmlformats.org/officeDocument/2006/relationships/hyperlink" Target="http://fotojoin.ru/tech/stratolaunch-samyj-bolshoj-s-mire-samolet/" TargetMode="External" /><Relationship Id="rId38" Type="http://schemas.openxmlformats.org/officeDocument/2006/relationships/hyperlink" Target="https://www.readersdigest.ca/culture/stratolaunch-worlds-largest-plane/" TargetMode="External" /><Relationship Id="rId39" Type="http://schemas.openxmlformats.org/officeDocument/2006/relationships/hyperlink" Target="https://pbs.twimg.com/media/D1DXq3PXQAIH6eB.jpg" TargetMode="External" /><Relationship Id="rId40" Type="http://schemas.openxmlformats.org/officeDocument/2006/relationships/hyperlink" Target="https://pbs.twimg.com/ext_tw_video_thumb/1104750695276863489/pu/img/BAW2Hwd5evwJ0Yu7.jpg" TargetMode="External" /><Relationship Id="rId41" Type="http://schemas.openxmlformats.org/officeDocument/2006/relationships/hyperlink" Target="https://pbs.twimg.com/media/D1ZvVOlWwAs96Rf.jpg" TargetMode="External" /><Relationship Id="rId42" Type="http://schemas.openxmlformats.org/officeDocument/2006/relationships/hyperlink" Target="https://pbs.twimg.com/media/D1ZvVOlWwAs96Rf.jpg" TargetMode="External" /><Relationship Id="rId43" Type="http://schemas.openxmlformats.org/officeDocument/2006/relationships/hyperlink" Target="https://pbs.twimg.com/media/D1ZvVOlWwAs96Rf.jpg" TargetMode="External" /><Relationship Id="rId44" Type="http://schemas.openxmlformats.org/officeDocument/2006/relationships/hyperlink" Target="https://pbs.twimg.com/media/D1zcIXuU4AE1S_1.jpg" TargetMode="External" /><Relationship Id="rId45" Type="http://schemas.openxmlformats.org/officeDocument/2006/relationships/hyperlink" Target="https://pbs.twimg.com/media/D1zcIXuU4AE1S_1.jpg" TargetMode="External" /><Relationship Id="rId46" Type="http://schemas.openxmlformats.org/officeDocument/2006/relationships/hyperlink" Target="https://pbs.twimg.com/media/D1zcIXuU4AE1S_1.jpg" TargetMode="External" /><Relationship Id="rId47" Type="http://schemas.openxmlformats.org/officeDocument/2006/relationships/hyperlink" Target="https://pbs.twimg.com/media/D1zcIXuU4AE1S_1.jpg" TargetMode="External" /><Relationship Id="rId48" Type="http://schemas.openxmlformats.org/officeDocument/2006/relationships/hyperlink" Target="https://pbs.twimg.com/media/D1zcIXuU4AE1S_1.jpg" TargetMode="External" /><Relationship Id="rId49" Type="http://schemas.openxmlformats.org/officeDocument/2006/relationships/hyperlink" Target="https://pbs.twimg.com/media/D1zcIXuU4AE1S_1.jpg" TargetMode="External" /><Relationship Id="rId50" Type="http://schemas.openxmlformats.org/officeDocument/2006/relationships/hyperlink" Target="https://pbs.twimg.com/media/D1zcIXuU4AE1S_1.jpg" TargetMode="External" /><Relationship Id="rId51" Type="http://schemas.openxmlformats.org/officeDocument/2006/relationships/hyperlink" Target="https://pbs.twimg.com/media/D1zcIXuU4AE1S_1.jpg" TargetMode="External" /><Relationship Id="rId52" Type="http://schemas.openxmlformats.org/officeDocument/2006/relationships/hyperlink" Target="https://pbs.twimg.com/media/D0HZnHdUUAATp81.jpg" TargetMode="External" /><Relationship Id="rId53" Type="http://schemas.openxmlformats.org/officeDocument/2006/relationships/hyperlink" Target="https://pbs.twimg.com/media/D1zcIXuU4AE1S_1.jpg" TargetMode="External" /><Relationship Id="rId54" Type="http://schemas.openxmlformats.org/officeDocument/2006/relationships/hyperlink" Target="http://pbs.twimg.com/profile_images/711525957564243968/k3spFnpK_normal.jpg" TargetMode="External" /><Relationship Id="rId55" Type="http://schemas.openxmlformats.org/officeDocument/2006/relationships/hyperlink" Target="https://pbs.twimg.com/media/D1DXq3PXQAIH6eB.jpg" TargetMode="External" /><Relationship Id="rId56" Type="http://schemas.openxmlformats.org/officeDocument/2006/relationships/hyperlink" Target="http://pbs.twimg.com/profile_images/959898241247666176/C53W-PEV_normal.jpg" TargetMode="External" /><Relationship Id="rId57" Type="http://schemas.openxmlformats.org/officeDocument/2006/relationships/hyperlink" Target="http://pbs.twimg.com/profile_images/871238775799599104/1Hf3GdOH_normal.jpg" TargetMode="External" /><Relationship Id="rId58" Type="http://schemas.openxmlformats.org/officeDocument/2006/relationships/hyperlink" Target="http://pbs.twimg.com/profile_images/701815964308910080/tZcN7OIO_normal.jpg" TargetMode="External" /><Relationship Id="rId59" Type="http://schemas.openxmlformats.org/officeDocument/2006/relationships/hyperlink" Target="https://pbs.twimg.com/ext_tw_video_thumb/1104750695276863489/pu/img/BAW2Hwd5evwJ0Yu7.jpg" TargetMode="External" /><Relationship Id="rId60" Type="http://schemas.openxmlformats.org/officeDocument/2006/relationships/hyperlink" Target="http://pbs.twimg.com/profile_images/1090670113907507201/TPWZHbYH_normal.jpg" TargetMode="External" /><Relationship Id="rId61" Type="http://schemas.openxmlformats.org/officeDocument/2006/relationships/hyperlink" Target="http://pbs.twimg.com/profile_images/1093575370077601792/DpzuHzjr_normal.jpg" TargetMode="External" /><Relationship Id="rId62" Type="http://schemas.openxmlformats.org/officeDocument/2006/relationships/hyperlink" Target="https://pbs.twimg.com/media/D1ZvVOlWwAs96Rf.jpg" TargetMode="External" /><Relationship Id="rId63" Type="http://schemas.openxmlformats.org/officeDocument/2006/relationships/hyperlink" Target="https://pbs.twimg.com/media/D1ZvVOlWwAs96Rf.jpg" TargetMode="External" /><Relationship Id="rId64" Type="http://schemas.openxmlformats.org/officeDocument/2006/relationships/hyperlink" Target="https://pbs.twimg.com/media/D1ZvVOlWwAs96Rf.jpg" TargetMode="External" /><Relationship Id="rId65" Type="http://schemas.openxmlformats.org/officeDocument/2006/relationships/hyperlink" Target="http://pbs.twimg.com/profile_images/524646025101733888/fjcDx8SV_normal.jpeg" TargetMode="External" /><Relationship Id="rId66" Type="http://schemas.openxmlformats.org/officeDocument/2006/relationships/hyperlink" Target="http://pbs.twimg.com/profile_images/524646025101733888/fjcDx8SV_normal.jpeg" TargetMode="External" /><Relationship Id="rId67" Type="http://schemas.openxmlformats.org/officeDocument/2006/relationships/hyperlink" Target="http://pbs.twimg.com/profile_images/1103633719062077442/X7UJuzSN_normal.jpg" TargetMode="External" /><Relationship Id="rId68" Type="http://schemas.openxmlformats.org/officeDocument/2006/relationships/hyperlink" Target="http://pbs.twimg.com/profile_images/3776705657/50527e35c3dedb63c323849f5245f704_normal.jpeg" TargetMode="External" /><Relationship Id="rId69" Type="http://schemas.openxmlformats.org/officeDocument/2006/relationships/hyperlink" Target="http://pbs.twimg.com/profile_images/3776705657/50527e35c3dedb63c323849f5245f704_normal.jpeg" TargetMode="External" /><Relationship Id="rId70" Type="http://schemas.openxmlformats.org/officeDocument/2006/relationships/hyperlink" Target="http://pbs.twimg.com/profile_images/3776705657/50527e35c3dedb63c323849f5245f704_normal.jpeg" TargetMode="External" /><Relationship Id="rId71" Type="http://schemas.openxmlformats.org/officeDocument/2006/relationships/hyperlink" Target="http://pbs.twimg.com/profile_images/3776705657/50527e35c3dedb63c323849f5245f704_normal.jpeg" TargetMode="External" /><Relationship Id="rId72" Type="http://schemas.openxmlformats.org/officeDocument/2006/relationships/hyperlink" Target="http://pbs.twimg.com/profile_images/3776705657/50527e35c3dedb63c323849f5245f704_normal.jpeg" TargetMode="External" /><Relationship Id="rId73" Type="http://schemas.openxmlformats.org/officeDocument/2006/relationships/hyperlink" Target="http://pbs.twimg.com/profile_images/466250763136561153/zaY5wz_S_normal.jpeg" TargetMode="External" /><Relationship Id="rId74" Type="http://schemas.openxmlformats.org/officeDocument/2006/relationships/hyperlink" Target="http://pbs.twimg.com/profile_images/997990867779469313/sH6MhYMX_normal.jpg" TargetMode="External" /><Relationship Id="rId75" Type="http://schemas.openxmlformats.org/officeDocument/2006/relationships/hyperlink" Target="http://pbs.twimg.com/profile_images/1077962496009560064/X9OqgyhS_normal.jpg" TargetMode="External" /><Relationship Id="rId76" Type="http://schemas.openxmlformats.org/officeDocument/2006/relationships/hyperlink" Target="http://pbs.twimg.com/profile_images/3277021254/d11dabf214c9ec605a6162857291ee14_normal.png" TargetMode="External" /><Relationship Id="rId77" Type="http://schemas.openxmlformats.org/officeDocument/2006/relationships/hyperlink" Target="http://pbs.twimg.com/profile_images/777750029176082432/XlM0H5Th_normal.jpg" TargetMode="External" /><Relationship Id="rId78" Type="http://schemas.openxmlformats.org/officeDocument/2006/relationships/hyperlink" Target="http://pbs.twimg.com/profile_images/1107502169228484608/4Txh9aXk_normal.jpg" TargetMode="External" /><Relationship Id="rId79" Type="http://schemas.openxmlformats.org/officeDocument/2006/relationships/hyperlink" Target="http://pbs.twimg.com/profile_images/909817409263034368/bEJQw_u2_normal.jpg" TargetMode="External" /><Relationship Id="rId80" Type="http://schemas.openxmlformats.org/officeDocument/2006/relationships/hyperlink" Target="http://pbs.twimg.com/profile_images/909817409263034368/bEJQw_u2_normal.jpg" TargetMode="External" /><Relationship Id="rId81" Type="http://schemas.openxmlformats.org/officeDocument/2006/relationships/hyperlink" Target="http://pbs.twimg.com/profile_images/1025961906966863872/_HD36m-__normal.jpg" TargetMode="External" /><Relationship Id="rId82" Type="http://schemas.openxmlformats.org/officeDocument/2006/relationships/hyperlink" Target="http://pbs.twimg.com/profile_images/1189891097/profile_normal.jpg" TargetMode="External" /><Relationship Id="rId83" Type="http://schemas.openxmlformats.org/officeDocument/2006/relationships/hyperlink" Target="http://pbs.twimg.com/profile_images/1051165033542094849/-GLEY2wl_normal.jpg" TargetMode="External" /><Relationship Id="rId84" Type="http://schemas.openxmlformats.org/officeDocument/2006/relationships/hyperlink" Target="http://pbs.twimg.com/profile_images/1081651159247581186/l33NOow3_normal.jpg" TargetMode="External" /><Relationship Id="rId85" Type="http://schemas.openxmlformats.org/officeDocument/2006/relationships/hyperlink" Target="http://pbs.twimg.com/profile_images/1101487073100390400/7xSMfDR__normal.png" TargetMode="External" /><Relationship Id="rId86" Type="http://schemas.openxmlformats.org/officeDocument/2006/relationships/hyperlink" Target="https://pbs.twimg.com/media/D1zcIXuU4AE1S_1.jpg" TargetMode="External" /><Relationship Id="rId87" Type="http://schemas.openxmlformats.org/officeDocument/2006/relationships/hyperlink" Target="http://pbs.twimg.com/profile_images/519998791915544578/xb9Qjwgl_normal.jpeg" TargetMode="External" /><Relationship Id="rId88" Type="http://schemas.openxmlformats.org/officeDocument/2006/relationships/hyperlink" Target="http://pbs.twimg.com/profile_images/458125310693625856/2hKuJR7Y_normal.png" TargetMode="External" /><Relationship Id="rId89" Type="http://schemas.openxmlformats.org/officeDocument/2006/relationships/hyperlink" Target="http://pbs.twimg.com/profile_images/751400582330609665/eBSk425t_normal.jpg" TargetMode="External" /><Relationship Id="rId90" Type="http://schemas.openxmlformats.org/officeDocument/2006/relationships/hyperlink" Target="http://pbs.twimg.com/profile_images/1101750685513658369/cdtIJr65_normal.jpg" TargetMode="External" /><Relationship Id="rId91" Type="http://schemas.openxmlformats.org/officeDocument/2006/relationships/hyperlink" Target="http://pbs.twimg.com/profile_images/1106560336742834179/sertFm4s_normal.jpg" TargetMode="External" /><Relationship Id="rId92" Type="http://schemas.openxmlformats.org/officeDocument/2006/relationships/hyperlink" Target="http://pbs.twimg.com/profile_images/1106983831050113024/IXP9fTe7_normal.jpg" TargetMode="External" /><Relationship Id="rId93" Type="http://schemas.openxmlformats.org/officeDocument/2006/relationships/hyperlink" Target="http://pbs.twimg.com/profile_images/622158445597315072/ZK0AGK6U_normal.jpg" TargetMode="External" /><Relationship Id="rId94" Type="http://schemas.openxmlformats.org/officeDocument/2006/relationships/hyperlink" Target="https://pbs.twimg.com/media/D1zcIXuU4AE1S_1.jpg" TargetMode="External" /><Relationship Id="rId95" Type="http://schemas.openxmlformats.org/officeDocument/2006/relationships/hyperlink" Target="http://pbs.twimg.com/profile_images/1070765459568558080/J-O-9tvv_normal.jpg" TargetMode="External" /><Relationship Id="rId96" Type="http://schemas.openxmlformats.org/officeDocument/2006/relationships/hyperlink" Target="http://pbs.twimg.com/profile_images/964522084377546752/pqAG-hqX_normal.jpg" TargetMode="External" /><Relationship Id="rId97" Type="http://schemas.openxmlformats.org/officeDocument/2006/relationships/hyperlink" Target="http://pbs.twimg.com/profile_images/983817510469472258/KivbcBSz_normal.jpg" TargetMode="External" /><Relationship Id="rId98" Type="http://schemas.openxmlformats.org/officeDocument/2006/relationships/hyperlink" Target="http://pbs.twimg.com/profile_images/940568151573581825/2tJydLKt_normal.jpg" TargetMode="External" /><Relationship Id="rId99" Type="http://schemas.openxmlformats.org/officeDocument/2006/relationships/hyperlink" Target="http://pbs.twimg.com/profile_images/915398058300583937/HNwaosY8_normal.jpg" TargetMode="External" /><Relationship Id="rId100" Type="http://schemas.openxmlformats.org/officeDocument/2006/relationships/hyperlink" Target="http://pbs.twimg.com/profile_images/1108109064674910208/ci_58bnM_normal.jpg" TargetMode="External" /><Relationship Id="rId101" Type="http://schemas.openxmlformats.org/officeDocument/2006/relationships/hyperlink" Target="http://pbs.twimg.com/profile_images/896250536894373888/SKnauJzN_normal.jpg" TargetMode="External" /><Relationship Id="rId102" Type="http://schemas.openxmlformats.org/officeDocument/2006/relationships/hyperlink" Target="https://pbs.twimg.com/media/D1zcIXuU4AE1S_1.jpg" TargetMode="External" /><Relationship Id="rId103" Type="http://schemas.openxmlformats.org/officeDocument/2006/relationships/hyperlink" Target="http://pbs.twimg.com/profile_images/1088750997906903040/mwQR_K_s_normal.jpg" TargetMode="External" /><Relationship Id="rId104" Type="http://schemas.openxmlformats.org/officeDocument/2006/relationships/hyperlink" Target="http://pbs.twimg.com/profile_images/1044691106422837249/6sx5BQJq_normal.jpg" TargetMode="External" /><Relationship Id="rId105" Type="http://schemas.openxmlformats.org/officeDocument/2006/relationships/hyperlink" Target="http://pbs.twimg.com/profile_images/1058770008325677057/fzF5o_sa_normal.jpg" TargetMode="External" /><Relationship Id="rId106" Type="http://schemas.openxmlformats.org/officeDocument/2006/relationships/hyperlink" Target="http://pbs.twimg.com/profile_images/870271669427982336/Fl44ce_s_normal.jpg" TargetMode="External" /><Relationship Id="rId107" Type="http://schemas.openxmlformats.org/officeDocument/2006/relationships/hyperlink" Target="http://pbs.twimg.com/profile_images/1086620346722250752/-5PsfJDE_normal.png" TargetMode="External" /><Relationship Id="rId108" Type="http://schemas.openxmlformats.org/officeDocument/2006/relationships/hyperlink" Target="http://pbs.twimg.com/profile_images/1087072355669692416/Bwa0XozY_normal.jpg" TargetMode="External" /><Relationship Id="rId109" Type="http://schemas.openxmlformats.org/officeDocument/2006/relationships/hyperlink" Target="http://pbs.twimg.com/profile_images/988915346114596864/iDJJZLEf_normal.jpg" TargetMode="External" /><Relationship Id="rId110" Type="http://schemas.openxmlformats.org/officeDocument/2006/relationships/hyperlink" Target="http://pbs.twimg.com/profile_images/979836646794330112/JiU5_QSn_normal.jpg" TargetMode="External" /><Relationship Id="rId111" Type="http://schemas.openxmlformats.org/officeDocument/2006/relationships/hyperlink" Target="http://abs.twimg.com/sticky/default_profile_images/default_profile_normal.png" TargetMode="External" /><Relationship Id="rId112" Type="http://schemas.openxmlformats.org/officeDocument/2006/relationships/hyperlink" Target="http://pbs.twimg.com/profile_images/1106924268309397504/uNwb5mOS_normal.jpg" TargetMode="External" /><Relationship Id="rId113" Type="http://schemas.openxmlformats.org/officeDocument/2006/relationships/hyperlink" Target="http://pbs.twimg.com/profile_images/1045475185082736640/t1IYLb6M_normal.jpg" TargetMode="External" /><Relationship Id="rId114" Type="http://schemas.openxmlformats.org/officeDocument/2006/relationships/hyperlink" Target="http://pbs.twimg.com/profile_images/892131968909029377/sMoRx59L_normal.jpg" TargetMode="External" /><Relationship Id="rId115" Type="http://schemas.openxmlformats.org/officeDocument/2006/relationships/hyperlink" Target="http://pbs.twimg.com/profile_images/544684667559899137/hToW95-m_normal.jpeg" TargetMode="External" /><Relationship Id="rId116" Type="http://schemas.openxmlformats.org/officeDocument/2006/relationships/hyperlink" Target="http://pbs.twimg.com/profile_images/488300769691435009/w6toE_Vq_normal.jpeg" TargetMode="External" /><Relationship Id="rId117" Type="http://schemas.openxmlformats.org/officeDocument/2006/relationships/hyperlink" Target="http://pbs.twimg.com/profile_images/892904221695033345/t6Zm4JZE_normal.jpg" TargetMode="External" /><Relationship Id="rId118" Type="http://schemas.openxmlformats.org/officeDocument/2006/relationships/hyperlink" Target="http://pbs.twimg.com/profile_images/845613489922166784/90IN75gb_normal.jpg" TargetMode="External" /><Relationship Id="rId119" Type="http://schemas.openxmlformats.org/officeDocument/2006/relationships/hyperlink" Target="http://pbs.twimg.com/profile_images/855925309287301120/jvmqpGnI_normal.jpg" TargetMode="External" /><Relationship Id="rId120" Type="http://schemas.openxmlformats.org/officeDocument/2006/relationships/hyperlink" Target="http://pbs.twimg.com/profile_images/1077660806647607296/pNrSRirx_normal.jpg" TargetMode="External" /><Relationship Id="rId121" Type="http://schemas.openxmlformats.org/officeDocument/2006/relationships/hyperlink" Target="http://pbs.twimg.com/profile_images/1097627087328940032/EYahUXGW_normal.jpg" TargetMode="External" /><Relationship Id="rId122" Type="http://schemas.openxmlformats.org/officeDocument/2006/relationships/hyperlink" Target="http://pbs.twimg.com/profile_images/1046021191583109120/z-8L42Bu_normal.jpg" TargetMode="External" /><Relationship Id="rId123" Type="http://schemas.openxmlformats.org/officeDocument/2006/relationships/hyperlink" Target="http://pbs.twimg.com/profile_images/1078035459031420928/zyDjc8Be_normal.jpg" TargetMode="External" /><Relationship Id="rId124" Type="http://schemas.openxmlformats.org/officeDocument/2006/relationships/hyperlink" Target="http://pbs.twimg.com/profile_images/3417025801/de614cdbc560070351242707e77a7555_normal.png" TargetMode="External" /><Relationship Id="rId125" Type="http://schemas.openxmlformats.org/officeDocument/2006/relationships/hyperlink" Target="http://pbs.twimg.com/profile_images/1104817764143755264/uEVMX_xE_normal.jpg" TargetMode="External" /><Relationship Id="rId126" Type="http://schemas.openxmlformats.org/officeDocument/2006/relationships/hyperlink" Target="http://pbs.twimg.com/profile_images/1104456429686149120/aAvxBmzT_normal.jpg" TargetMode="External" /><Relationship Id="rId127" Type="http://schemas.openxmlformats.org/officeDocument/2006/relationships/hyperlink" Target="http://pbs.twimg.com/profile_images/872214567945994241/igaaCGTX_normal.jpg" TargetMode="External" /><Relationship Id="rId128" Type="http://schemas.openxmlformats.org/officeDocument/2006/relationships/hyperlink" Target="http://pbs.twimg.com/profile_images/898984740308611072/NpFvwzHc_normal.jpg" TargetMode="External" /><Relationship Id="rId129" Type="http://schemas.openxmlformats.org/officeDocument/2006/relationships/hyperlink" Target="http://pbs.twimg.com/profile_images/1103610603887906816/KFOPawfr_normal.png" TargetMode="External" /><Relationship Id="rId130" Type="http://schemas.openxmlformats.org/officeDocument/2006/relationships/hyperlink" Target="http://pbs.twimg.com/profile_images/1083117834736144386/DFkWu8os_normal.jpg" TargetMode="External" /><Relationship Id="rId131" Type="http://schemas.openxmlformats.org/officeDocument/2006/relationships/hyperlink" Target="http://pbs.twimg.com/profile_images/1378045415/Gundam_Exia_by_candyworx_normal.jpg" TargetMode="External" /><Relationship Id="rId132" Type="http://schemas.openxmlformats.org/officeDocument/2006/relationships/hyperlink" Target="http://pbs.twimg.com/profile_images/1041344751067267072/rpITPeYa_normal.jpg" TargetMode="External" /><Relationship Id="rId133" Type="http://schemas.openxmlformats.org/officeDocument/2006/relationships/hyperlink" Target="http://pbs.twimg.com/profile_images/1022482577851072514/j9WpeGTg_normal.jpg" TargetMode="External" /><Relationship Id="rId134" Type="http://schemas.openxmlformats.org/officeDocument/2006/relationships/hyperlink" Target="http://pbs.twimg.com/profile_images/1021965099102359554/wWwYD-rF_normal.jpg" TargetMode="External" /><Relationship Id="rId135" Type="http://schemas.openxmlformats.org/officeDocument/2006/relationships/hyperlink" Target="http://pbs.twimg.com/profile_images/910340889511383042/ZbkrX_y__normal.jpg" TargetMode="External" /><Relationship Id="rId136" Type="http://schemas.openxmlformats.org/officeDocument/2006/relationships/hyperlink" Target="http://pbs.twimg.com/profile_images/1074630912401240064/hElg0Wdf_normal.jpg" TargetMode="External" /><Relationship Id="rId137" Type="http://schemas.openxmlformats.org/officeDocument/2006/relationships/hyperlink" Target="http://pbs.twimg.com/profile_images/1093325384668590080/iGRSS28J_normal.jpg" TargetMode="External" /><Relationship Id="rId138" Type="http://schemas.openxmlformats.org/officeDocument/2006/relationships/hyperlink" Target="http://pbs.twimg.com/profile_images/1077235339809427456/oeW611_i_normal.jpg" TargetMode="External" /><Relationship Id="rId139" Type="http://schemas.openxmlformats.org/officeDocument/2006/relationships/hyperlink" Target="http://pbs.twimg.com/profile_images/1106704966713032705/5Ej-OVhc_normal.png" TargetMode="External" /><Relationship Id="rId140" Type="http://schemas.openxmlformats.org/officeDocument/2006/relationships/hyperlink" Target="http://pbs.twimg.com/profile_images/1042372608002535424/KG4ojCAZ_normal.jpg" TargetMode="External" /><Relationship Id="rId141" Type="http://schemas.openxmlformats.org/officeDocument/2006/relationships/hyperlink" Target="http://pbs.twimg.com/profile_images/1067721307012415488/oUqQfUhE_normal.jpg" TargetMode="External" /><Relationship Id="rId142" Type="http://schemas.openxmlformats.org/officeDocument/2006/relationships/hyperlink" Target="http://pbs.twimg.com/profile_images/1227015640/23089_100000755693264_7075_q_normal.jpg" TargetMode="External" /><Relationship Id="rId143" Type="http://schemas.openxmlformats.org/officeDocument/2006/relationships/hyperlink" Target="http://pbs.twimg.com/profile_images/1102773448240254976/eCC5RyGp_normal.png" TargetMode="External" /><Relationship Id="rId144" Type="http://schemas.openxmlformats.org/officeDocument/2006/relationships/hyperlink" Target="http://pbs.twimg.com/profile_images/579862426138636288/rwhsGoJj_normal.jpg" TargetMode="External" /><Relationship Id="rId145" Type="http://schemas.openxmlformats.org/officeDocument/2006/relationships/hyperlink" Target="http://pbs.twimg.com/profile_images/1042230007328727040/hDO38hla_normal.jpg" TargetMode="External" /><Relationship Id="rId146" Type="http://schemas.openxmlformats.org/officeDocument/2006/relationships/hyperlink" Target="http://pbs.twimg.com/profile_images/596866598561980416/9Wqd5pC1_normal.jpg" TargetMode="External" /><Relationship Id="rId147" Type="http://schemas.openxmlformats.org/officeDocument/2006/relationships/hyperlink" Target="http://pbs.twimg.com/profile_images/1016853033668562944/fS3D84Gb_normal.jpg" TargetMode="External" /><Relationship Id="rId148" Type="http://schemas.openxmlformats.org/officeDocument/2006/relationships/hyperlink" Target="http://pbs.twimg.com/profile_images/1102477130015768576/gyRdJWDD_normal.jpg" TargetMode="External" /><Relationship Id="rId149" Type="http://schemas.openxmlformats.org/officeDocument/2006/relationships/hyperlink" Target="http://pbs.twimg.com/profile_images/378800000283554541/01c30090a271d6366f7c76a777968e53_normal.jpeg" TargetMode="External" /><Relationship Id="rId150" Type="http://schemas.openxmlformats.org/officeDocument/2006/relationships/hyperlink" Target="http://pbs.twimg.com/profile_images/737157564211834884/IqWnyRIh_normal.jpg" TargetMode="External" /><Relationship Id="rId151" Type="http://schemas.openxmlformats.org/officeDocument/2006/relationships/hyperlink" Target="http://pbs.twimg.com/profile_images/1105846006023782400/6nkOzvTa_normal.png" TargetMode="External" /><Relationship Id="rId152" Type="http://schemas.openxmlformats.org/officeDocument/2006/relationships/hyperlink" Target="http://pbs.twimg.com/profile_images/2101645707/_m_02_normal.JPG" TargetMode="External" /><Relationship Id="rId153" Type="http://schemas.openxmlformats.org/officeDocument/2006/relationships/hyperlink" Target="http://pbs.twimg.com/profile_images/873364868534943744/vcWgyLOv_normal.jpg" TargetMode="External" /><Relationship Id="rId154" Type="http://schemas.openxmlformats.org/officeDocument/2006/relationships/hyperlink" Target="https://pbs.twimg.com/media/D1zcIXuU4AE1S_1.jpg" TargetMode="External" /><Relationship Id="rId155" Type="http://schemas.openxmlformats.org/officeDocument/2006/relationships/hyperlink" Target="https://pbs.twimg.com/media/D1zcIXuU4AE1S_1.jpg" TargetMode="External" /><Relationship Id="rId156" Type="http://schemas.openxmlformats.org/officeDocument/2006/relationships/hyperlink" Target="https://pbs.twimg.com/media/D1zcIXuU4AE1S_1.jpg" TargetMode="External" /><Relationship Id="rId157" Type="http://schemas.openxmlformats.org/officeDocument/2006/relationships/hyperlink" Target="https://pbs.twimg.com/media/D1zcIXuU4AE1S_1.jpg" TargetMode="External" /><Relationship Id="rId158" Type="http://schemas.openxmlformats.org/officeDocument/2006/relationships/hyperlink" Target="https://pbs.twimg.com/media/D1zcIXuU4AE1S_1.jpg" TargetMode="External" /><Relationship Id="rId159" Type="http://schemas.openxmlformats.org/officeDocument/2006/relationships/hyperlink" Target="http://pbs.twimg.com/profile_images/618813127703031809/RUQK1com_normal.jpg" TargetMode="External" /><Relationship Id="rId160" Type="http://schemas.openxmlformats.org/officeDocument/2006/relationships/hyperlink" Target="http://pbs.twimg.com/profile_images/438144934777221120/AGYzyCt-_normal.jpeg" TargetMode="External" /><Relationship Id="rId161" Type="http://schemas.openxmlformats.org/officeDocument/2006/relationships/hyperlink" Target="http://pbs.twimg.com/profile_images/915306336669306880/7psFHFwZ_normal.jpg" TargetMode="External" /><Relationship Id="rId162" Type="http://schemas.openxmlformats.org/officeDocument/2006/relationships/hyperlink" Target="http://pbs.twimg.com/profile_images/1009739511436152833/PIlUUx3B_normal.jpg" TargetMode="External" /><Relationship Id="rId163" Type="http://schemas.openxmlformats.org/officeDocument/2006/relationships/hyperlink" Target="http://pbs.twimg.com/profile_images/625693514400034816/gfk8K1Pq_normal.jpg" TargetMode="External" /><Relationship Id="rId164" Type="http://schemas.openxmlformats.org/officeDocument/2006/relationships/hyperlink" Target="http://abs.twimg.com/sticky/default_profile_images/default_profile_normal.png" TargetMode="External" /><Relationship Id="rId165" Type="http://schemas.openxmlformats.org/officeDocument/2006/relationships/hyperlink" Target="http://pbs.twimg.com/profile_images/901407657088700416/w8FqJOkD_normal.jpg" TargetMode="External" /><Relationship Id="rId166" Type="http://schemas.openxmlformats.org/officeDocument/2006/relationships/hyperlink" Target="http://pbs.twimg.com/profile_images/1434387599/Capture2_normal.JPG" TargetMode="External" /><Relationship Id="rId167" Type="http://schemas.openxmlformats.org/officeDocument/2006/relationships/hyperlink" Target="http://pbs.twimg.com/profile_images/910905539475001344/vfryur6g_normal.jpg" TargetMode="External" /><Relationship Id="rId168" Type="http://schemas.openxmlformats.org/officeDocument/2006/relationships/hyperlink" Target="http://pbs.twimg.com/profile_images/623514810374684672/Hp2Om0JX_normal.jpg" TargetMode="External" /><Relationship Id="rId169" Type="http://schemas.openxmlformats.org/officeDocument/2006/relationships/hyperlink" Target="https://pbs.twimg.com/media/D0HZnHdUUAATp81.jpg" TargetMode="External" /><Relationship Id="rId170" Type="http://schemas.openxmlformats.org/officeDocument/2006/relationships/hyperlink" Target="https://pbs.twimg.com/media/D1zcIXuU4AE1S_1.jpg" TargetMode="External" /><Relationship Id="rId171" Type="http://schemas.openxmlformats.org/officeDocument/2006/relationships/hyperlink" Target="http://pbs.twimg.com/profile_images/1061392112086769664/6OonIXTi_normal.jpg" TargetMode="External" /><Relationship Id="rId172" Type="http://schemas.openxmlformats.org/officeDocument/2006/relationships/hyperlink" Target="http://pbs.twimg.com/profile_images/761679740088545280/fNGqDcPg_normal.jpg" TargetMode="External" /><Relationship Id="rId173" Type="http://schemas.openxmlformats.org/officeDocument/2006/relationships/hyperlink" Target="http://pbs.twimg.com/profile_images/491690523883606017/N-LoSz0f_normal.jpeg" TargetMode="External" /><Relationship Id="rId174" Type="http://schemas.openxmlformats.org/officeDocument/2006/relationships/hyperlink" Target="https://twitter.com/#!/augusteguerlay/status/1103606272576970752" TargetMode="External" /><Relationship Id="rId175" Type="http://schemas.openxmlformats.org/officeDocument/2006/relationships/hyperlink" Target="https://twitter.com/#!/tahar_myschrif/status/1103619077807968256" TargetMode="External" /><Relationship Id="rId176" Type="http://schemas.openxmlformats.org/officeDocument/2006/relationships/hyperlink" Target="https://twitter.com/#!/horen_frederic/status/1103684164874833921" TargetMode="External" /><Relationship Id="rId177" Type="http://schemas.openxmlformats.org/officeDocument/2006/relationships/hyperlink" Target="https://twitter.com/#!/worklancasterca/status/1103801339467972608" TargetMode="External" /><Relationship Id="rId178" Type="http://schemas.openxmlformats.org/officeDocument/2006/relationships/hyperlink" Target="https://twitter.com/#!/ff0rt/status/1104049731066609665" TargetMode="External" /><Relationship Id="rId179" Type="http://schemas.openxmlformats.org/officeDocument/2006/relationships/hyperlink" Target="https://twitter.com/#!/nbntweets/status/1104750914362052608" TargetMode="External" /><Relationship Id="rId180" Type="http://schemas.openxmlformats.org/officeDocument/2006/relationships/hyperlink" Target="https://twitter.com/#!/ahmadelhajj007/status/1104790798208561155" TargetMode="External" /><Relationship Id="rId181" Type="http://schemas.openxmlformats.org/officeDocument/2006/relationships/hyperlink" Target="https://twitter.com/#!/forrestlself/status/1104869907777372160" TargetMode="External" /><Relationship Id="rId182" Type="http://schemas.openxmlformats.org/officeDocument/2006/relationships/hyperlink" Target="https://twitter.com/#!/solar__winds/status/1105193458661314560" TargetMode="External" /><Relationship Id="rId183" Type="http://schemas.openxmlformats.org/officeDocument/2006/relationships/hyperlink" Target="https://twitter.com/#!/solar__winds/status/1105193458661314560" TargetMode="External" /><Relationship Id="rId184" Type="http://schemas.openxmlformats.org/officeDocument/2006/relationships/hyperlink" Target="https://twitter.com/#!/solar__winds/status/1105193458661314560" TargetMode="External" /><Relationship Id="rId185" Type="http://schemas.openxmlformats.org/officeDocument/2006/relationships/hyperlink" Target="https://twitter.com/#!/abmortgagecoach/status/1105197991894364160" TargetMode="External" /><Relationship Id="rId186" Type="http://schemas.openxmlformats.org/officeDocument/2006/relationships/hyperlink" Target="https://twitter.com/#!/abmortgagecoach/status/1105198005186048000" TargetMode="External" /><Relationship Id="rId187" Type="http://schemas.openxmlformats.org/officeDocument/2006/relationships/hyperlink" Target="https://twitter.com/#!/shirleycrofto12/status/1105251618642108417" TargetMode="External" /><Relationship Id="rId188" Type="http://schemas.openxmlformats.org/officeDocument/2006/relationships/hyperlink" Target="https://twitter.com/#!/flyinadambadger/status/1105445887420125184" TargetMode="External" /><Relationship Id="rId189" Type="http://schemas.openxmlformats.org/officeDocument/2006/relationships/hyperlink" Target="https://twitter.com/#!/flyinadambadger/status/1105445887420125184" TargetMode="External" /><Relationship Id="rId190" Type="http://schemas.openxmlformats.org/officeDocument/2006/relationships/hyperlink" Target="https://twitter.com/#!/flyinadambadger/status/1105445887420125184" TargetMode="External" /><Relationship Id="rId191" Type="http://schemas.openxmlformats.org/officeDocument/2006/relationships/hyperlink" Target="https://twitter.com/#!/flyinadambadger/status/1105445887420125184" TargetMode="External" /><Relationship Id="rId192" Type="http://schemas.openxmlformats.org/officeDocument/2006/relationships/hyperlink" Target="https://twitter.com/#!/flyinadambadger/status/1105445887420125184" TargetMode="External" /><Relationship Id="rId193" Type="http://schemas.openxmlformats.org/officeDocument/2006/relationships/hyperlink" Target="https://twitter.com/#!/exetertowncrier/status/1105903224073142273" TargetMode="External" /><Relationship Id="rId194" Type="http://schemas.openxmlformats.org/officeDocument/2006/relationships/hyperlink" Target="https://twitter.com/#!/leoauteur/status/1106095153758924800" TargetMode="External" /><Relationship Id="rId195" Type="http://schemas.openxmlformats.org/officeDocument/2006/relationships/hyperlink" Target="https://twitter.com/#!/chaillouy/status/1106160756255531008" TargetMode="External" /><Relationship Id="rId196" Type="http://schemas.openxmlformats.org/officeDocument/2006/relationships/hyperlink" Target="https://twitter.com/#!/finavia/status/1106483930046173184" TargetMode="External" /><Relationship Id="rId197" Type="http://schemas.openxmlformats.org/officeDocument/2006/relationships/hyperlink" Target="https://twitter.com/#!/helsinkiairport/status/1106485184898060288" TargetMode="External" /><Relationship Id="rId198" Type="http://schemas.openxmlformats.org/officeDocument/2006/relationships/hyperlink" Target="https://twitter.com/#!/stevekerosi/status/1106489769348001793" TargetMode="External" /><Relationship Id="rId199" Type="http://schemas.openxmlformats.org/officeDocument/2006/relationships/hyperlink" Target="https://twitter.com/#!/wunderflugcom/status/1104048154675167233" TargetMode="External" /><Relationship Id="rId200" Type="http://schemas.openxmlformats.org/officeDocument/2006/relationships/hyperlink" Target="https://twitter.com/#!/wunderflugcom/status/1106536635854917633" TargetMode="External" /><Relationship Id="rId201" Type="http://schemas.openxmlformats.org/officeDocument/2006/relationships/hyperlink" Target="https://twitter.com/#!/guvhubnews/status/1106627037219950592" TargetMode="External" /><Relationship Id="rId202" Type="http://schemas.openxmlformats.org/officeDocument/2006/relationships/hyperlink" Target="https://twitter.com/#!/lavignemf/status/1106979751787487235" TargetMode="External" /><Relationship Id="rId203" Type="http://schemas.openxmlformats.org/officeDocument/2006/relationships/hyperlink" Target="https://twitter.com/#!/garethibinns/status/1107001802942230528" TargetMode="External" /><Relationship Id="rId204" Type="http://schemas.openxmlformats.org/officeDocument/2006/relationships/hyperlink" Target="https://twitter.com/#!/techaggreg/status/1107001845829025792" TargetMode="External" /><Relationship Id="rId205" Type="http://schemas.openxmlformats.org/officeDocument/2006/relationships/hyperlink" Target="https://twitter.com/#!/pyspark_/status/1107001898010198016" TargetMode="External" /><Relationship Id="rId206" Type="http://schemas.openxmlformats.org/officeDocument/2006/relationships/hyperlink" Target="https://twitter.com/#!/daibuilds/status/1107001973449113600" TargetMode="External" /><Relationship Id="rId207" Type="http://schemas.openxmlformats.org/officeDocument/2006/relationships/hyperlink" Target="https://twitter.com/#!/79silver/status/1107001973830643712" TargetMode="External" /><Relationship Id="rId208" Type="http://schemas.openxmlformats.org/officeDocument/2006/relationships/hyperlink" Target="https://twitter.com/#!/cosmunity/status/1107001975021936640" TargetMode="External" /><Relationship Id="rId209" Type="http://schemas.openxmlformats.org/officeDocument/2006/relationships/hyperlink" Target="https://twitter.com/#!/smb7007/status/1107002020886708228" TargetMode="External" /><Relationship Id="rId210" Type="http://schemas.openxmlformats.org/officeDocument/2006/relationships/hyperlink" Target="https://twitter.com/#!/abhijat23/status/1107002061655293953" TargetMode="External" /><Relationship Id="rId211" Type="http://schemas.openxmlformats.org/officeDocument/2006/relationships/hyperlink" Target="https://twitter.com/#!/meljior/status/1107002063987331073" TargetMode="External" /><Relationship Id="rId212" Type="http://schemas.openxmlformats.org/officeDocument/2006/relationships/hyperlink" Target="https://twitter.com/#!/cyn0sure2/status/1107002236842979330" TargetMode="External" /><Relationship Id="rId213" Type="http://schemas.openxmlformats.org/officeDocument/2006/relationships/hyperlink" Target="https://twitter.com/#!/wigginsphysics/status/1107002372340047880" TargetMode="External" /><Relationship Id="rId214" Type="http://schemas.openxmlformats.org/officeDocument/2006/relationships/hyperlink" Target="https://twitter.com/#!/gabriel_hussy/status/1107002412806651904" TargetMode="External" /><Relationship Id="rId215" Type="http://schemas.openxmlformats.org/officeDocument/2006/relationships/hyperlink" Target="https://twitter.com/#!/rdylan23/status/1107002572206993414" TargetMode="External" /><Relationship Id="rId216" Type="http://schemas.openxmlformats.org/officeDocument/2006/relationships/hyperlink" Target="https://twitter.com/#!/parisaqurban/status/1107002579492524034" TargetMode="External" /><Relationship Id="rId217" Type="http://schemas.openxmlformats.org/officeDocument/2006/relationships/hyperlink" Target="https://twitter.com/#!/gingermarauder/status/1107002663751872513" TargetMode="External" /><Relationship Id="rId218" Type="http://schemas.openxmlformats.org/officeDocument/2006/relationships/hyperlink" Target="https://twitter.com/#!/incastmedia/status/1107002693665607680" TargetMode="External" /><Relationship Id="rId219" Type="http://schemas.openxmlformats.org/officeDocument/2006/relationships/hyperlink" Target="https://twitter.com/#!/newsneus/status/1107002716457455617" TargetMode="External" /><Relationship Id="rId220" Type="http://schemas.openxmlformats.org/officeDocument/2006/relationships/hyperlink" Target="https://twitter.com/#!/millenialn/status/1107002750393597958" TargetMode="External" /><Relationship Id="rId221" Type="http://schemas.openxmlformats.org/officeDocument/2006/relationships/hyperlink" Target="https://twitter.com/#!/notolls1/status/1107002818735624195" TargetMode="External" /><Relationship Id="rId222" Type="http://schemas.openxmlformats.org/officeDocument/2006/relationships/hyperlink" Target="https://twitter.com/#!/stanleysuen/status/1107002942677286912" TargetMode="External" /><Relationship Id="rId223" Type="http://schemas.openxmlformats.org/officeDocument/2006/relationships/hyperlink" Target="https://twitter.com/#!/sorensenwill/status/1107003323943735302" TargetMode="External" /><Relationship Id="rId224" Type="http://schemas.openxmlformats.org/officeDocument/2006/relationships/hyperlink" Target="https://twitter.com/#!/spiritunicorn/status/1107003500813320192" TargetMode="External" /><Relationship Id="rId225" Type="http://schemas.openxmlformats.org/officeDocument/2006/relationships/hyperlink" Target="https://twitter.com/#!/jenrobertson2o2/status/1107003523470970881" TargetMode="External" /><Relationship Id="rId226" Type="http://schemas.openxmlformats.org/officeDocument/2006/relationships/hyperlink" Target="https://twitter.com/#!/pefdow/status/1107003567456641024" TargetMode="External" /><Relationship Id="rId227" Type="http://schemas.openxmlformats.org/officeDocument/2006/relationships/hyperlink" Target="https://twitter.com/#!/karlcch1919/status/1107003673207549952" TargetMode="External" /><Relationship Id="rId228" Type="http://schemas.openxmlformats.org/officeDocument/2006/relationships/hyperlink" Target="https://twitter.com/#!/kanuni_suleym/status/1107003738387070976" TargetMode="External" /><Relationship Id="rId229" Type="http://schemas.openxmlformats.org/officeDocument/2006/relationships/hyperlink" Target="https://twitter.com/#!/enrique_retis/status/1107004386906120193" TargetMode="External" /><Relationship Id="rId230" Type="http://schemas.openxmlformats.org/officeDocument/2006/relationships/hyperlink" Target="https://twitter.com/#!/vontoddenstein/status/1107004677420281856" TargetMode="External" /><Relationship Id="rId231" Type="http://schemas.openxmlformats.org/officeDocument/2006/relationships/hyperlink" Target="https://twitter.com/#!/jangrandma71216/status/1107005703645003777" TargetMode="External" /><Relationship Id="rId232" Type="http://schemas.openxmlformats.org/officeDocument/2006/relationships/hyperlink" Target="https://twitter.com/#!/7654321ko/status/1107005757013282827" TargetMode="External" /><Relationship Id="rId233" Type="http://schemas.openxmlformats.org/officeDocument/2006/relationships/hyperlink" Target="https://twitter.com/#!/michael86448476/status/1107005776848191488" TargetMode="External" /><Relationship Id="rId234" Type="http://schemas.openxmlformats.org/officeDocument/2006/relationships/hyperlink" Target="https://twitter.com/#!/r0dt1d/status/1107006717567606785" TargetMode="External" /><Relationship Id="rId235" Type="http://schemas.openxmlformats.org/officeDocument/2006/relationships/hyperlink" Target="https://twitter.com/#!/gutenbergsson/status/1107006730934935556" TargetMode="External" /><Relationship Id="rId236" Type="http://schemas.openxmlformats.org/officeDocument/2006/relationships/hyperlink" Target="https://twitter.com/#!/checopaco1/status/1107006988200931329" TargetMode="External" /><Relationship Id="rId237" Type="http://schemas.openxmlformats.org/officeDocument/2006/relationships/hyperlink" Target="https://twitter.com/#!/robertesell/status/1107007576292487169" TargetMode="External" /><Relationship Id="rId238" Type="http://schemas.openxmlformats.org/officeDocument/2006/relationships/hyperlink" Target="https://twitter.com/#!/andreabettini/status/1107007740554153984" TargetMode="External" /><Relationship Id="rId239" Type="http://schemas.openxmlformats.org/officeDocument/2006/relationships/hyperlink" Target="https://twitter.com/#!/tacj/status/1107007976303443968" TargetMode="External" /><Relationship Id="rId240" Type="http://schemas.openxmlformats.org/officeDocument/2006/relationships/hyperlink" Target="https://twitter.com/#!/brandonbydesign/status/1107008305589821441" TargetMode="External" /><Relationship Id="rId241" Type="http://schemas.openxmlformats.org/officeDocument/2006/relationships/hyperlink" Target="https://twitter.com/#!/ratarataratara1/status/1107008374040870912" TargetMode="External" /><Relationship Id="rId242" Type="http://schemas.openxmlformats.org/officeDocument/2006/relationships/hyperlink" Target="https://twitter.com/#!/olagbegidayo/status/1107008826061004800" TargetMode="External" /><Relationship Id="rId243" Type="http://schemas.openxmlformats.org/officeDocument/2006/relationships/hyperlink" Target="https://twitter.com/#!/ashysaber400/status/1107008947427442688" TargetMode="External" /><Relationship Id="rId244" Type="http://schemas.openxmlformats.org/officeDocument/2006/relationships/hyperlink" Target="https://twitter.com/#!/tallelfin/status/1107009765597536256" TargetMode="External" /><Relationship Id="rId245" Type="http://schemas.openxmlformats.org/officeDocument/2006/relationships/hyperlink" Target="https://twitter.com/#!/ianpfraser1/status/1107009939208192000" TargetMode="External" /><Relationship Id="rId246" Type="http://schemas.openxmlformats.org/officeDocument/2006/relationships/hyperlink" Target="https://twitter.com/#!/jeew333t/status/1107011555277881344" TargetMode="External" /><Relationship Id="rId247" Type="http://schemas.openxmlformats.org/officeDocument/2006/relationships/hyperlink" Target="https://twitter.com/#!/is_haqq/status/1107015333016158210" TargetMode="External" /><Relationship Id="rId248" Type="http://schemas.openxmlformats.org/officeDocument/2006/relationships/hyperlink" Target="https://twitter.com/#!/loris_assi/status/1107016171138834433" TargetMode="External" /><Relationship Id="rId249" Type="http://schemas.openxmlformats.org/officeDocument/2006/relationships/hyperlink" Target="https://twitter.com/#!/ohmygizmos/status/1107017666420768769" TargetMode="External" /><Relationship Id="rId250" Type="http://schemas.openxmlformats.org/officeDocument/2006/relationships/hyperlink" Target="https://twitter.com/#!/riscus1/status/1107017749228912641" TargetMode="External" /><Relationship Id="rId251" Type="http://schemas.openxmlformats.org/officeDocument/2006/relationships/hyperlink" Target="https://twitter.com/#!/alexndralbornoz/status/1107019934176104448" TargetMode="External" /><Relationship Id="rId252" Type="http://schemas.openxmlformats.org/officeDocument/2006/relationships/hyperlink" Target="https://twitter.com/#!/path2flight/status/1107021402924703744" TargetMode="External" /><Relationship Id="rId253" Type="http://schemas.openxmlformats.org/officeDocument/2006/relationships/hyperlink" Target="https://twitter.com/#!/_virtual_v/status/1107021670508826625" TargetMode="External" /><Relationship Id="rId254" Type="http://schemas.openxmlformats.org/officeDocument/2006/relationships/hyperlink" Target="https://twitter.com/#!/brandondbrown03/status/1107022386484916225" TargetMode="External" /><Relationship Id="rId255" Type="http://schemas.openxmlformats.org/officeDocument/2006/relationships/hyperlink" Target="https://twitter.com/#!/italberto/status/1107023476026675202" TargetMode="External" /><Relationship Id="rId256" Type="http://schemas.openxmlformats.org/officeDocument/2006/relationships/hyperlink" Target="https://twitter.com/#!/suneelsubra/status/1107023848480952323" TargetMode="External" /><Relationship Id="rId257" Type="http://schemas.openxmlformats.org/officeDocument/2006/relationships/hyperlink" Target="https://twitter.com/#!/jmendopr/status/1107025455037775873" TargetMode="External" /><Relationship Id="rId258" Type="http://schemas.openxmlformats.org/officeDocument/2006/relationships/hyperlink" Target="https://twitter.com/#!/tycoville1/status/1107030323831992320" TargetMode="External" /><Relationship Id="rId259" Type="http://schemas.openxmlformats.org/officeDocument/2006/relationships/hyperlink" Target="https://twitter.com/#!/nappingangel/status/1107030932375199745" TargetMode="External" /><Relationship Id="rId260" Type="http://schemas.openxmlformats.org/officeDocument/2006/relationships/hyperlink" Target="https://twitter.com/#!/vcarabineiro/status/1107035816746979328" TargetMode="External" /><Relationship Id="rId261" Type="http://schemas.openxmlformats.org/officeDocument/2006/relationships/hyperlink" Target="https://twitter.com/#!/ashishbohora/status/1107043158796521474" TargetMode="External" /><Relationship Id="rId262" Type="http://schemas.openxmlformats.org/officeDocument/2006/relationships/hyperlink" Target="https://twitter.com/#!/24090510/status/1107053592324661248" TargetMode="External" /><Relationship Id="rId263" Type="http://schemas.openxmlformats.org/officeDocument/2006/relationships/hyperlink" Target="https://twitter.com/#!/jorge_aluna1/status/1107058427182940160" TargetMode="External" /><Relationship Id="rId264" Type="http://schemas.openxmlformats.org/officeDocument/2006/relationships/hyperlink" Target="https://twitter.com/#!/supercontra/status/1107061027093524480" TargetMode="External" /><Relationship Id="rId265" Type="http://schemas.openxmlformats.org/officeDocument/2006/relationships/hyperlink" Target="https://twitter.com/#!/carlven209/status/1107062704760635393" TargetMode="External" /><Relationship Id="rId266" Type="http://schemas.openxmlformats.org/officeDocument/2006/relationships/hyperlink" Target="https://twitter.com/#!/altruisticlove1/status/1107076812855631872" TargetMode="External" /><Relationship Id="rId267" Type="http://schemas.openxmlformats.org/officeDocument/2006/relationships/hyperlink" Target="https://twitter.com/#!/northamericann/status/1107112543527542784" TargetMode="External" /><Relationship Id="rId268" Type="http://schemas.openxmlformats.org/officeDocument/2006/relationships/hyperlink" Target="https://twitter.com/#!/martialbellion/status/1107117799371997184" TargetMode="External" /><Relationship Id="rId269" Type="http://schemas.openxmlformats.org/officeDocument/2006/relationships/hyperlink" Target="https://twitter.com/#!/icexpr/status/1107141378054778880" TargetMode="External" /><Relationship Id="rId270" Type="http://schemas.openxmlformats.org/officeDocument/2006/relationships/hyperlink" Target="https://twitter.com/#!/coachtimoriedo/status/1107144342718857216" TargetMode="External" /><Relationship Id="rId271" Type="http://schemas.openxmlformats.org/officeDocument/2006/relationships/hyperlink" Target="https://twitter.com/#!/sourab_upadhyay/status/1107145634501423104" TargetMode="External" /><Relationship Id="rId272" Type="http://schemas.openxmlformats.org/officeDocument/2006/relationships/hyperlink" Target="https://twitter.com/#!/emiltereanu/status/1107156150439591936" TargetMode="External" /><Relationship Id="rId273" Type="http://schemas.openxmlformats.org/officeDocument/2006/relationships/hyperlink" Target="https://twitter.com/#!/dolguun/status/1107164217092653057" TargetMode="External" /><Relationship Id="rId274" Type="http://schemas.openxmlformats.org/officeDocument/2006/relationships/hyperlink" Target="https://twitter.com/#!/testlab15373037/status/1107175004544872448" TargetMode="External" /><Relationship Id="rId275" Type="http://schemas.openxmlformats.org/officeDocument/2006/relationships/hyperlink" Target="https://twitter.com/#!/annaercilla/status/1107175265740955649" TargetMode="External" /><Relationship Id="rId276" Type="http://schemas.openxmlformats.org/officeDocument/2006/relationships/hyperlink" Target="https://twitter.com/#!/tweetchristo/status/1107176085438058496" TargetMode="External" /><Relationship Id="rId277" Type="http://schemas.openxmlformats.org/officeDocument/2006/relationships/hyperlink" Target="https://twitter.com/#!/uxthug/status/1107176744086315008" TargetMode="External" /><Relationship Id="rId278" Type="http://schemas.openxmlformats.org/officeDocument/2006/relationships/hyperlink" Target="https://twitter.com/#!/lloydziel/status/1107177015034241025" TargetMode="External" /><Relationship Id="rId279" Type="http://schemas.openxmlformats.org/officeDocument/2006/relationships/hyperlink" Target="https://twitter.com/#!/davidrowlands21/status/1107183942380208128" TargetMode="External" /><Relationship Id="rId280" Type="http://schemas.openxmlformats.org/officeDocument/2006/relationships/hyperlink" Target="https://twitter.com/#!/talal_abdulaziz/status/1107191663053717504" TargetMode="External" /><Relationship Id="rId281" Type="http://schemas.openxmlformats.org/officeDocument/2006/relationships/hyperlink" Target="https://twitter.com/#!/rluberti/status/1107202984134488065" TargetMode="External" /><Relationship Id="rId282" Type="http://schemas.openxmlformats.org/officeDocument/2006/relationships/hyperlink" Target="https://twitter.com/#!/ho204kr/status/1107217592811511808" TargetMode="External" /><Relationship Id="rId283" Type="http://schemas.openxmlformats.org/officeDocument/2006/relationships/hyperlink" Target="https://twitter.com/#!/eakingston1969/status/1107227173444816896" TargetMode="External" /><Relationship Id="rId284" Type="http://schemas.openxmlformats.org/officeDocument/2006/relationships/hyperlink" Target="https://twitter.com/#!/kmaamees/status/1107246353921572870" TargetMode="External" /><Relationship Id="rId285" Type="http://schemas.openxmlformats.org/officeDocument/2006/relationships/hyperlink" Target="https://twitter.com/#!/lazaroibanez/status/1107270276327321600" TargetMode="External" /><Relationship Id="rId286" Type="http://schemas.openxmlformats.org/officeDocument/2006/relationships/hyperlink" Target="https://twitter.com/#!/elaggan/status/1107313994879156225" TargetMode="External" /><Relationship Id="rId287" Type="http://schemas.openxmlformats.org/officeDocument/2006/relationships/hyperlink" Target="https://twitter.com/#!/mednrc/status/1107582030110433280" TargetMode="External" /><Relationship Id="rId288" Type="http://schemas.openxmlformats.org/officeDocument/2006/relationships/hyperlink" Target="https://twitter.com/#!/laverdejp/status/1107709545579728898" TargetMode="External" /><Relationship Id="rId289" Type="http://schemas.openxmlformats.org/officeDocument/2006/relationships/hyperlink" Target="https://twitter.com/#!/wired/status/1099399057783455744" TargetMode="External" /><Relationship Id="rId290" Type="http://schemas.openxmlformats.org/officeDocument/2006/relationships/hyperlink" Target="https://twitter.com/#!/wired/status/1107001651586465793" TargetMode="External" /><Relationship Id="rId291" Type="http://schemas.openxmlformats.org/officeDocument/2006/relationships/hyperlink" Target="https://twitter.com/#!/fuckinlance/status/1107813815796801536" TargetMode="External" /><Relationship Id="rId292" Type="http://schemas.openxmlformats.org/officeDocument/2006/relationships/hyperlink" Target="https://twitter.com/#!/fotojoin/status/1108050539093393408" TargetMode="External" /><Relationship Id="rId293" Type="http://schemas.openxmlformats.org/officeDocument/2006/relationships/hyperlink" Target="https://twitter.com/#!/ianvowles/status/1108112400136441856" TargetMode="External" /><Relationship Id="rId294" Type="http://schemas.openxmlformats.org/officeDocument/2006/relationships/comments" Target="../comments1.xml" /><Relationship Id="rId295" Type="http://schemas.openxmlformats.org/officeDocument/2006/relationships/vmlDrawing" Target="../drawings/vmlDrawing1.vml" /><Relationship Id="rId296" Type="http://schemas.openxmlformats.org/officeDocument/2006/relationships/table" Target="../tables/table1.xml" /><Relationship Id="rId29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t.co/uNpKoUwQN1" TargetMode="External" /><Relationship Id="rId2" Type="http://schemas.openxmlformats.org/officeDocument/2006/relationships/hyperlink" Target="https://www.businessinsider.fr/decouvrez-le-stratolaunch-le-plus-grand-avion-du-monde-qui-devrait-effectuer-son-premier-vol-en-2019/" TargetMode="External" /><Relationship Id="rId3" Type="http://schemas.openxmlformats.org/officeDocument/2006/relationships/hyperlink" Target="http://finance.fr.yahoo.com/actual" TargetMode="External" /><Relationship Id="rId4" Type="http://schemas.openxmlformats.org/officeDocument/2006/relationships/hyperlink" Target="http://www.candidatehunter.com/jobs/?q=Flight+Sciences+Lead+Engineer+for+the+Stratolaunch+Program&amp;l=Mojave+United+States&amp;z=&amp;tw=&amp;k=" TargetMode="External" /><Relationship Id="rId5" Type="http://schemas.openxmlformats.org/officeDocument/2006/relationships/hyperlink" Target="https://www.stratolaunch.com/" TargetMode="External" /><Relationship Id="rId6" Type="http://schemas.openxmlformats.org/officeDocument/2006/relationships/hyperlink" Target="https://nbntv.me/?p=65638" TargetMode="External" /><Relationship Id="rId7" Type="http://schemas.openxmlformats.org/officeDocument/2006/relationships/hyperlink" Target="https://nbntv.me/?p=65638" TargetMode="External" /><Relationship Id="rId8" Type="http://schemas.openxmlformats.org/officeDocument/2006/relationships/hyperlink" Target="https://twitter.com/i/web/status/1104869907777372160" TargetMode="External" /><Relationship Id="rId9" Type="http://schemas.openxmlformats.org/officeDocument/2006/relationships/hyperlink" Target="https://www.readersdigest.ca/culture/stratolaunch-worlds-largest-plane/" TargetMode="External" /><Relationship Id="rId10" Type="http://schemas.openxmlformats.org/officeDocument/2006/relationships/hyperlink" Target="https://www.readersdigest.ca/culture/stratolaunch-worlds-largest-plane/" TargetMode="External" /><Relationship Id="rId11" Type="http://schemas.openxmlformats.org/officeDocument/2006/relationships/hyperlink" Target="https://aviationweek.com/space/stratolaunch-terminates-rocket-engine-launcher-programs" TargetMode="External" /><Relationship Id="rId12" Type="http://schemas.openxmlformats.org/officeDocument/2006/relationships/hyperlink" Target="https://www.businessinsider.fr/decouvrez-le-stratolaunch-le-plus-grand-avion-du-monde-qui-devrait-effectuer-son-premier-vol-en-2019/" TargetMode="External" /><Relationship Id="rId13" Type="http://schemas.openxmlformats.org/officeDocument/2006/relationships/hyperlink" Target="https://twitter.com/i/web/status/1106483930046173184" TargetMode="External" /><Relationship Id="rId14" Type="http://schemas.openxmlformats.org/officeDocument/2006/relationships/hyperlink" Target="https://twitter.com/i/web/status/1106485184898060288" TargetMode="External" /><Relationship Id="rId15" Type="http://schemas.openxmlformats.org/officeDocument/2006/relationships/hyperlink" Target="https://wunderflug.com/magazine/aiming-high-the-stratolaunch-project/" TargetMode="External" /><Relationship Id="rId16" Type="http://schemas.openxmlformats.org/officeDocument/2006/relationships/hyperlink" Target="https://wunderflug.com/magazine/aiming-high-the-stratolaunch-project/" TargetMode="External" /><Relationship Id="rId17" Type="http://schemas.openxmlformats.org/officeDocument/2006/relationships/hyperlink" Target="https://www.readersdigest.ca/culture/stratolaunch-worlds-largest-plane/" TargetMode="External" /><Relationship Id="rId18" Type="http://schemas.openxmlformats.org/officeDocument/2006/relationships/hyperlink" Target="https://www.wired.com/story/stratolaunch-airplane-burt-rutan-paul-allen/" TargetMode="External" /><Relationship Id="rId19" Type="http://schemas.openxmlformats.org/officeDocument/2006/relationships/hyperlink" Target="https://www.wired.com/story/stratolaunch-airplane-burt-rutan-paul-allen/" TargetMode="External" /><Relationship Id="rId20" Type="http://schemas.openxmlformats.org/officeDocument/2006/relationships/hyperlink" Target="https://www.wired.com/story/stratolaunch-airplane-burt-rutan-paul-allen/" TargetMode="External" /><Relationship Id="rId21" Type="http://schemas.openxmlformats.org/officeDocument/2006/relationships/hyperlink" Target="https://www.wired.com/story/stratolaunch-airplane-burt-rutan-paul-allen/" TargetMode="External" /><Relationship Id="rId22" Type="http://schemas.openxmlformats.org/officeDocument/2006/relationships/hyperlink" Target="https://www.wired.com/story/stratolaunch-airplane-burt-rutan-paul-allen/" TargetMode="External" /><Relationship Id="rId23" Type="http://schemas.openxmlformats.org/officeDocument/2006/relationships/hyperlink" Target="https://www.wired.com/story/stratolaunch-airplane-burt-rutan-paul-allen/" TargetMode="External" /><Relationship Id="rId24" Type="http://schemas.openxmlformats.org/officeDocument/2006/relationships/hyperlink" Target="https://www.wired.com/story/stratolaunch-airplane-burt-rutan-paul-allen/" TargetMode="External" /><Relationship Id="rId25" Type="http://schemas.openxmlformats.org/officeDocument/2006/relationships/hyperlink" Target="https://www.wired.com/story/stratolaunch-airplane-burt-rutan-paul-allen/" TargetMode="External" /><Relationship Id="rId26" Type="http://schemas.openxmlformats.org/officeDocument/2006/relationships/hyperlink" Target="https://www.businessinsider.com/stratolaunch-is-worlds-largest-plane-pictures-2018-2?utm_content=buffer5a7f5&amp;utm_medium=social&amp;utm_source=facebook.com&amp;utm_campaign=buffer-inventions" TargetMode="External" /><Relationship Id="rId27" Type="http://schemas.openxmlformats.org/officeDocument/2006/relationships/hyperlink" Target="https://www.businessinsider.com/stratolaunch-is-worlds-largest-plane-pictures-2018-2?utm_content=buffer5a7f5&amp;utm_medium=social&amp;utm_source=facebook.com&amp;utm_campaign=buffer-inventions" TargetMode="External" /><Relationship Id="rId28" Type="http://schemas.openxmlformats.org/officeDocument/2006/relationships/hyperlink" Target="https://www.businessinsider.com/stratolaunch-is-worlds-largest-plane-pictures-2018-2?utm_content=topbar&amp;utm_medium=referral&amp;utm_source=facebook.com&amp;utm_campaign=buffer-biuk&amp;fbclid=IwAR1ZkJZ0zlR9RJrL7VB067vvBRUY6kAojxwjmm_AHrzru-B9dWAPuqlMaeo%3Futm_source%3Dfacebook&amp;utm_term=desktop&amp;referrer=facebook" TargetMode="External" /><Relationship Id="rId29" Type="http://schemas.openxmlformats.org/officeDocument/2006/relationships/hyperlink" Target="https://www.businessinsider.com/stratolaunch-is-worlds-largest-plane-pictures-2018-2" TargetMode="External" /><Relationship Id="rId30" Type="http://schemas.openxmlformats.org/officeDocument/2006/relationships/hyperlink" Target="https://www.readersdigest.ca/culture/stratolaunch-worlds-largest-plane/" TargetMode="External" /><Relationship Id="rId31" Type="http://schemas.openxmlformats.org/officeDocument/2006/relationships/hyperlink" Target="https://www.wired.com/story/stratolaunch-airplane-burt-rutan-paul-allen/" TargetMode="External" /><Relationship Id="rId32" Type="http://schemas.openxmlformats.org/officeDocument/2006/relationships/hyperlink" Target="https://www.wired.com/story/stratolaunch-airplane-burt-rutan-paul-allen/" TargetMode="External" /><Relationship Id="rId33" Type="http://schemas.openxmlformats.org/officeDocument/2006/relationships/hyperlink" Target="http://fotojoin.ru/tech/stratolaunch-samyj-bolshoj-s-mire-samolet/" TargetMode="External" /><Relationship Id="rId34" Type="http://schemas.openxmlformats.org/officeDocument/2006/relationships/hyperlink" Target="https://www.readersdigest.ca/culture/stratolaunch-worlds-largest-plane/" TargetMode="External" /><Relationship Id="rId35" Type="http://schemas.openxmlformats.org/officeDocument/2006/relationships/hyperlink" Target="https://pbs.twimg.com/media/D1DXq3PXQAIH6eB.jpg" TargetMode="External" /><Relationship Id="rId36" Type="http://schemas.openxmlformats.org/officeDocument/2006/relationships/hyperlink" Target="https://pbs.twimg.com/ext_tw_video_thumb/1104750695276863489/pu/img/BAW2Hwd5evwJ0Yu7.jpg" TargetMode="External" /><Relationship Id="rId37" Type="http://schemas.openxmlformats.org/officeDocument/2006/relationships/hyperlink" Target="https://pbs.twimg.com/media/D1ZvVOlWwAs96Rf.jpg" TargetMode="External" /><Relationship Id="rId38" Type="http://schemas.openxmlformats.org/officeDocument/2006/relationships/hyperlink" Target="https://pbs.twimg.com/media/D1zcIXuU4AE1S_1.jpg" TargetMode="External" /><Relationship Id="rId39" Type="http://schemas.openxmlformats.org/officeDocument/2006/relationships/hyperlink" Target="https://pbs.twimg.com/media/D1zcIXuU4AE1S_1.jpg" TargetMode="External" /><Relationship Id="rId40" Type="http://schemas.openxmlformats.org/officeDocument/2006/relationships/hyperlink" Target="https://pbs.twimg.com/media/D1zcIXuU4AE1S_1.jpg" TargetMode="External" /><Relationship Id="rId41" Type="http://schemas.openxmlformats.org/officeDocument/2006/relationships/hyperlink" Target="https://pbs.twimg.com/media/D1zcIXuU4AE1S_1.jpg" TargetMode="External" /><Relationship Id="rId42" Type="http://schemas.openxmlformats.org/officeDocument/2006/relationships/hyperlink" Target="https://pbs.twimg.com/media/D1zcIXuU4AE1S_1.jpg" TargetMode="External" /><Relationship Id="rId43" Type="http://schemas.openxmlformats.org/officeDocument/2006/relationships/hyperlink" Target="https://pbs.twimg.com/media/D1zcIXuU4AE1S_1.jpg" TargetMode="External" /><Relationship Id="rId44" Type="http://schemas.openxmlformats.org/officeDocument/2006/relationships/hyperlink" Target="https://pbs.twimg.com/media/D1zcIXuU4AE1S_1.jpg" TargetMode="External" /><Relationship Id="rId45" Type="http://schemas.openxmlformats.org/officeDocument/2006/relationships/hyperlink" Target="https://pbs.twimg.com/media/D1zcIXuU4AE1S_1.jpg" TargetMode="External" /><Relationship Id="rId46" Type="http://schemas.openxmlformats.org/officeDocument/2006/relationships/hyperlink" Target="https://pbs.twimg.com/media/D0HZnHdUUAATp81.jpg" TargetMode="External" /><Relationship Id="rId47" Type="http://schemas.openxmlformats.org/officeDocument/2006/relationships/hyperlink" Target="https://pbs.twimg.com/media/D1zcIXuU4AE1S_1.jpg" TargetMode="External" /><Relationship Id="rId48" Type="http://schemas.openxmlformats.org/officeDocument/2006/relationships/hyperlink" Target="http://pbs.twimg.com/profile_images/711525957564243968/k3spFnpK_normal.jpg" TargetMode="External" /><Relationship Id="rId49" Type="http://schemas.openxmlformats.org/officeDocument/2006/relationships/hyperlink" Target="https://pbs.twimg.com/media/D1DXq3PXQAIH6eB.jpg" TargetMode="External" /><Relationship Id="rId50" Type="http://schemas.openxmlformats.org/officeDocument/2006/relationships/hyperlink" Target="http://pbs.twimg.com/profile_images/959898241247666176/C53W-PEV_normal.jpg" TargetMode="External" /><Relationship Id="rId51" Type="http://schemas.openxmlformats.org/officeDocument/2006/relationships/hyperlink" Target="http://pbs.twimg.com/profile_images/871238775799599104/1Hf3GdOH_normal.jpg" TargetMode="External" /><Relationship Id="rId52" Type="http://schemas.openxmlformats.org/officeDocument/2006/relationships/hyperlink" Target="http://pbs.twimg.com/profile_images/701815964308910080/tZcN7OIO_normal.jpg" TargetMode="External" /><Relationship Id="rId53" Type="http://schemas.openxmlformats.org/officeDocument/2006/relationships/hyperlink" Target="https://pbs.twimg.com/ext_tw_video_thumb/1104750695276863489/pu/img/BAW2Hwd5evwJ0Yu7.jpg" TargetMode="External" /><Relationship Id="rId54" Type="http://schemas.openxmlformats.org/officeDocument/2006/relationships/hyperlink" Target="http://pbs.twimg.com/profile_images/1090670113907507201/TPWZHbYH_normal.jpg" TargetMode="External" /><Relationship Id="rId55" Type="http://schemas.openxmlformats.org/officeDocument/2006/relationships/hyperlink" Target="http://pbs.twimg.com/profile_images/1093575370077601792/DpzuHzjr_normal.jpg" TargetMode="External" /><Relationship Id="rId56" Type="http://schemas.openxmlformats.org/officeDocument/2006/relationships/hyperlink" Target="https://pbs.twimg.com/media/D1ZvVOlWwAs96Rf.jpg" TargetMode="External" /><Relationship Id="rId57" Type="http://schemas.openxmlformats.org/officeDocument/2006/relationships/hyperlink" Target="http://pbs.twimg.com/profile_images/524646025101733888/fjcDx8SV_normal.jpeg" TargetMode="External" /><Relationship Id="rId58" Type="http://schemas.openxmlformats.org/officeDocument/2006/relationships/hyperlink" Target="http://pbs.twimg.com/profile_images/524646025101733888/fjcDx8SV_normal.jpeg" TargetMode="External" /><Relationship Id="rId59" Type="http://schemas.openxmlformats.org/officeDocument/2006/relationships/hyperlink" Target="http://pbs.twimg.com/profile_images/1103633719062077442/X7UJuzSN_normal.jpg" TargetMode="External" /><Relationship Id="rId60" Type="http://schemas.openxmlformats.org/officeDocument/2006/relationships/hyperlink" Target="http://pbs.twimg.com/profile_images/3776705657/50527e35c3dedb63c323849f5245f704_normal.jpeg" TargetMode="External" /><Relationship Id="rId61" Type="http://schemas.openxmlformats.org/officeDocument/2006/relationships/hyperlink" Target="http://pbs.twimg.com/profile_images/466250763136561153/zaY5wz_S_normal.jpeg" TargetMode="External" /><Relationship Id="rId62" Type="http://schemas.openxmlformats.org/officeDocument/2006/relationships/hyperlink" Target="http://pbs.twimg.com/profile_images/997990867779469313/sH6MhYMX_normal.jpg" TargetMode="External" /><Relationship Id="rId63" Type="http://schemas.openxmlformats.org/officeDocument/2006/relationships/hyperlink" Target="http://pbs.twimg.com/profile_images/1077962496009560064/X9OqgyhS_normal.jpg" TargetMode="External" /><Relationship Id="rId64" Type="http://schemas.openxmlformats.org/officeDocument/2006/relationships/hyperlink" Target="http://pbs.twimg.com/profile_images/3277021254/d11dabf214c9ec605a6162857291ee14_normal.png" TargetMode="External" /><Relationship Id="rId65" Type="http://schemas.openxmlformats.org/officeDocument/2006/relationships/hyperlink" Target="http://pbs.twimg.com/profile_images/777750029176082432/XlM0H5Th_normal.jpg" TargetMode="External" /><Relationship Id="rId66" Type="http://schemas.openxmlformats.org/officeDocument/2006/relationships/hyperlink" Target="http://pbs.twimg.com/profile_images/1107502169228484608/4Txh9aXk_normal.jpg" TargetMode="External" /><Relationship Id="rId67" Type="http://schemas.openxmlformats.org/officeDocument/2006/relationships/hyperlink" Target="http://pbs.twimg.com/profile_images/909817409263034368/bEJQw_u2_normal.jpg" TargetMode="External" /><Relationship Id="rId68" Type="http://schemas.openxmlformats.org/officeDocument/2006/relationships/hyperlink" Target="http://pbs.twimg.com/profile_images/909817409263034368/bEJQw_u2_normal.jpg" TargetMode="External" /><Relationship Id="rId69" Type="http://schemas.openxmlformats.org/officeDocument/2006/relationships/hyperlink" Target="http://pbs.twimg.com/profile_images/1025961906966863872/_HD36m-__normal.jpg" TargetMode="External" /><Relationship Id="rId70" Type="http://schemas.openxmlformats.org/officeDocument/2006/relationships/hyperlink" Target="http://pbs.twimg.com/profile_images/1189891097/profile_normal.jpg" TargetMode="External" /><Relationship Id="rId71" Type="http://schemas.openxmlformats.org/officeDocument/2006/relationships/hyperlink" Target="http://pbs.twimg.com/profile_images/1051165033542094849/-GLEY2wl_normal.jpg" TargetMode="External" /><Relationship Id="rId72" Type="http://schemas.openxmlformats.org/officeDocument/2006/relationships/hyperlink" Target="http://pbs.twimg.com/profile_images/1081651159247581186/l33NOow3_normal.jpg" TargetMode="External" /><Relationship Id="rId73" Type="http://schemas.openxmlformats.org/officeDocument/2006/relationships/hyperlink" Target="http://pbs.twimg.com/profile_images/1101487073100390400/7xSMfDR__normal.png" TargetMode="External" /><Relationship Id="rId74" Type="http://schemas.openxmlformats.org/officeDocument/2006/relationships/hyperlink" Target="https://pbs.twimg.com/media/D1zcIXuU4AE1S_1.jpg" TargetMode="External" /><Relationship Id="rId75" Type="http://schemas.openxmlformats.org/officeDocument/2006/relationships/hyperlink" Target="http://pbs.twimg.com/profile_images/519998791915544578/xb9Qjwgl_normal.jpeg" TargetMode="External" /><Relationship Id="rId76" Type="http://schemas.openxmlformats.org/officeDocument/2006/relationships/hyperlink" Target="http://pbs.twimg.com/profile_images/458125310693625856/2hKuJR7Y_normal.png" TargetMode="External" /><Relationship Id="rId77" Type="http://schemas.openxmlformats.org/officeDocument/2006/relationships/hyperlink" Target="http://pbs.twimg.com/profile_images/751400582330609665/eBSk425t_normal.jpg" TargetMode="External" /><Relationship Id="rId78" Type="http://schemas.openxmlformats.org/officeDocument/2006/relationships/hyperlink" Target="http://pbs.twimg.com/profile_images/1101750685513658369/cdtIJr65_normal.jpg" TargetMode="External" /><Relationship Id="rId79" Type="http://schemas.openxmlformats.org/officeDocument/2006/relationships/hyperlink" Target="http://pbs.twimg.com/profile_images/1106560336742834179/sertFm4s_normal.jpg" TargetMode="External" /><Relationship Id="rId80" Type="http://schemas.openxmlformats.org/officeDocument/2006/relationships/hyperlink" Target="http://pbs.twimg.com/profile_images/1106983831050113024/IXP9fTe7_normal.jpg" TargetMode="External" /><Relationship Id="rId81" Type="http://schemas.openxmlformats.org/officeDocument/2006/relationships/hyperlink" Target="http://pbs.twimg.com/profile_images/622158445597315072/ZK0AGK6U_normal.jpg" TargetMode="External" /><Relationship Id="rId82" Type="http://schemas.openxmlformats.org/officeDocument/2006/relationships/hyperlink" Target="https://pbs.twimg.com/media/D1zcIXuU4AE1S_1.jpg" TargetMode="External" /><Relationship Id="rId83" Type="http://schemas.openxmlformats.org/officeDocument/2006/relationships/hyperlink" Target="http://pbs.twimg.com/profile_images/1070765459568558080/J-O-9tvv_normal.jpg" TargetMode="External" /><Relationship Id="rId84" Type="http://schemas.openxmlformats.org/officeDocument/2006/relationships/hyperlink" Target="http://pbs.twimg.com/profile_images/964522084377546752/pqAG-hqX_normal.jpg" TargetMode="External" /><Relationship Id="rId85" Type="http://schemas.openxmlformats.org/officeDocument/2006/relationships/hyperlink" Target="http://pbs.twimg.com/profile_images/983817510469472258/KivbcBSz_normal.jpg" TargetMode="External" /><Relationship Id="rId86" Type="http://schemas.openxmlformats.org/officeDocument/2006/relationships/hyperlink" Target="http://pbs.twimg.com/profile_images/940568151573581825/2tJydLKt_normal.jpg" TargetMode="External" /><Relationship Id="rId87" Type="http://schemas.openxmlformats.org/officeDocument/2006/relationships/hyperlink" Target="http://pbs.twimg.com/profile_images/915398058300583937/HNwaosY8_normal.jpg" TargetMode="External" /><Relationship Id="rId88" Type="http://schemas.openxmlformats.org/officeDocument/2006/relationships/hyperlink" Target="http://pbs.twimg.com/profile_images/1108109064674910208/ci_58bnM_normal.jpg" TargetMode="External" /><Relationship Id="rId89" Type="http://schemas.openxmlformats.org/officeDocument/2006/relationships/hyperlink" Target="http://pbs.twimg.com/profile_images/896250536894373888/SKnauJzN_normal.jpg" TargetMode="External" /><Relationship Id="rId90" Type="http://schemas.openxmlformats.org/officeDocument/2006/relationships/hyperlink" Target="https://pbs.twimg.com/media/D1zcIXuU4AE1S_1.jpg" TargetMode="External" /><Relationship Id="rId91" Type="http://schemas.openxmlformats.org/officeDocument/2006/relationships/hyperlink" Target="http://pbs.twimg.com/profile_images/1088750997906903040/mwQR_K_s_normal.jpg" TargetMode="External" /><Relationship Id="rId92" Type="http://schemas.openxmlformats.org/officeDocument/2006/relationships/hyperlink" Target="http://pbs.twimg.com/profile_images/1044691106422837249/6sx5BQJq_normal.jpg" TargetMode="External" /><Relationship Id="rId93" Type="http://schemas.openxmlformats.org/officeDocument/2006/relationships/hyperlink" Target="http://pbs.twimg.com/profile_images/1058770008325677057/fzF5o_sa_normal.jpg" TargetMode="External" /><Relationship Id="rId94" Type="http://schemas.openxmlformats.org/officeDocument/2006/relationships/hyperlink" Target="http://pbs.twimg.com/profile_images/870271669427982336/Fl44ce_s_normal.jpg" TargetMode="External" /><Relationship Id="rId95" Type="http://schemas.openxmlformats.org/officeDocument/2006/relationships/hyperlink" Target="http://pbs.twimg.com/profile_images/1086620346722250752/-5PsfJDE_normal.png" TargetMode="External" /><Relationship Id="rId96" Type="http://schemas.openxmlformats.org/officeDocument/2006/relationships/hyperlink" Target="http://pbs.twimg.com/profile_images/1087072355669692416/Bwa0XozY_normal.jpg" TargetMode="External" /><Relationship Id="rId97" Type="http://schemas.openxmlformats.org/officeDocument/2006/relationships/hyperlink" Target="http://pbs.twimg.com/profile_images/988915346114596864/iDJJZLEf_normal.jpg" TargetMode="External" /><Relationship Id="rId98" Type="http://schemas.openxmlformats.org/officeDocument/2006/relationships/hyperlink" Target="http://pbs.twimg.com/profile_images/979836646794330112/JiU5_QSn_normal.jpg" TargetMode="External" /><Relationship Id="rId99" Type="http://schemas.openxmlformats.org/officeDocument/2006/relationships/hyperlink" Target="http://abs.twimg.com/sticky/default_profile_images/default_profile_normal.png" TargetMode="External" /><Relationship Id="rId100" Type="http://schemas.openxmlformats.org/officeDocument/2006/relationships/hyperlink" Target="http://pbs.twimg.com/profile_images/1106924268309397504/uNwb5mOS_normal.jpg" TargetMode="External" /><Relationship Id="rId101" Type="http://schemas.openxmlformats.org/officeDocument/2006/relationships/hyperlink" Target="http://pbs.twimg.com/profile_images/1045475185082736640/t1IYLb6M_normal.jpg" TargetMode="External" /><Relationship Id="rId102" Type="http://schemas.openxmlformats.org/officeDocument/2006/relationships/hyperlink" Target="http://pbs.twimg.com/profile_images/892131968909029377/sMoRx59L_normal.jpg" TargetMode="External" /><Relationship Id="rId103" Type="http://schemas.openxmlformats.org/officeDocument/2006/relationships/hyperlink" Target="http://pbs.twimg.com/profile_images/544684667559899137/hToW95-m_normal.jpeg" TargetMode="External" /><Relationship Id="rId104" Type="http://schemas.openxmlformats.org/officeDocument/2006/relationships/hyperlink" Target="http://pbs.twimg.com/profile_images/488300769691435009/w6toE_Vq_normal.jpeg" TargetMode="External" /><Relationship Id="rId105" Type="http://schemas.openxmlformats.org/officeDocument/2006/relationships/hyperlink" Target="http://pbs.twimg.com/profile_images/892904221695033345/t6Zm4JZE_normal.jpg" TargetMode="External" /><Relationship Id="rId106" Type="http://schemas.openxmlformats.org/officeDocument/2006/relationships/hyperlink" Target="http://pbs.twimg.com/profile_images/845613489922166784/90IN75gb_normal.jpg" TargetMode="External" /><Relationship Id="rId107" Type="http://schemas.openxmlformats.org/officeDocument/2006/relationships/hyperlink" Target="http://pbs.twimg.com/profile_images/855925309287301120/jvmqpGnI_normal.jpg" TargetMode="External" /><Relationship Id="rId108" Type="http://schemas.openxmlformats.org/officeDocument/2006/relationships/hyperlink" Target="http://pbs.twimg.com/profile_images/1077660806647607296/pNrSRirx_normal.jpg" TargetMode="External" /><Relationship Id="rId109" Type="http://schemas.openxmlformats.org/officeDocument/2006/relationships/hyperlink" Target="http://pbs.twimg.com/profile_images/1097627087328940032/EYahUXGW_normal.jpg" TargetMode="External" /><Relationship Id="rId110" Type="http://schemas.openxmlformats.org/officeDocument/2006/relationships/hyperlink" Target="http://pbs.twimg.com/profile_images/1046021191583109120/z-8L42Bu_normal.jpg" TargetMode="External" /><Relationship Id="rId111" Type="http://schemas.openxmlformats.org/officeDocument/2006/relationships/hyperlink" Target="http://pbs.twimg.com/profile_images/1078035459031420928/zyDjc8Be_normal.jpg" TargetMode="External" /><Relationship Id="rId112" Type="http://schemas.openxmlformats.org/officeDocument/2006/relationships/hyperlink" Target="http://pbs.twimg.com/profile_images/3417025801/de614cdbc560070351242707e77a7555_normal.png" TargetMode="External" /><Relationship Id="rId113" Type="http://schemas.openxmlformats.org/officeDocument/2006/relationships/hyperlink" Target="http://pbs.twimg.com/profile_images/1104817764143755264/uEVMX_xE_normal.jpg" TargetMode="External" /><Relationship Id="rId114" Type="http://schemas.openxmlformats.org/officeDocument/2006/relationships/hyperlink" Target="http://pbs.twimg.com/profile_images/1104456429686149120/aAvxBmzT_normal.jpg" TargetMode="External" /><Relationship Id="rId115" Type="http://schemas.openxmlformats.org/officeDocument/2006/relationships/hyperlink" Target="http://pbs.twimg.com/profile_images/872214567945994241/igaaCGTX_normal.jpg" TargetMode="External" /><Relationship Id="rId116" Type="http://schemas.openxmlformats.org/officeDocument/2006/relationships/hyperlink" Target="http://pbs.twimg.com/profile_images/898984740308611072/NpFvwzHc_normal.jpg" TargetMode="External" /><Relationship Id="rId117" Type="http://schemas.openxmlformats.org/officeDocument/2006/relationships/hyperlink" Target="http://pbs.twimg.com/profile_images/1103610603887906816/KFOPawfr_normal.png" TargetMode="External" /><Relationship Id="rId118" Type="http://schemas.openxmlformats.org/officeDocument/2006/relationships/hyperlink" Target="http://pbs.twimg.com/profile_images/1083117834736144386/DFkWu8os_normal.jpg" TargetMode="External" /><Relationship Id="rId119" Type="http://schemas.openxmlformats.org/officeDocument/2006/relationships/hyperlink" Target="http://pbs.twimg.com/profile_images/1378045415/Gundam_Exia_by_candyworx_normal.jpg" TargetMode="External" /><Relationship Id="rId120" Type="http://schemas.openxmlformats.org/officeDocument/2006/relationships/hyperlink" Target="http://pbs.twimg.com/profile_images/1041344751067267072/rpITPeYa_normal.jpg" TargetMode="External" /><Relationship Id="rId121" Type="http://schemas.openxmlformats.org/officeDocument/2006/relationships/hyperlink" Target="http://pbs.twimg.com/profile_images/1022482577851072514/j9WpeGTg_normal.jpg" TargetMode="External" /><Relationship Id="rId122" Type="http://schemas.openxmlformats.org/officeDocument/2006/relationships/hyperlink" Target="http://pbs.twimg.com/profile_images/1021965099102359554/wWwYD-rF_normal.jpg" TargetMode="External" /><Relationship Id="rId123" Type="http://schemas.openxmlformats.org/officeDocument/2006/relationships/hyperlink" Target="http://pbs.twimg.com/profile_images/910340889511383042/ZbkrX_y__normal.jpg" TargetMode="External" /><Relationship Id="rId124" Type="http://schemas.openxmlformats.org/officeDocument/2006/relationships/hyperlink" Target="http://pbs.twimg.com/profile_images/1074630912401240064/hElg0Wdf_normal.jpg" TargetMode="External" /><Relationship Id="rId125" Type="http://schemas.openxmlformats.org/officeDocument/2006/relationships/hyperlink" Target="http://pbs.twimg.com/profile_images/1093325384668590080/iGRSS28J_normal.jpg" TargetMode="External" /><Relationship Id="rId126" Type="http://schemas.openxmlformats.org/officeDocument/2006/relationships/hyperlink" Target="http://pbs.twimg.com/profile_images/1077235339809427456/oeW611_i_normal.jpg" TargetMode="External" /><Relationship Id="rId127" Type="http://schemas.openxmlformats.org/officeDocument/2006/relationships/hyperlink" Target="http://pbs.twimg.com/profile_images/1106704966713032705/5Ej-OVhc_normal.png" TargetMode="External" /><Relationship Id="rId128" Type="http://schemas.openxmlformats.org/officeDocument/2006/relationships/hyperlink" Target="http://pbs.twimg.com/profile_images/1042372608002535424/KG4ojCAZ_normal.jpg" TargetMode="External" /><Relationship Id="rId129" Type="http://schemas.openxmlformats.org/officeDocument/2006/relationships/hyperlink" Target="http://pbs.twimg.com/profile_images/1067721307012415488/oUqQfUhE_normal.jpg" TargetMode="External" /><Relationship Id="rId130" Type="http://schemas.openxmlformats.org/officeDocument/2006/relationships/hyperlink" Target="http://pbs.twimg.com/profile_images/1227015640/23089_100000755693264_7075_q_normal.jpg" TargetMode="External" /><Relationship Id="rId131" Type="http://schemas.openxmlformats.org/officeDocument/2006/relationships/hyperlink" Target="http://pbs.twimg.com/profile_images/1102773448240254976/eCC5RyGp_normal.png" TargetMode="External" /><Relationship Id="rId132" Type="http://schemas.openxmlformats.org/officeDocument/2006/relationships/hyperlink" Target="http://pbs.twimg.com/profile_images/579862426138636288/rwhsGoJj_normal.jpg" TargetMode="External" /><Relationship Id="rId133" Type="http://schemas.openxmlformats.org/officeDocument/2006/relationships/hyperlink" Target="http://pbs.twimg.com/profile_images/1042230007328727040/hDO38hla_normal.jpg" TargetMode="External" /><Relationship Id="rId134" Type="http://schemas.openxmlformats.org/officeDocument/2006/relationships/hyperlink" Target="http://pbs.twimg.com/profile_images/596866598561980416/9Wqd5pC1_normal.jpg" TargetMode="External" /><Relationship Id="rId135" Type="http://schemas.openxmlformats.org/officeDocument/2006/relationships/hyperlink" Target="http://pbs.twimg.com/profile_images/1016853033668562944/fS3D84Gb_normal.jpg" TargetMode="External" /><Relationship Id="rId136" Type="http://schemas.openxmlformats.org/officeDocument/2006/relationships/hyperlink" Target="http://pbs.twimg.com/profile_images/1102477130015768576/gyRdJWDD_normal.jpg" TargetMode="External" /><Relationship Id="rId137" Type="http://schemas.openxmlformats.org/officeDocument/2006/relationships/hyperlink" Target="http://pbs.twimg.com/profile_images/378800000283554541/01c30090a271d6366f7c76a777968e53_normal.jpeg" TargetMode="External" /><Relationship Id="rId138" Type="http://schemas.openxmlformats.org/officeDocument/2006/relationships/hyperlink" Target="http://pbs.twimg.com/profile_images/737157564211834884/IqWnyRIh_normal.jpg" TargetMode="External" /><Relationship Id="rId139" Type="http://schemas.openxmlformats.org/officeDocument/2006/relationships/hyperlink" Target="http://pbs.twimg.com/profile_images/1105846006023782400/6nkOzvTa_normal.png" TargetMode="External" /><Relationship Id="rId140" Type="http://schemas.openxmlformats.org/officeDocument/2006/relationships/hyperlink" Target="http://pbs.twimg.com/profile_images/2101645707/_m_02_normal.JPG" TargetMode="External" /><Relationship Id="rId141" Type="http://schemas.openxmlformats.org/officeDocument/2006/relationships/hyperlink" Target="http://pbs.twimg.com/profile_images/873364868534943744/vcWgyLOv_normal.jpg" TargetMode="External" /><Relationship Id="rId142" Type="http://schemas.openxmlformats.org/officeDocument/2006/relationships/hyperlink" Target="https://pbs.twimg.com/media/D1zcIXuU4AE1S_1.jpg" TargetMode="External" /><Relationship Id="rId143" Type="http://schemas.openxmlformats.org/officeDocument/2006/relationships/hyperlink" Target="https://pbs.twimg.com/media/D1zcIXuU4AE1S_1.jpg" TargetMode="External" /><Relationship Id="rId144" Type="http://schemas.openxmlformats.org/officeDocument/2006/relationships/hyperlink" Target="https://pbs.twimg.com/media/D1zcIXuU4AE1S_1.jpg" TargetMode="External" /><Relationship Id="rId145" Type="http://schemas.openxmlformats.org/officeDocument/2006/relationships/hyperlink" Target="https://pbs.twimg.com/media/D1zcIXuU4AE1S_1.jpg" TargetMode="External" /><Relationship Id="rId146" Type="http://schemas.openxmlformats.org/officeDocument/2006/relationships/hyperlink" Target="https://pbs.twimg.com/media/D1zcIXuU4AE1S_1.jpg" TargetMode="External" /><Relationship Id="rId147" Type="http://schemas.openxmlformats.org/officeDocument/2006/relationships/hyperlink" Target="http://pbs.twimg.com/profile_images/618813127703031809/RUQK1com_normal.jpg" TargetMode="External" /><Relationship Id="rId148" Type="http://schemas.openxmlformats.org/officeDocument/2006/relationships/hyperlink" Target="http://pbs.twimg.com/profile_images/438144934777221120/AGYzyCt-_normal.jpeg" TargetMode="External" /><Relationship Id="rId149" Type="http://schemas.openxmlformats.org/officeDocument/2006/relationships/hyperlink" Target="http://pbs.twimg.com/profile_images/915306336669306880/7psFHFwZ_normal.jpg" TargetMode="External" /><Relationship Id="rId150" Type="http://schemas.openxmlformats.org/officeDocument/2006/relationships/hyperlink" Target="http://pbs.twimg.com/profile_images/1009739511436152833/PIlUUx3B_normal.jpg" TargetMode="External" /><Relationship Id="rId151" Type="http://schemas.openxmlformats.org/officeDocument/2006/relationships/hyperlink" Target="http://pbs.twimg.com/profile_images/625693514400034816/gfk8K1Pq_normal.jpg" TargetMode="External" /><Relationship Id="rId152" Type="http://schemas.openxmlformats.org/officeDocument/2006/relationships/hyperlink" Target="http://abs.twimg.com/sticky/default_profile_images/default_profile_normal.png" TargetMode="External" /><Relationship Id="rId153" Type="http://schemas.openxmlformats.org/officeDocument/2006/relationships/hyperlink" Target="http://pbs.twimg.com/profile_images/901407657088700416/w8FqJOkD_normal.jpg" TargetMode="External" /><Relationship Id="rId154" Type="http://schemas.openxmlformats.org/officeDocument/2006/relationships/hyperlink" Target="http://pbs.twimg.com/profile_images/1434387599/Capture2_normal.JPG" TargetMode="External" /><Relationship Id="rId155" Type="http://schemas.openxmlformats.org/officeDocument/2006/relationships/hyperlink" Target="http://pbs.twimg.com/profile_images/910905539475001344/vfryur6g_normal.jpg" TargetMode="External" /><Relationship Id="rId156" Type="http://schemas.openxmlformats.org/officeDocument/2006/relationships/hyperlink" Target="http://pbs.twimg.com/profile_images/623514810374684672/Hp2Om0JX_normal.jpg" TargetMode="External" /><Relationship Id="rId157" Type="http://schemas.openxmlformats.org/officeDocument/2006/relationships/hyperlink" Target="https://pbs.twimg.com/media/D0HZnHdUUAATp81.jpg" TargetMode="External" /><Relationship Id="rId158" Type="http://schemas.openxmlformats.org/officeDocument/2006/relationships/hyperlink" Target="https://pbs.twimg.com/media/D1zcIXuU4AE1S_1.jpg" TargetMode="External" /><Relationship Id="rId159" Type="http://schemas.openxmlformats.org/officeDocument/2006/relationships/hyperlink" Target="http://pbs.twimg.com/profile_images/1061392112086769664/6OonIXTi_normal.jpg" TargetMode="External" /><Relationship Id="rId160" Type="http://schemas.openxmlformats.org/officeDocument/2006/relationships/hyperlink" Target="http://pbs.twimg.com/profile_images/761679740088545280/fNGqDcPg_normal.jpg" TargetMode="External" /><Relationship Id="rId161" Type="http://schemas.openxmlformats.org/officeDocument/2006/relationships/hyperlink" Target="http://pbs.twimg.com/profile_images/491690523883606017/N-LoSz0f_normal.jpeg" TargetMode="External" /><Relationship Id="rId162" Type="http://schemas.openxmlformats.org/officeDocument/2006/relationships/hyperlink" Target="https://twitter.com/#!/augusteguerlay/status/1103606272576970752" TargetMode="External" /><Relationship Id="rId163" Type="http://schemas.openxmlformats.org/officeDocument/2006/relationships/hyperlink" Target="https://twitter.com/#!/tahar_myschrif/status/1103619077807968256" TargetMode="External" /><Relationship Id="rId164" Type="http://schemas.openxmlformats.org/officeDocument/2006/relationships/hyperlink" Target="https://twitter.com/#!/horen_frederic/status/1103684164874833921" TargetMode="External" /><Relationship Id="rId165" Type="http://schemas.openxmlformats.org/officeDocument/2006/relationships/hyperlink" Target="https://twitter.com/#!/worklancasterca/status/1103801339467972608" TargetMode="External" /><Relationship Id="rId166" Type="http://schemas.openxmlformats.org/officeDocument/2006/relationships/hyperlink" Target="https://twitter.com/#!/ff0rt/status/1104049731066609665" TargetMode="External" /><Relationship Id="rId167" Type="http://schemas.openxmlformats.org/officeDocument/2006/relationships/hyperlink" Target="https://twitter.com/#!/nbntweets/status/1104750914362052608" TargetMode="External" /><Relationship Id="rId168" Type="http://schemas.openxmlformats.org/officeDocument/2006/relationships/hyperlink" Target="https://twitter.com/#!/ahmadelhajj007/status/1104790798208561155" TargetMode="External" /><Relationship Id="rId169" Type="http://schemas.openxmlformats.org/officeDocument/2006/relationships/hyperlink" Target="https://twitter.com/#!/forrestlself/status/1104869907777372160" TargetMode="External" /><Relationship Id="rId170" Type="http://schemas.openxmlformats.org/officeDocument/2006/relationships/hyperlink" Target="https://twitter.com/#!/solar__winds/status/1105193458661314560" TargetMode="External" /><Relationship Id="rId171" Type="http://schemas.openxmlformats.org/officeDocument/2006/relationships/hyperlink" Target="https://twitter.com/#!/abmortgagecoach/status/1105197991894364160" TargetMode="External" /><Relationship Id="rId172" Type="http://schemas.openxmlformats.org/officeDocument/2006/relationships/hyperlink" Target="https://twitter.com/#!/abmortgagecoach/status/1105198005186048000" TargetMode="External" /><Relationship Id="rId173" Type="http://schemas.openxmlformats.org/officeDocument/2006/relationships/hyperlink" Target="https://twitter.com/#!/shirleycrofto12/status/1105251618642108417" TargetMode="External" /><Relationship Id="rId174" Type="http://schemas.openxmlformats.org/officeDocument/2006/relationships/hyperlink" Target="https://twitter.com/#!/flyinadambadger/status/1105445887420125184" TargetMode="External" /><Relationship Id="rId175" Type="http://schemas.openxmlformats.org/officeDocument/2006/relationships/hyperlink" Target="https://twitter.com/#!/exetertowncrier/status/1105903224073142273" TargetMode="External" /><Relationship Id="rId176" Type="http://schemas.openxmlformats.org/officeDocument/2006/relationships/hyperlink" Target="https://twitter.com/#!/leoauteur/status/1106095153758924800" TargetMode="External" /><Relationship Id="rId177" Type="http://schemas.openxmlformats.org/officeDocument/2006/relationships/hyperlink" Target="https://twitter.com/#!/chaillouy/status/1106160756255531008" TargetMode="External" /><Relationship Id="rId178" Type="http://schemas.openxmlformats.org/officeDocument/2006/relationships/hyperlink" Target="https://twitter.com/#!/finavia/status/1106483930046173184" TargetMode="External" /><Relationship Id="rId179" Type="http://schemas.openxmlformats.org/officeDocument/2006/relationships/hyperlink" Target="https://twitter.com/#!/helsinkiairport/status/1106485184898060288" TargetMode="External" /><Relationship Id="rId180" Type="http://schemas.openxmlformats.org/officeDocument/2006/relationships/hyperlink" Target="https://twitter.com/#!/stevekerosi/status/1106489769348001793" TargetMode="External" /><Relationship Id="rId181" Type="http://schemas.openxmlformats.org/officeDocument/2006/relationships/hyperlink" Target="https://twitter.com/#!/wunderflugcom/status/1104048154675167233" TargetMode="External" /><Relationship Id="rId182" Type="http://schemas.openxmlformats.org/officeDocument/2006/relationships/hyperlink" Target="https://twitter.com/#!/wunderflugcom/status/1106536635854917633" TargetMode="External" /><Relationship Id="rId183" Type="http://schemas.openxmlformats.org/officeDocument/2006/relationships/hyperlink" Target="https://twitter.com/#!/guvhubnews/status/1106627037219950592" TargetMode="External" /><Relationship Id="rId184" Type="http://schemas.openxmlformats.org/officeDocument/2006/relationships/hyperlink" Target="https://twitter.com/#!/lavignemf/status/1106979751787487235" TargetMode="External" /><Relationship Id="rId185" Type="http://schemas.openxmlformats.org/officeDocument/2006/relationships/hyperlink" Target="https://twitter.com/#!/garethibinns/status/1107001802942230528" TargetMode="External" /><Relationship Id="rId186" Type="http://schemas.openxmlformats.org/officeDocument/2006/relationships/hyperlink" Target="https://twitter.com/#!/techaggreg/status/1107001845829025792" TargetMode="External" /><Relationship Id="rId187" Type="http://schemas.openxmlformats.org/officeDocument/2006/relationships/hyperlink" Target="https://twitter.com/#!/pyspark_/status/1107001898010198016" TargetMode="External" /><Relationship Id="rId188" Type="http://schemas.openxmlformats.org/officeDocument/2006/relationships/hyperlink" Target="https://twitter.com/#!/daibuilds/status/1107001973449113600" TargetMode="External" /><Relationship Id="rId189" Type="http://schemas.openxmlformats.org/officeDocument/2006/relationships/hyperlink" Target="https://twitter.com/#!/79silver/status/1107001973830643712" TargetMode="External" /><Relationship Id="rId190" Type="http://schemas.openxmlformats.org/officeDocument/2006/relationships/hyperlink" Target="https://twitter.com/#!/cosmunity/status/1107001975021936640" TargetMode="External" /><Relationship Id="rId191" Type="http://schemas.openxmlformats.org/officeDocument/2006/relationships/hyperlink" Target="https://twitter.com/#!/smb7007/status/1107002020886708228" TargetMode="External" /><Relationship Id="rId192" Type="http://schemas.openxmlformats.org/officeDocument/2006/relationships/hyperlink" Target="https://twitter.com/#!/abhijat23/status/1107002061655293953" TargetMode="External" /><Relationship Id="rId193" Type="http://schemas.openxmlformats.org/officeDocument/2006/relationships/hyperlink" Target="https://twitter.com/#!/meljior/status/1107002063987331073" TargetMode="External" /><Relationship Id="rId194" Type="http://schemas.openxmlformats.org/officeDocument/2006/relationships/hyperlink" Target="https://twitter.com/#!/cyn0sure2/status/1107002236842979330" TargetMode="External" /><Relationship Id="rId195" Type="http://schemas.openxmlformats.org/officeDocument/2006/relationships/hyperlink" Target="https://twitter.com/#!/wigginsphysics/status/1107002372340047880" TargetMode="External" /><Relationship Id="rId196" Type="http://schemas.openxmlformats.org/officeDocument/2006/relationships/hyperlink" Target="https://twitter.com/#!/gabriel_hussy/status/1107002412806651904" TargetMode="External" /><Relationship Id="rId197" Type="http://schemas.openxmlformats.org/officeDocument/2006/relationships/hyperlink" Target="https://twitter.com/#!/rdylan23/status/1107002572206993414" TargetMode="External" /><Relationship Id="rId198" Type="http://schemas.openxmlformats.org/officeDocument/2006/relationships/hyperlink" Target="https://twitter.com/#!/parisaqurban/status/1107002579492524034" TargetMode="External" /><Relationship Id="rId199" Type="http://schemas.openxmlformats.org/officeDocument/2006/relationships/hyperlink" Target="https://twitter.com/#!/gingermarauder/status/1107002663751872513" TargetMode="External" /><Relationship Id="rId200" Type="http://schemas.openxmlformats.org/officeDocument/2006/relationships/hyperlink" Target="https://twitter.com/#!/incastmedia/status/1107002693665607680" TargetMode="External" /><Relationship Id="rId201" Type="http://schemas.openxmlformats.org/officeDocument/2006/relationships/hyperlink" Target="https://twitter.com/#!/newsneus/status/1107002716457455617" TargetMode="External" /><Relationship Id="rId202" Type="http://schemas.openxmlformats.org/officeDocument/2006/relationships/hyperlink" Target="https://twitter.com/#!/millenialn/status/1107002750393597958" TargetMode="External" /><Relationship Id="rId203" Type="http://schemas.openxmlformats.org/officeDocument/2006/relationships/hyperlink" Target="https://twitter.com/#!/notolls1/status/1107002818735624195" TargetMode="External" /><Relationship Id="rId204" Type="http://schemas.openxmlformats.org/officeDocument/2006/relationships/hyperlink" Target="https://twitter.com/#!/stanleysuen/status/1107002942677286912" TargetMode="External" /><Relationship Id="rId205" Type="http://schemas.openxmlformats.org/officeDocument/2006/relationships/hyperlink" Target="https://twitter.com/#!/sorensenwill/status/1107003323943735302" TargetMode="External" /><Relationship Id="rId206" Type="http://schemas.openxmlformats.org/officeDocument/2006/relationships/hyperlink" Target="https://twitter.com/#!/spiritunicorn/status/1107003500813320192" TargetMode="External" /><Relationship Id="rId207" Type="http://schemas.openxmlformats.org/officeDocument/2006/relationships/hyperlink" Target="https://twitter.com/#!/jenrobertson2o2/status/1107003523470970881" TargetMode="External" /><Relationship Id="rId208" Type="http://schemas.openxmlformats.org/officeDocument/2006/relationships/hyperlink" Target="https://twitter.com/#!/pefdow/status/1107003567456641024" TargetMode="External" /><Relationship Id="rId209" Type="http://schemas.openxmlformats.org/officeDocument/2006/relationships/hyperlink" Target="https://twitter.com/#!/karlcch1919/status/1107003673207549952" TargetMode="External" /><Relationship Id="rId210" Type="http://schemas.openxmlformats.org/officeDocument/2006/relationships/hyperlink" Target="https://twitter.com/#!/kanuni_suleym/status/1107003738387070976" TargetMode="External" /><Relationship Id="rId211" Type="http://schemas.openxmlformats.org/officeDocument/2006/relationships/hyperlink" Target="https://twitter.com/#!/enrique_retis/status/1107004386906120193" TargetMode="External" /><Relationship Id="rId212" Type="http://schemas.openxmlformats.org/officeDocument/2006/relationships/hyperlink" Target="https://twitter.com/#!/vontoddenstein/status/1107004677420281856" TargetMode="External" /><Relationship Id="rId213" Type="http://schemas.openxmlformats.org/officeDocument/2006/relationships/hyperlink" Target="https://twitter.com/#!/jangrandma71216/status/1107005703645003777" TargetMode="External" /><Relationship Id="rId214" Type="http://schemas.openxmlformats.org/officeDocument/2006/relationships/hyperlink" Target="https://twitter.com/#!/7654321ko/status/1107005757013282827" TargetMode="External" /><Relationship Id="rId215" Type="http://schemas.openxmlformats.org/officeDocument/2006/relationships/hyperlink" Target="https://twitter.com/#!/michael86448476/status/1107005776848191488" TargetMode="External" /><Relationship Id="rId216" Type="http://schemas.openxmlformats.org/officeDocument/2006/relationships/hyperlink" Target="https://twitter.com/#!/r0dt1d/status/1107006717567606785" TargetMode="External" /><Relationship Id="rId217" Type="http://schemas.openxmlformats.org/officeDocument/2006/relationships/hyperlink" Target="https://twitter.com/#!/gutenbergsson/status/1107006730934935556" TargetMode="External" /><Relationship Id="rId218" Type="http://schemas.openxmlformats.org/officeDocument/2006/relationships/hyperlink" Target="https://twitter.com/#!/checopaco1/status/1107006988200931329" TargetMode="External" /><Relationship Id="rId219" Type="http://schemas.openxmlformats.org/officeDocument/2006/relationships/hyperlink" Target="https://twitter.com/#!/robertesell/status/1107007576292487169" TargetMode="External" /><Relationship Id="rId220" Type="http://schemas.openxmlformats.org/officeDocument/2006/relationships/hyperlink" Target="https://twitter.com/#!/andreabettini/status/1107007740554153984" TargetMode="External" /><Relationship Id="rId221" Type="http://schemas.openxmlformats.org/officeDocument/2006/relationships/hyperlink" Target="https://twitter.com/#!/tacj/status/1107007976303443968" TargetMode="External" /><Relationship Id="rId222" Type="http://schemas.openxmlformats.org/officeDocument/2006/relationships/hyperlink" Target="https://twitter.com/#!/brandonbydesign/status/1107008305589821441" TargetMode="External" /><Relationship Id="rId223" Type="http://schemas.openxmlformats.org/officeDocument/2006/relationships/hyperlink" Target="https://twitter.com/#!/ratarataratara1/status/1107008374040870912" TargetMode="External" /><Relationship Id="rId224" Type="http://schemas.openxmlformats.org/officeDocument/2006/relationships/hyperlink" Target="https://twitter.com/#!/olagbegidayo/status/1107008826061004800" TargetMode="External" /><Relationship Id="rId225" Type="http://schemas.openxmlformats.org/officeDocument/2006/relationships/hyperlink" Target="https://twitter.com/#!/ashysaber400/status/1107008947427442688" TargetMode="External" /><Relationship Id="rId226" Type="http://schemas.openxmlformats.org/officeDocument/2006/relationships/hyperlink" Target="https://twitter.com/#!/tallelfin/status/1107009765597536256" TargetMode="External" /><Relationship Id="rId227" Type="http://schemas.openxmlformats.org/officeDocument/2006/relationships/hyperlink" Target="https://twitter.com/#!/ianpfraser1/status/1107009939208192000" TargetMode="External" /><Relationship Id="rId228" Type="http://schemas.openxmlformats.org/officeDocument/2006/relationships/hyperlink" Target="https://twitter.com/#!/jeew333t/status/1107011555277881344" TargetMode="External" /><Relationship Id="rId229" Type="http://schemas.openxmlformats.org/officeDocument/2006/relationships/hyperlink" Target="https://twitter.com/#!/is_haqq/status/1107015333016158210" TargetMode="External" /><Relationship Id="rId230" Type="http://schemas.openxmlformats.org/officeDocument/2006/relationships/hyperlink" Target="https://twitter.com/#!/loris_assi/status/1107016171138834433" TargetMode="External" /><Relationship Id="rId231" Type="http://schemas.openxmlformats.org/officeDocument/2006/relationships/hyperlink" Target="https://twitter.com/#!/ohmygizmos/status/1107017666420768769" TargetMode="External" /><Relationship Id="rId232" Type="http://schemas.openxmlformats.org/officeDocument/2006/relationships/hyperlink" Target="https://twitter.com/#!/riscus1/status/1107017749228912641" TargetMode="External" /><Relationship Id="rId233" Type="http://schemas.openxmlformats.org/officeDocument/2006/relationships/hyperlink" Target="https://twitter.com/#!/alexndralbornoz/status/1107019934176104448" TargetMode="External" /><Relationship Id="rId234" Type="http://schemas.openxmlformats.org/officeDocument/2006/relationships/hyperlink" Target="https://twitter.com/#!/path2flight/status/1107021402924703744" TargetMode="External" /><Relationship Id="rId235" Type="http://schemas.openxmlformats.org/officeDocument/2006/relationships/hyperlink" Target="https://twitter.com/#!/_virtual_v/status/1107021670508826625" TargetMode="External" /><Relationship Id="rId236" Type="http://schemas.openxmlformats.org/officeDocument/2006/relationships/hyperlink" Target="https://twitter.com/#!/brandondbrown03/status/1107022386484916225" TargetMode="External" /><Relationship Id="rId237" Type="http://schemas.openxmlformats.org/officeDocument/2006/relationships/hyperlink" Target="https://twitter.com/#!/italberto/status/1107023476026675202" TargetMode="External" /><Relationship Id="rId238" Type="http://schemas.openxmlformats.org/officeDocument/2006/relationships/hyperlink" Target="https://twitter.com/#!/suneelsubra/status/1107023848480952323" TargetMode="External" /><Relationship Id="rId239" Type="http://schemas.openxmlformats.org/officeDocument/2006/relationships/hyperlink" Target="https://twitter.com/#!/jmendopr/status/1107025455037775873" TargetMode="External" /><Relationship Id="rId240" Type="http://schemas.openxmlformats.org/officeDocument/2006/relationships/hyperlink" Target="https://twitter.com/#!/tycoville1/status/1107030323831992320" TargetMode="External" /><Relationship Id="rId241" Type="http://schemas.openxmlformats.org/officeDocument/2006/relationships/hyperlink" Target="https://twitter.com/#!/nappingangel/status/1107030932375199745" TargetMode="External" /><Relationship Id="rId242" Type="http://schemas.openxmlformats.org/officeDocument/2006/relationships/hyperlink" Target="https://twitter.com/#!/vcarabineiro/status/1107035816746979328" TargetMode="External" /><Relationship Id="rId243" Type="http://schemas.openxmlformats.org/officeDocument/2006/relationships/hyperlink" Target="https://twitter.com/#!/ashishbohora/status/1107043158796521474" TargetMode="External" /><Relationship Id="rId244" Type="http://schemas.openxmlformats.org/officeDocument/2006/relationships/hyperlink" Target="https://twitter.com/#!/24090510/status/1107053592324661248" TargetMode="External" /><Relationship Id="rId245" Type="http://schemas.openxmlformats.org/officeDocument/2006/relationships/hyperlink" Target="https://twitter.com/#!/jorge_aluna1/status/1107058427182940160" TargetMode="External" /><Relationship Id="rId246" Type="http://schemas.openxmlformats.org/officeDocument/2006/relationships/hyperlink" Target="https://twitter.com/#!/supercontra/status/1107061027093524480" TargetMode="External" /><Relationship Id="rId247" Type="http://schemas.openxmlformats.org/officeDocument/2006/relationships/hyperlink" Target="https://twitter.com/#!/carlven209/status/1107062704760635393" TargetMode="External" /><Relationship Id="rId248" Type="http://schemas.openxmlformats.org/officeDocument/2006/relationships/hyperlink" Target="https://twitter.com/#!/altruisticlove1/status/1107076812855631872" TargetMode="External" /><Relationship Id="rId249" Type="http://schemas.openxmlformats.org/officeDocument/2006/relationships/hyperlink" Target="https://twitter.com/#!/northamericann/status/1107112543527542784" TargetMode="External" /><Relationship Id="rId250" Type="http://schemas.openxmlformats.org/officeDocument/2006/relationships/hyperlink" Target="https://twitter.com/#!/martialbellion/status/1107117799371997184" TargetMode="External" /><Relationship Id="rId251" Type="http://schemas.openxmlformats.org/officeDocument/2006/relationships/hyperlink" Target="https://twitter.com/#!/icexpr/status/1107141378054778880" TargetMode="External" /><Relationship Id="rId252" Type="http://schemas.openxmlformats.org/officeDocument/2006/relationships/hyperlink" Target="https://twitter.com/#!/coachtimoriedo/status/1107144342718857216" TargetMode="External" /><Relationship Id="rId253" Type="http://schemas.openxmlformats.org/officeDocument/2006/relationships/hyperlink" Target="https://twitter.com/#!/sourab_upadhyay/status/1107145634501423104" TargetMode="External" /><Relationship Id="rId254" Type="http://schemas.openxmlformats.org/officeDocument/2006/relationships/hyperlink" Target="https://twitter.com/#!/emiltereanu/status/1107156150439591936" TargetMode="External" /><Relationship Id="rId255" Type="http://schemas.openxmlformats.org/officeDocument/2006/relationships/hyperlink" Target="https://twitter.com/#!/dolguun/status/1107164217092653057" TargetMode="External" /><Relationship Id="rId256" Type="http://schemas.openxmlformats.org/officeDocument/2006/relationships/hyperlink" Target="https://twitter.com/#!/testlab15373037/status/1107175004544872448" TargetMode="External" /><Relationship Id="rId257" Type="http://schemas.openxmlformats.org/officeDocument/2006/relationships/hyperlink" Target="https://twitter.com/#!/annaercilla/status/1107175265740955649" TargetMode="External" /><Relationship Id="rId258" Type="http://schemas.openxmlformats.org/officeDocument/2006/relationships/hyperlink" Target="https://twitter.com/#!/tweetchristo/status/1107176085438058496" TargetMode="External" /><Relationship Id="rId259" Type="http://schemas.openxmlformats.org/officeDocument/2006/relationships/hyperlink" Target="https://twitter.com/#!/uxthug/status/1107176744086315008" TargetMode="External" /><Relationship Id="rId260" Type="http://schemas.openxmlformats.org/officeDocument/2006/relationships/hyperlink" Target="https://twitter.com/#!/lloydziel/status/1107177015034241025" TargetMode="External" /><Relationship Id="rId261" Type="http://schemas.openxmlformats.org/officeDocument/2006/relationships/hyperlink" Target="https://twitter.com/#!/davidrowlands21/status/1107183942380208128" TargetMode="External" /><Relationship Id="rId262" Type="http://schemas.openxmlformats.org/officeDocument/2006/relationships/hyperlink" Target="https://twitter.com/#!/talal_abdulaziz/status/1107191663053717504" TargetMode="External" /><Relationship Id="rId263" Type="http://schemas.openxmlformats.org/officeDocument/2006/relationships/hyperlink" Target="https://twitter.com/#!/rluberti/status/1107202984134488065" TargetMode="External" /><Relationship Id="rId264" Type="http://schemas.openxmlformats.org/officeDocument/2006/relationships/hyperlink" Target="https://twitter.com/#!/ho204kr/status/1107217592811511808" TargetMode="External" /><Relationship Id="rId265" Type="http://schemas.openxmlformats.org/officeDocument/2006/relationships/hyperlink" Target="https://twitter.com/#!/eakingston1969/status/1107227173444816896" TargetMode="External" /><Relationship Id="rId266" Type="http://schemas.openxmlformats.org/officeDocument/2006/relationships/hyperlink" Target="https://twitter.com/#!/kmaamees/status/1107246353921572870" TargetMode="External" /><Relationship Id="rId267" Type="http://schemas.openxmlformats.org/officeDocument/2006/relationships/hyperlink" Target="https://twitter.com/#!/lazaroibanez/status/1107270276327321600" TargetMode="External" /><Relationship Id="rId268" Type="http://schemas.openxmlformats.org/officeDocument/2006/relationships/hyperlink" Target="https://twitter.com/#!/elaggan/status/1107313994879156225" TargetMode="External" /><Relationship Id="rId269" Type="http://schemas.openxmlformats.org/officeDocument/2006/relationships/hyperlink" Target="https://twitter.com/#!/mednrc/status/1107582030110433280" TargetMode="External" /><Relationship Id="rId270" Type="http://schemas.openxmlformats.org/officeDocument/2006/relationships/hyperlink" Target="https://twitter.com/#!/laverdejp/status/1107709545579728898" TargetMode="External" /><Relationship Id="rId271" Type="http://schemas.openxmlformats.org/officeDocument/2006/relationships/hyperlink" Target="https://twitter.com/#!/wired/status/1099399057783455744" TargetMode="External" /><Relationship Id="rId272" Type="http://schemas.openxmlformats.org/officeDocument/2006/relationships/hyperlink" Target="https://twitter.com/#!/wired/status/1107001651586465793" TargetMode="External" /><Relationship Id="rId273" Type="http://schemas.openxmlformats.org/officeDocument/2006/relationships/hyperlink" Target="https://twitter.com/#!/fuckinlance/status/1107813815796801536" TargetMode="External" /><Relationship Id="rId274" Type="http://schemas.openxmlformats.org/officeDocument/2006/relationships/hyperlink" Target="https://twitter.com/#!/fotojoin/status/1108050539093393408" TargetMode="External" /><Relationship Id="rId275" Type="http://schemas.openxmlformats.org/officeDocument/2006/relationships/hyperlink" Target="https://twitter.com/#!/ianvowles/status/1108112400136441856" TargetMode="External" /><Relationship Id="rId276" Type="http://schemas.openxmlformats.org/officeDocument/2006/relationships/comments" Target="../comments12.xml" /><Relationship Id="rId277" Type="http://schemas.openxmlformats.org/officeDocument/2006/relationships/vmlDrawing" Target="../drawings/vmlDrawing6.vml" /><Relationship Id="rId278" Type="http://schemas.openxmlformats.org/officeDocument/2006/relationships/table" Target="../tables/table22.xml" /><Relationship Id="rId279"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businessinsider.fr/" TargetMode="External" /><Relationship Id="rId2" Type="http://schemas.openxmlformats.org/officeDocument/2006/relationships/hyperlink" Target="https://t.co/TSoBylbnmJ" TargetMode="External" /><Relationship Id="rId3" Type="http://schemas.openxmlformats.org/officeDocument/2006/relationships/hyperlink" Target="http://www.fremmauno.com/" TargetMode="External" /><Relationship Id="rId4" Type="http://schemas.openxmlformats.org/officeDocument/2006/relationships/hyperlink" Target="https://nbntv.me/" TargetMode="External" /><Relationship Id="rId5" Type="http://schemas.openxmlformats.org/officeDocument/2006/relationships/hyperlink" Target="http://www.nbn.com.lb/" TargetMode="External" /><Relationship Id="rId6" Type="http://schemas.openxmlformats.org/officeDocument/2006/relationships/hyperlink" Target="https://t.co/SNmYykL7lH" TargetMode="External" /><Relationship Id="rId7" Type="http://schemas.openxmlformats.org/officeDocument/2006/relationships/hyperlink" Target="https://t.co/AsnRZJrFd6" TargetMode="External" /><Relationship Id="rId8" Type="http://schemas.openxmlformats.org/officeDocument/2006/relationships/hyperlink" Target="http://wired.com/" TargetMode="External" /><Relationship Id="rId9" Type="http://schemas.openxmlformats.org/officeDocument/2006/relationships/hyperlink" Target="http://www.eaa75.com/" TargetMode="External" /><Relationship Id="rId10" Type="http://schemas.openxmlformats.org/officeDocument/2006/relationships/hyperlink" Target="https://t.co/2W1eWk1ftj" TargetMode="External" /><Relationship Id="rId11" Type="http://schemas.openxmlformats.org/officeDocument/2006/relationships/hyperlink" Target="https://t.co/tRs84WkYd6" TargetMode="External" /><Relationship Id="rId12" Type="http://schemas.openxmlformats.org/officeDocument/2006/relationships/hyperlink" Target="http://www.spacex.com/" TargetMode="External" /><Relationship Id="rId13" Type="http://schemas.openxmlformats.org/officeDocument/2006/relationships/hyperlink" Target="https://t.co/ay2kDRYSYd" TargetMode="External" /><Relationship Id="rId14" Type="http://schemas.openxmlformats.org/officeDocument/2006/relationships/hyperlink" Target="http://stratolaunch.com/" TargetMode="External" /><Relationship Id="rId15" Type="http://schemas.openxmlformats.org/officeDocument/2006/relationships/hyperlink" Target="http://exetertowncrier.wordpress.com/" TargetMode="External" /><Relationship Id="rId16" Type="http://schemas.openxmlformats.org/officeDocument/2006/relationships/hyperlink" Target="http://www.lemondedeleo.com/" TargetMode="External" /><Relationship Id="rId17" Type="http://schemas.openxmlformats.org/officeDocument/2006/relationships/hyperlink" Target="http://www.finavia.fi/" TargetMode="External" /><Relationship Id="rId18" Type="http://schemas.openxmlformats.org/officeDocument/2006/relationships/hyperlink" Target="http://www.helsinkiairport.fi/" TargetMode="External" /><Relationship Id="rId19" Type="http://schemas.openxmlformats.org/officeDocument/2006/relationships/hyperlink" Target="https://www.youtube.com/SteveKerosi" TargetMode="External" /><Relationship Id="rId20" Type="http://schemas.openxmlformats.org/officeDocument/2006/relationships/hyperlink" Target="http://wunderflug.com/" TargetMode="External" /><Relationship Id="rId21" Type="http://schemas.openxmlformats.org/officeDocument/2006/relationships/hyperlink" Target="https://t.co/PKbAeMRspd" TargetMode="External" /><Relationship Id="rId22" Type="http://schemas.openxmlformats.org/officeDocument/2006/relationships/hyperlink" Target="http://t.co/bQkhCxYWLo" TargetMode="External" /><Relationship Id="rId23" Type="http://schemas.openxmlformats.org/officeDocument/2006/relationships/hyperlink" Target="https://www.daibuilds.com/" TargetMode="External" /><Relationship Id="rId24" Type="http://schemas.openxmlformats.org/officeDocument/2006/relationships/hyperlink" Target="https://t.co/qHqh669oRj" TargetMode="External" /><Relationship Id="rId25" Type="http://schemas.openxmlformats.org/officeDocument/2006/relationships/hyperlink" Target="http://www.gabrielhussy.com/" TargetMode="External" /><Relationship Id="rId26" Type="http://schemas.openxmlformats.org/officeDocument/2006/relationships/hyperlink" Target="https://www.notesonashambles.co.uk/blog" TargetMode="External" /><Relationship Id="rId27" Type="http://schemas.openxmlformats.org/officeDocument/2006/relationships/hyperlink" Target="https://t.co/U70grS0CTV" TargetMode="External" /><Relationship Id="rId28" Type="http://schemas.openxmlformats.org/officeDocument/2006/relationships/hyperlink" Target="http://www.paulgraham.com/wealth.html" TargetMode="External" /><Relationship Id="rId29" Type="http://schemas.openxmlformats.org/officeDocument/2006/relationships/hyperlink" Target="http://t.co/Mz4XfbImEd" TargetMode="External" /><Relationship Id="rId30" Type="http://schemas.openxmlformats.org/officeDocument/2006/relationships/hyperlink" Target="https://t.co/hIyk9u9IlI" TargetMode="External" /><Relationship Id="rId31" Type="http://schemas.openxmlformats.org/officeDocument/2006/relationships/hyperlink" Target="https://www.flickr.com/photos/avarielfalcon/albums" TargetMode="External" /><Relationship Id="rId32" Type="http://schemas.openxmlformats.org/officeDocument/2006/relationships/hyperlink" Target="https://t.co/NX2ObTdqYK" TargetMode="External" /><Relationship Id="rId33" Type="http://schemas.openxmlformats.org/officeDocument/2006/relationships/hyperlink" Target="http://www.ilovezakirnaik.com/" TargetMode="External" /><Relationship Id="rId34" Type="http://schemas.openxmlformats.org/officeDocument/2006/relationships/hyperlink" Target="https://t.co/VSNPqRKD9X" TargetMode="External" /><Relationship Id="rId35" Type="http://schemas.openxmlformats.org/officeDocument/2006/relationships/hyperlink" Target="https://t.co/ngPT6rPDnl" TargetMode="External" /><Relationship Id="rId36" Type="http://schemas.openxmlformats.org/officeDocument/2006/relationships/hyperlink" Target="http://t.co/lCEdI7XoT8" TargetMode="External" /><Relationship Id="rId37" Type="http://schemas.openxmlformats.org/officeDocument/2006/relationships/hyperlink" Target="https://t.co/mgaCjW5xd1" TargetMode="External" /><Relationship Id="rId38" Type="http://schemas.openxmlformats.org/officeDocument/2006/relationships/hyperlink" Target="https://t.co/j8RmNKrwX9" TargetMode="External" /><Relationship Id="rId39" Type="http://schemas.openxmlformats.org/officeDocument/2006/relationships/hyperlink" Target="https://t.co/6fkebcXW3M" TargetMode="External" /><Relationship Id="rId40" Type="http://schemas.openxmlformats.org/officeDocument/2006/relationships/hyperlink" Target="http://it.wikipedia.org/wiki/Ashraf_Saber" TargetMode="External" /><Relationship Id="rId41" Type="http://schemas.openxmlformats.org/officeDocument/2006/relationships/hyperlink" Target="https://elfland.me/" TargetMode="External" /><Relationship Id="rId42" Type="http://schemas.openxmlformats.org/officeDocument/2006/relationships/hyperlink" Target="https://t.co/uiDiogl3lv" TargetMode="External" /><Relationship Id="rId43" Type="http://schemas.openxmlformats.org/officeDocument/2006/relationships/hyperlink" Target="http://www.manualioracle.it/" TargetMode="External" /><Relationship Id="rId44" Type="http://schemas.openxmlformats.org/officeDocument/2006/relationships/hyperlink" Target="https://t.co/B8Q8xbB1vp" TargetMode="External" /><Relationship Id="rId45" Type="http://schemas.openxmlformats.org/officeDocument/2006/relationships/hyperlink" Target="http://omgwritersblock.wordpress.com/" TargetMode="External" /><Relationship Id="rId46" Type="http://schemas.openxmlformats.org/officeDocument/2006/relationships/hyperlink" Target="https://t.co/FueEQMMLJh" TargetMode="External" /><Relationship Id="rId47" Type="http://schemas.openxmlformats.org/officeDocument/2006/relationships/hyperlink" Target="https://t.co/UossLkarM3" TargetMode="External" /><Relationship Id="rId48" Type="http://schemas.openxmlformats.org/officeDocument/2006/relationships/hyperlink" Target="https://ledecorquejadore.tumblr.com/" TargetMode="External" /><Relationship Id="rId49" Type="http://schemas.openxmlformats.org/officeDocument/2006/relationships/hyperlink" Target="http://carabina.github.io/personalWebsite" TargetMode="External" /><Relationship Id="rId50" Type="http://schemas.openxmlformats.org/officeDocument/2006/relationships/hyperlink" Target="https://t.co/Kbwu90NZuh" TargetMode="External" /><Relationship Id="rId51" Type="http://schemas.openxmlformats.org/officeDocument/2006/relationships/hyperlink" Target="https://t.co/iTZTD2Bvfa" TargetMode="External" /><Relationship Id="rId52" Type="http://schemas.openxmlformats.org/officeDocument/2006/relationships/hyperlink" Target="https://t.co/bX8aWHPXEO" TargetMode="External" /><Relationship Id="rId53" Type="http://schemas.openxmlformats.org/officeDocument/2006/relationships/hyperlink" Target="http://t.co/XnaFQ6HAnk" TargetMode="External" /><Relationship Id="rId54" Type="http://schemas.openxmlformats.org/officeDocument/2006/relationships/hyperlink" Target="http://www.gemnet.mn/" TargetMode="External" /><Relationship Id="rId55" Type="http://schemas.openxmlformats.org/officeDocument/2006/relationships/hyperlink" Target="https://t.co/u4IFOBarUB" TargetMode="External" /><Relationship Id="rId56" Type="http://schemas.openxmlformats.org/officeDocument/2006/relationships/hyperlink" Target="https://t.co/6gYaGhWVZn" TargetMode="External" /><Relationship Id="rId57" Type="http://schemas.openxmlformats.org/officeDocument/2006/relationships/hyperlink" Target="https://t.co/6rd7CfwTww" TargetMode="External" /><Relationship Id="rId58" Type="http://schemas.openxmlformats.org/officeDocument/2006/relationships/hyperlink" Target="https://t.co/9gpvRywDOp" TargetMode="External" /><Relationship Id="rId59" Type="http://schemas.openxmlformats.org/officeDocument/2006/relationships/hyperlink" Target="https://t.co/yN23nQzovl" TargetMode="External" /><Relationship Id="rId60" Type="http://schemas.openxmlformats.org/officeDocument/2006/relationships/hyperlink" Target="http://t.co/Eue6sU7vQG" TargetMode="External" /><Relationship Id="rId61" Type="http://schemas.openxmlformats.org/officeDocument/2006/relationships/hyperlink" Target="http://t.co/dohtuH1Yw7" TargetMode="External" /><Relationship Id="rId62" Type="http://schemas.openxmlformats.org/officeDocument/2006/relationships/hyperlink" Target="https://pbs.twimg.com/profile_banners/517015113/1510512040" TargetMode="External" /><Relationship Id="rId63" Type="http://schemas.openxmlformats.org/officeDocument/2006/relationships/hyperlink" Target="https://pbs.twimg.com/profile_banners/714600723430805506/1521893086" TargetMode="External" /><Relationship Id="rId64" Type="http://schemas.openxmlformats.org/officeDocument/2006/relationships/hyperlink" Target="https://pbs.twimg.com/profile_banners/971071272472936449/1522671181" TargetMode="External" /><Relationship Id="rId65" Type="http://schemas.openxmlformats.org/officeDocument/2006/relationships/hyperlink" Target="https://pbs.twimg.com/profile_banners/3243564213/1552581473" TargetMode="External" /><Relationship Id="rId66" Type="http://schemas.openxmlformats.org/officeDocument/2006/relationships/hyperlink" Target="https://pbs.twimg.com/profile_banners/2181346951/1496554580" TargetMode="External" /><Relationship Id="rId67" Type="http://schemas.openxmlformats.org/officeDocument/2006/relationships/hyperlink" Target="https://pbs.twimg.com/profile_banners/109063442/1412681168" TargetMode="External" /><Relationship Id="rId68" Type="http://schemas.openxmlformats.org/officeDocument/2006/relationships/hyperlink" Target="https://pbs.twimg.com/profile_banners/951751214/1516543905" TargetMode="External" /><Relationship Id="rId69" Type="http://schemas.openxmlformats.org/officeDocument/2006/relationships/hyperlink" Target="https://pbs.twimg.com/profile_banners/1053198202508402688/1539938946" TargetMode="External" /><Relationship Id="rId70" Type="http://schemas.openxmlformats.org/officeDocument/2006/relationships/hyperlink" Target="https://pbs.twimg.com/profile_banners/2983272554/1549563661" TargetMode="External" /><Relationship Id="rId71" Type="http://schemas.openxmlformats.org/officeDocument/2006/relationships/hyperlink" Target="https://pbs.twimg.com/profile_banners/1028370171155697664/1534017772" TargetMode="External" /><Relationship Id="rId72" Type="http://schemas.openxmlformats.org/officeDocument/2006/relationships/hyperlink" Target="https://pbs.twimg.com/profile_banners/970443870289911809/1520208380" TargetMode="External" /><Relationship Id="rId73" Type="http://schemas.openxmlformats.org/officeDocument/2006/relationships/hyperlink" Target="https://pbs.twimg.com/profile_banners/42086886/1518044187" TargetMode="External" /><Relationship Id="rId74" Type="http://schemas.openxmlformats.org/officeDocument/2006/relationships/hyperlink" Target="https://pbs.twimg.com/profile_banners/985686123123949568/1545469355" TargetMode="External" /><Relationship Id="rId75" Type="http://schemas.openxmlformats.org/officeDocument/2006/relationships/hyperlink" Target="https://pbs.twimg.com/profile_banners/1095868240507691008/1551961754" TargetMode="External" /><Relationship Id="rId76" Type="http://schemas.openxmlformats.org/officeDocument/2006/relationships/hyperlink" Target="https://pbs.twimg.com/profile_banners/1344951/1552999078" TargetMode="External" /><Relationship Id="rId77" Type="http://schemas.openxmlformats.org/officeDocument/2006/relationships/hyperlink" Target="https://pbs.twimg.com/profile_banners/59223761/1409156871" TargetMode="External" /><Relationship Id="rId78" Type="http://schemas.openxmlformats.org/officeDocument/2006/relationships/hyperlink" Target="https://pbs.twimg.com/profile_banners/1019909521/1553025280" TargetMode="External" /><Relationship Id="rId79" Type="http://schemas.openxmlformats.org/officeDocument/2006/relationships/hyperlink" Target="https://pbs.twimg.com/profile_banners/15662133/1501769877" TargetMode="External" /><Relationship Id="rId80" Type="http://schemas.openxmlformats.org/officeDocument/2006/relationships/hyperlink" Target="https://pbs.twimg.com/profile_banners/34743251/1546662026" TargetMode="External" /><Relationship Id="rId81" Type="http://schemas.openxmlformats.org/officeDocument/2006/relationships/hyperlink" Target="https://pbs.twimg.com/profile_banners/15840909/1551375466" TargetMode="External" /><Relationship Id="rId82" Type="http://schemas.openxmlformats.org/officeDocument/2006/relationships/hyperlink" Target="https://pbs.twimg.com/profile_banners/275795914/1516752297" TargetMode="External" /><Relationship Id="rId83" Type="http://schemas.openxmlformats.org/officeDocument/2006/relationships/hyperlink" Target="https://pbs.twimg.com/profile_banners/1255773595/1538995797" TargetMode="External" /><Relationship Id="rId84" Type="http://schemas.openxmlformats.org/officeDocument/2006/relationships/hyperlink" Target="https://pbs.twimg.com/profile_banners/1044215566725197824/1545841323" TargetMode="External" /><Relationship Id="rId85" Type="http://schemas.openxmlformats.org/officeDocument/2006/relationships/hyperlink" Target="https://pbs.twimg.com/profile_banners/804371911/1516356150" TargetMode="External" /><Relationship Id="rId86" Type="http://schemas.openxmlformats.org/officeDocument/2006/relationships/hyperlink" Target="https://pbs.twimg.com/profile_banners/72782367/1539782500" TargetMode="External" /><Relationship Id="rId87" Type="http://schemas.openxmlformats.org/officeDocument/2006/relationships/hyperlink" Target="https://pbs.twimg.com/profile_banners/614566714/1552838103" TargetMode="External" /><Relationship Id="rId88" Type="http://schemas.openxmlformats.org/officeDocument/2006/relationships/hyperlink" Target="https://pbs.twimg.com/profile_banners/3697976237/1515013855" TargetMode="External" /><Relationship Id="rId89" Type="http://schemas.openxmlformats.org/officeDocument/2006/relationships/hyperlink" Target="https://pbs.twimg.com/profile_banners/3047994442/1533831757" TargetMode="External" /><Relationship Id="rId90" Type="http://schemas.openxmlformats.org/officeDocument/2006/relationships/hyperlink" Target="https://pbs.twimg.com/profile_banners/1514042016/1539883937" TargetMode="External" /><Relationship Id="rId91" Type="http://schemas.openxmlformats.org/officeDocument/2006/relationships/hyperlink" Target="https://pbs.twimg.com/profile_banners/1077009755145674752/1546720718" TargetMode="External" /><Relationship Id="rId92" Type="http://schemas.openxmlformats.org/officeDocument/2006/relationships/hyperlink" Target="https://pbs.twimg.com/profile_banners/1069988606960226304/1551102866" TargetMode="External" /><Relationship Id="rId93" Type="http://schemas.openxmlformats.org/officeDocument/2006/relationships/hyperlink" Target="https://pbs.twimg.com/profile_banners/850559607084797953/1529635470" TargetMode="External" /><Relationship Id="rId94" Type="http://schemas.openxmlformats.org/officeDocument/2006/relationships/hyperlink" Target="https://pbs.twimg.com/profile_banners/86973851/1412812333" TargetMode="External" /><Relationship Id="rId95" Type="http://schemas.openxmlformats.org/officeDocument/2006/relationships/hyperlink" Target="https://pbs.twimg.com/profile_banners/50228468/1353181885" TargetMode="External" /><Relationship Id="rId96" Type="http://schemas.openxmlformats.org/officeDocument/2006/relationships/hyperlink" Target="https://pbs.twimg.com/profile_banners/89556473/1494708363" TargetMode="External" /><Relationship Id="rId97" Type="http://schemas.openxmlformats.org/officeDocument/2006/relationships/hyperlink" Target="https://pbs.twimg.com/profile_banners/2754343913/1494829680" TargetMode="External" /><Relationship Id="rId98" Type="http://schemas.openxmlformats.org/officeDocument/2006/relationships/hyperlink" Target="https://pbs.twimg.com/profile_banners/92909269/1543090559" TargetMode="External" /><Relationship Id="rId99" Type="http://schemas.openxmlformats.org/officeDocument/2006/relationships/hyperlink" Target="https://pbs.twimg.com/profile_banners/88403945/1425464817" TargetMode="External" /><Relationship Id="rId100" Type="http://schemas.openxmlformats.org/officeDocument/2006/relationships/hyperlink" Target="https://pbs.twimg.com/profile_banners/1030425237203165185/1535350009" TargetMode="External" /><Relationship Id="rId101" Type="http://schemas.openxmlformats.org/officeDocument/2006/relationships/hyperlink" Target="https://pbs.twimg.com/profile_banners/3797510788/1506628764" TargetMode="External" /><Relationship Id="rId102" Type="http://schemas.openxmlformats.org/officeDocument/2006/relationships/hyperlink" Target="https://pbs.twimg.com/profile_banners/157110042/1517256126" TargetMode="External" /><Relationship Id="rId103" Type="http://schemas.openxmlformats.org/officeDocument/2006/relationships/hyperlink" Target="https://pbs.twimg.com/profile_banners/894533189783474176/1514717869" TargetMode="External" /><Relationship Id="rId104" Type="http://schemas.openxmlformats.org/officeDocument/2006/relationships/hyperlink" Target="https://pbs.twimg.com/profile_banners/804594499/1549040174" TargetMode="External" /><Relationship Id="rId105" Type="http://schemas.openxmlformats.org/officeDocument/2006/relationships/hyperlink" Target="https://pbs.twimg.com/profile_banners/21268553/1499920858" TargetMode="External" /><Relationship Id="rId106" Type="http://schemas.openxmlformats.org/officeDocument/2006/relationships/hyperlink" Target="https://pbs.twimg.com/profile_banners/2310836247/1538594184" TargetMode="External" /><Relationship Id="rId107" Type="http://schemas.openxmlformats.org/officeDocument/2006/relationships/hyperlink" Target="https://pbs.twimg.com/profile_banners/147287881/1527711944" TargetMode="External" /><Relationship Id="rId108" Type="http://schemas.openxmlformats.org/officeDocument/2006/relationships/hyperlink" Target="https://pbs.twimg.com/profile_banners/434156015/1542482810" TargetMode="External" /><Relationship Id="rId109" Type="http://schemas.openxmlformats.org/officeDocument/2006/relationships/hyperlink" Target="https://pbs.twimg.com/profile_banners/26452394/1465021377" TargetMode="External" /><Relationship Id="rId110" Type="http://schemas.openxmlformats.org/officeDocument/2006/relationships/hyperlink" Target="https://pbs.twimg.com/profile_banners/990271545355403264/1547905455" TargetMode="External" /><Relationship Id="rId111" Type="http://schemas.openxmlformats.org/officeDocument/2006/relationships/hyperlink" Target="https://pbs.twimg.com/profile_banners/807574234377703424/1536848300" TargetMode="External" /><Relationship Id="rId112" Type="http://schemas.openxmlformats.org/officeDocument/2006/relationships/hyperlink" Target="https://pbs.twimg.com/profile_banners/204521663/1524610767" TargetMode="External" /><Relationship Id="rId113" Type="http://schemas.openxmlformats.org/officeDocument/2006/relationships/hyperlink" Target="https://pbs.twimg.com/profile_banners/959970168662380544/1522446093" TargetMode="External" /><Relationship Id="rId114" Type="http://schemas.openxmlformats.org/officeDocument/2006/relationships/hyperlink" Target="https://pbs.twimg.com/profile_banners/776543867642515456/1551630086" TargetMode="External" /><Relationship Id="rId115" Type="http://schemas.openxmlformats.org/officeDocument/2006/relationships/hyperlink" Target="https://pbs.twimg.com/profile_banners/1045474994225074178/1547676987" TargetMode="External" /><Relationship Id="rId116" Type="http://schemas.openxmlformats.org/officeDocument/2006/relationships/hyperlink" Target="https://pbs.twimg.com/profile_banners/447744427/1551050510" TargetMode="External" /><Relationship Id="rId117" Type="http://schemas.openxmlformats.org/officeDocument/2006/relationships/hyperlink" Target="https://pbs.twimg.com/profile_banners/2629732344/1418027097" TargetMode="External" /><Relationship Id="rId118" Type="http://schemas.openxmlformats.org/officeDocument/2006/relationships/hyperlink" Target="https://pbs.twimg.com/profile_banners/14220471/1539366758" TargetMode="External" /><Relationship Id="rId119" Type="http://schemas.openxmlformats.org/officeDocument/2006/relationships/hyperlink" Target="https://pbs.twimg.com/profile_banners/27260996/1455096409" TargetMode="External" /><Relationship Id="rId120" Type="http://schemas.openxmlformats.org/officeDocument/2006/relationships/hyperlink" Target="https://pbs.twimg.com/profile_banners/6621952/1401101976" TargetMode="External" /><Relationship Id="rId121" Type="http://schemas.openxmlformats.org/officeDocument/2006/relationships/hyperlink" Target="https://pbs.twimg.com/profile_banners/27886152/1544800187" TargetMode="External" /><Relationship Id="rId122" Type="http://schemas.openxmlformats.org/officeDocument/2006/relationships/hyperlink" Target="https://pbs.twimg.com/profile_banners/1097626855639781377/1552488405" TargetMode="External" /><Relationship Id="rId123" Type="http://schemas.openxmlformats.org/officeDocument/2006/relationships/hyperlink" Target="https://pbs.twimg.com/profile_banners/2408477758/1524194865" TargetMode="External" /><Relationship Id="rId124" Type="http://schemas.openxmlformats.org/officeDocument/2006/relationships/hyperlink" Target="https://pbs.twimg.com/profile_banners/26440781/1515129960" TargetMode="External" /><Relationship Id="rId125" Type="http://schemas.openxmlformats.org/officeDocument/2006/relationships/hyperlink" Target="https://pbs.twimg.com/profile_banners/1104811907008028672/1552244055" TargetMode="External" /><Relationship Id="rId126" Type="http://schemas.openxmlformats.org/officeDocument/2006/relationships/hyperlink" Target="https://pbs.twimg.com/profile_banners/960228253/1533099892" TargetMode="External" /><Relationship Id="rId127" Type="http://schemas.openxmlformats.org/officeDocument/2006/relationships/hyperlink" Target="https://pbs.twimg.com/profile_banners/2652238663/1489075857" TargetMode="External" /><Relationship Id="rId128" Type="http://schemas.openxmlformats.org/officeDocument/2006/relationships/hyperlink" Target="https://pbs.twimg.com/profile_banners/898977126510153728/1542875304" TargetMode="External" /><Relationship Id="rId129" Type="http://schemas.openxmlformats.org/officeDocument/2006/relationships/hyperlink" Target="https://pbs.twimg.com/profile_banners/1103605657494790145/1551956609" TargetMode="External" /><Relationship Id="rId130" Type="http://schemas.openxmlformats.org/officeDocument/2006/relationships/hyperlink" Target="https://pbs.twimg.com/profile_banners/1083117563599560704/1548016313" TargetMode="External" /><Relationship Id="rId131" Type="http://schemas.openxmlformats.org/officeDocument/2006/relationships/hyperlink" Target="https://pbs.twimg.com/profile_banners/833816056892231680/1539439926" TargetMode="External" /><Relationship Id="rId132" Type="http://schemas.openxmlformats.org/officeDocument/2006/relationships/hyperlink" Target="https://pbs.twimg.com/profile_banners/22558580/1528542330" TargetMode="External" /><Relationship Id="rId133" Type="http://schemas.openxmlformats.org/officeDocument/2006/relationships/hyperlink" Target="https://pbs.twimg.com/profile_banners/1021964421856485376/1532490471" TargetMode="External" /><Relationship Id="rId134" Type="http://schemas.openxmlformats.org/officeDocument/2006/relationships/hyperlink" Target="https://pbs.twimg.com/profile_banners/17798023/1505873373" TargetMode="External" /><Relationship Id="rId135" Type="http://schemas.openxmlformats.org/officeDocument/2006/relationships/hyperlink" Target="https://pbs.twimg.com/profile_banners/1074630519684354051/1546056322" TargetMode="External" /><Relationship Id="rId136" Type="http://schemas.openxmlformats.org/officeDocument/2006/relationships/hyperlink" Target="https://pbs.twimg.com/profile_banners/2229697343/1540432884" TargetMode="External" /><Relationship Id="rId137" Type="http://schemas.openxmlformats.org/officeDocument/2006/relationships/hyperlink" Target="https://pbs.twimg.com/profile_banners/78789193/1552759470" TargetMode="External" /><Relationship Id="rId138" Type="http://schemas.openxmlformats.org/officeDocument/2006/relationships/hyperlink" Target="https://pbs.twimg.com/profile_banners/494252691/1530552635" TargetMode="External" /><Relationship Id="rId139" Type="http://schemas.openxmlformats.org/officeDocument/2006/relationships/hyperlink" Target="https://pbs.twimg.com/profile_banners/1391412366/1543398359" TargetMode="External" /><Relationship Id="rId140" Type="http://schemas.openxmlformats.org/officeDocument/2006/relationships/hyperlink" Target="https://pbs.twimg.com/profile_banners/1080174234452795392/1551767489" TargetMode="External" /><Relationship Id="rId141" Type="http://schemas.openxmlformats.org/officeDocument/2006/relationships/hyperlink" Target="https://pbs.twimg.com/profile_banners/7080872/1423344373" TargetMode="External" /><Relationship Id="rId142" Type="http://schemas.openxmlformats.org/officeDocument/2006/relationships/hyperlink" Target="https://pbs.twimg.com/profile_banners/3168546071/1502981948" TargetMode="External" /><Relationship Id="rId143" Type="http://schemas.openxmlformats.org/officeDocument/2006/relationships/hyperlink" Target="https://pbs.twimg.com/profile_banners/366964744/1552830681" TargetMode="External" /><Relationship Id="rId144" Type="http://schemas.openxmlformats.org/officeDocument/2006/relationships/hyperlink" Target="https://pbs.twimg.com/profile_banners/2726245274/1529066024" TargetMode="External" /><Relationship Id="rId145" Type="http://schemas.openxmlformats.org/officeDocument/2006/relationships/hyperlink" Target="https://pbs.twimg.com/profile_banners/722158271130386433/1547077200" TargetMode="External" /><Relationship Id="rId146" Type="http://schemas.openxmlformats.org/officeDocument/2006/relationships/hyperlink" Target="https://pbs.twimg.com/profile_banners/34274686/1380720000" TargetMode="External" /><Relationship Id="rId147" Type="http://schemas.openxmlformats.org/officeDocument/2006/relationships/hyperlink" Target="https://pbs.twimg.com/profile_banners/1336448917/1395567111" TargetMode="External" /><Relationship Id="rId148" Type="http://schemas.openxmlformats.org/officeDocument/2006/relationships/hyperlink" Target="https://pbs.twimg.com/profile_banners/157973311/1480334519" TargetMode="External" /><Relationship Id="rId149" Type="http://schemas.openxmlformats.org/officeDocument/2006/relationships/hyperlink" Target="https://pbs.twimg.com/profile_banners/73351307/1490180026" TargetMode="External" /><Relationship Id="rId150" Type="http://schemas.openxmlformats.org/officeDocument/2006/relationships/hyperlink" Target="https://pbs.twimg.com/profile_banners/382674704/1348965913" TargetMode="External" /><Relationship Id="rId151" Type="http://schemas.openxmlformats.org/officeDocument/2006/relationships/hyperlink" Target="https://pbs.twimg.com/profile_banners/237156553/1393296868" TargetMode="External" /><Relationship Id="rId152" Type="http://schemas.openxmlformats.org/officeDocument/2006/relationships/hyperlink" Target="https://pbs.twimg.com/profile_banners/16527281/1550187898" TargetMode="External" /><Relationship Id="rId153" Type="http://schemas.openxmlformats.org/officeDocument/2006/relationships/hyperlink" Target="https://pbs.twimg.com/profile_banners/1119129104/1538266491" TargetMode="External" /><Relationship Id="rId154" Type="http://schemas.openxmlformats.org/officeDocument/2006/relationships/hyperlink" Target="https://pbs.twimg.com/profile_banners/31139074/1507317816" TargetMode="External" /><Relationship Id="rId155" Type="http://schemas.openxmlformats.org/officeDocument/2006/relationships/hyperlink" Target="https://pbs.twimg.com/profile_banners/910904528714772480/1506011842" TargetMode="External" /><Relationship Id="rId156" Type="http://schemas.openxmlformats.org/officeDocument/2006/relationships/hyperlink" Target="https://pbs.twimg.com/profile_banners/200584202/1541890575" TargetMode="External" /><Relationship Id="rId157" Type="http://schemas.openxmlformats.org/officeDocument/2006/relationships/hyperlink" Target="https://pbs.twimg.com/profile_banners/1967201941/1522311356" TargetMode="External" /><Relationship Id="rId158" Type="http://schemas.openxmlformats.org/officeDocument/2006/relationships/hyperlink" Target="https://pbs.twimg.com/profile_banners/419766790/1459733136"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4/bg.gif"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1/bg.gif" TargetMode="External" /><Relationship Id="rId168" Type="http://schemas.openxmlformats.org/officeDocument/2006/relationships/hyperlink" Target="http://abs.twimg.com/images/themes/theme4/bg.gif"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6/bg.gif" TargetMode="External" /><Relationship Id="rId173" Type="http://schemas.openxmlformats.org/officeDocument/2006/relationships/hyperlink" Target="http://abs.twimg.com/images/themes/theme14/bg.gif"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4/bg.gif"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4/bg.gif"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7/bg.gif"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4/bg.gif"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9/bg.gif" TargetMode="External" /><Relationship Id="rId200" Type="http://schemas.openxmlformats.org/officeDocument/2006/relationships/hyperlink" Target="http://abs.twimg.com/images/themes/theme6/bg.gif" TargetMode="External" /><Relationship Id="rId201" Type="http://schemas.openxmlformats.org/officeDocument/2006/relationships/hyperlink" Target="http://abs.twimg.com/images/themes/theme14/bg.gif"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2/bg.gif"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5/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7/bg.gif"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4/bg.gif" TargetMode="External" /><Relationship Id="rId221" Type="http://schemas.openxmlformats.org/officeDocument/2006/relationships/hyperlink" Target="http://abs.twimg.com/images/themes/theme14/bg.gif"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2/bg.gif"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3/bg.gif" TargetMode="External" /><Relationship Id="rId226" Type="http://schemas.openxmlformats.org/officeDocument/2006/relationships/hyperlink" Target="http://abs.twimg.com/images/themes/theme9/bg.gif"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5/bg.gif"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7/bg.gif" TargetMode="External" /><Relationship Id="rId237" Type="http://schemas.openxmlformats.org/officeDocument/2006/relationships/hyperlink" Target="http://abs.twimg.com/images/themes/theme18/bg.gif"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9/bg.gif" TargetMode="External" /><Relationship Id="rId242" Type="http://schemas.openxmlformats.org/officeDocument/2006/relationships/hyperlink" Target="http://abs.twimg.com/images/themes/theme18/bg.gif"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5/bg.gif"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4/bg.gif"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pbs.twimg.com/profile_images/711525957564243968/k3spFnpK_normal.jpg" TargetMode="External" /><Relationship Id="rId252" Type="http://schemas.openxmlformats.org/officeDocument/2006/relationships/hyperlink" Target="http://pbs.twimg.com/profile_images/893156552290344961/moCT2pWS_normal.jpg" TargetMode="External" /><Relationship Id="rId253" Type="http://schemas.openxmlformats.org/officeDocument/2006/relationships/hyperlink" Target="http://pbs.twimg.com/profile_images/971795375681089537/xqltkG9X_normal.jpg" TargetMode="External" /><Relationship Id="rId254" Type="http://schemas.openxmlformats.org/officeDocument/2006/relationships/hyperlink" Target="http://pbs.twimg.com/profile_images/959898241247666176/C53W-PEV_normal.jpg" TargetMode="External" /><Relationship Id="rId255" Type="http://schemas.openxmlformats.org/officeDocument/2006/relationships/hyperlink" Target="http://pbs.twimg.com/profile_images/871238775799599104/1Hf3GdOH_normal.jpg" TargetMode="External" /><Relationship Id="rId256" Type="http://schemas.openxmlformats.org/officeDocument/2006/relationships/hyperlink" Target="http://pbs.twimg.com/profile_images/701815964308910080/tZcN7OIO_normal.jpg" TargetMode="External" /><Relationship Id="rId257" Type="http://schemas.openxmlformats.org/officeDocument/2006/relationships/hyperlink" Target="http://pbs.twimg.com/profile_images/955078244528742405/6DwvfZpu_normal.jpg" TargetMode="External" /><Relationship Id="rId258" Type="http://schemas.openxmlformats.org/officeDocument/2006/relationships/hyperlink" Target="http://pbs.twimg.com/profile_images/1090670113907507201/TPWZHbYH_normal.jpg" TargetMode="External" /><Relationship Id="rId259" Type="http://schemas.openxmlformats.org/officeDocument/2006/relationships/hyperlink" Target="http://pbs.twimg.com/profile_images/1093575370077601792/DpzuHzjr_normal.jpg" TargetMode="External" /><Relationship Id="rId260" Type="http://schemas.openxmlformats.org/officeDocument/2006/relationships/hyperlink" Target="http://pbs.twimg.com/profile_images/1078643696696995840/LwHH8xp-_normal.jpg" TargetMode="External" /><Relationship Id="rId261" Type="http://schemas.openxmlformats.org/officeDocument/2006/relationships/hyperlink" Target="http://pbs.twimg.com/profile_images/1091793865315475456/2SoErF6e_normal.jpg" TargetMode="External" /><Relationship Id="rId262" Type="http://schemas.openxmlformats.org/officeDocument/2006/relationships/hyperlink" Target="http://pbs.twimg.com/profile_images/231073126/gc_normal.jpg" TargetMode="External" /><Relationship Id="rId263" Type="http://schemas.openxmlformats.org/officeDocument/2006/relationships/hyperlink" Target="http://pbs.twimg.com/profile_images/1083031820453593088/gGoWm-sl_normal.jpg" TargetMode="External" /><Relationship Id="rId264" Type="http://schemas.openxmlformats.org/officeDocument/2006/relationships/hyperlink" Target="http://pbs.twimg.com/profile_images/524646025101733888/fjcDx8SV_normal.jpeg" TargetMode="External" /><Relationship Id="rId265" Type="http://schemas.openxmlformats.org/officeDocument/2006/relationships/hyperlink" Target="http://pbs.twimg.com/profile_images/1103633719062077442/X7UJuzSN_normal.jpg" TargetMode="External" /><Relationship Id="rId266" Type="http://schemas.openxmlformats.org/officeDocument/2006/relationships/hyperlink" Target="http://pbs.twimg.com/profile_images/615598832726970372/jsK-gBSt_normal.png" TargetMode="External" /><Relationship Id="rId267" Type="http://schemas.openxmlformats.org/officeDocument/2006/relationships/hyperlink" Target="http://pbs.twimg.com/profile_images/3776705657/50527e35c3dedb63c323849f5245f704_normal.jpeg" TargetMode="External" /><Relationship Id="rId268" Type="http://schemas.openxmlformats.org/officeDocument/2006/relationships/hyperlink" Target="http://pbs.twimg.com/profile_images/535540240845250560/blH3qQuU_normal.jpeg" TargetMode="External" /><Relationship Id="rId269" Type="http://schemas.openxmlformats.org/officeDocument/2006/relationships/hyperlink" Target="http://pbs.twimg.com/profile_images/888501293043535872/eW9_TOXx_normal.jpg" TargetMode="External" /><Relationship Id="rId270" Type="http://schemas.openxmlformats.org/officeDocument/2006/relationships/hyperlink" Target="http://pbs.twimg.com/profile_images/1082744382585856001/rH_k3PtQ_normal.jpg" TargetMode="External" /><Relationship Id="rId271" Type="http://schemas.openxmlformats.org/officeDocument/2006/relationships/hyperlink" Target="http://pbs.twimg.com/profile_images/619211160622080000/aHNPPA8z_normal.jpg" TargetMode="External" /><Relationship Id="rId272" Type="http://schemas.openxmlformats.org/officeDocument/2006/relationships/hyperlink" Target="http://pbs.twimg.com/profile_images/875107792335421440/wmGodq9j_normal.jpg" TargetMode="External" /><Relationship Id="rId273" Type="http://schemas.openxmlformats.org/officeDocument/2006/relationships/hyperlink" Target="http://pbs.twimg.com/profile_images/466250763136561153/zaY5wz_S_normal.jpeg" TargetMode="External" /><Relationship Id="rId274" Type="http://schemas.openxmlformats.org/officeDocument/2006/relationships/hyperlink" Target="http://pbs.twimg.com/profile_images/997990867779469313/sH6MhYMX_normal.jpg" TargetMode="External" /><Relationship Id="rId275" Type="http://schemas.openxmlformats.org/officeDocument/2006/relationships/hyperlink" Target="http://pbs.twimg.com/profile_images/1077962496009560064/X9OqgyhS_normal.jpg" TargetMode="External" /><Relationship Id="rId276" Type="http://schemas.openxmlformats.org/officeDocument/2006/relationships/hyperlink" Target="http://pbs.twimg.com/profile_images/3277021254/d11dabf214c9ec605a6162857291ee14_normal.png" TargetMode="External" /><Relationship Id="rId277" Type="http://schemas.openxmlformats.org/officeDocument/2006/relationships/hyperlink" Target="http://pbs.twimg.com/profile_images/777750029176082432/XlM0H5Th_normal.jpg" TargetMode="External" /><Relationship Id="rId278" Type="http://schemas.openxmlformats.org/officeDocument/2006/relationships/hyperlink" Target="http://pbs.twimg.com/profile_images/1107502169228484608/4Txh9aXk_normal.jpg" TargetMode="External" /><Relationship Id="rId279" Type="http://schemas.openxmlformats.org/officeDocument/2006/relationships/hyperlink" Target="http://pbs.twimg.com/profile_images/909817409263034368/bEJQw_u2_normal.jpg" TargetMode="External" /><Relationship Id="rId280" Type="http://schemas.openxmlformats.org/officeDocument/2006/relationships/hyperlink" Target="http://pbs.twimg.com/profile_images/1025961906966863872/_HD36m-__normal.jpg" TargetMode="External" /><Relationship Id="rId281" Type="http://schemas.openxmlformats.org/officeDocument/2006/relationships/hyperlink" Target="http://pbs.twimg.com/profile_images/1189891097/profile_normal.jpg" TargetMode="External" /><Relationship Id="rId282" Type="http://schemas.openxmlformats.org/officeDocument/2006/relationships/hyperlink" Target="http://pbs.twimg.com/profile_images/1051165033542094849/-GLEY2wl_normal.jpg" TargetMode="External" /><Relationship Id="rId283" Type="http://schemas.openxmlformats.org/officeDocument/2006/relationships/hyperlink" Target="http://pbs.twimg.com/profile_images/1081651159247581186/l33NOow3_normal.jpg" TargetMode="External" /><Relationship Id="rId284" Type="http://schemas.openxmlformats.org/officeDocument/2006/relationships/hyperlink" Target="http://pbs.twimg.com/profile_images/1101487073100390400/7xSMfDR__normal.png" TargetMode="External" /><Relationship Id="rId285" Type="http://schemas.openxmlformats.org/officeDocument/2006/relationships/hyperlink" Target="http://pbs.twimg.com/profile_images/854480307332034563/daQ8k3Cw_normal.jpg" TargetMode="External" /><Relationship Id="rId286" Type="http://schemas.openxmlformats.org/officeDocument/2006/relationships/hyperlink" Target="http://pbs.twimg.com/profile_images/519998791915544578/xb9Qjwgl_normal.jpeg" TargetMode="External" /><Relationship Id="rId287" Type="http://schemas.openxmlformats.org/officeDocument/2006/relationships/hyperlink" Target="http://pbs.twimg.com/profile_images/458125310693625856/2hKuJR7Y_normal.png" TargetMode="External" /><Relationship Id="rId288" Type="http://schemas.openxmlformats.org/officeDocument/2006/relationships/hyperlink" Target="http://pbs.twimg.com/profile_images/751400582330609665/eBSk425t_normal.jpg" TargetMode="External" /><Relationship Id="rId289" Type="http://schemas.openxmlformats.org/officeDocument/2006/relationships/hyperlink" Target="http://pbs.twimg.com/profile_images/1101750685513658369/cdtIJr65_normal.jpg" TargetMode="External" /><Relationship Id="rId290" Type="http://schemas.openxmlformats.org/officeDocument/2006/relationships/hyperlink" Target="http://pbs.twimg.com/profile_images/1106560336742834179/sertFm4s_normal.jpg" TargetMode="External" /><Relationship Id="rId291" Type="http://schemas.openxmlformats.org/officeDocument/2006/relationships/hyperlink" Target="http://pbs.twimg.com/profile_images/1106983831050113024/IXP9fTe7_normal.jpg" TargetMode="External" /><Relationship Id="rId292" Type="http://schemas.openxmlformats.org/officeDocument/2006/relationships/hyperlink" Target="http://pbs.twimg.com/profile_images/622158445597315072/ZK0AGK6U_normal.jpg" TargetMode="External" /><Relationship Id="rId293" Type="http://schemas.openxmlformats.org/officeDocument/2006/relationships/hyperlink" Target="http://pbs.twimg.com/profile_images/571249810309521408/VBvf1GVG_normal.jpeg" TargetMode="External" /><Relationship Id="rId294" Type="http://schemas.openxmlformats.org/officeDocument/2006/relationships/hyperlink" Target="http://pbs.twimg.com/profile_images/1070765459568558080/J-O-9tvv_normal.jpg" TargetMode="External" /><Relationship Id="rId295" Type="http://schemas.openxmlformats.org/officeDocument/2006/relationships/hyperlink" Target="http://pbs.twimg.com/profile_images/964522084377546752/pqAG-hqX_normal.jpg" TargetMode="External" /><Relationship Id="rId296" Type="http://schemas.openxmlformats.org/officeDocument/2006/relationships/hyperlink" Target="http://pbs.twimg.com/profile_images/983817510469472258/KivbcBSz_normal.jpg" TargetMode="External" /><Relationship Id="rId297" Type="http://schemas.openxmlformats.org/officeDocument/2006/relationships/hyperlink" Target="http://pbs.twimg.com/profile_images/940568151573581825/2tJydLKt_normal.jpg" TargetMode="External" /><Relationship Id="rId298" Type="http://schemas.openxmlformats.org/officeDocument/2006/relationships/hyperlink" Target="http://pbs.twimg.com/profile_images/915398058300583937/HNwaosY8_normal.jpg" TargetMode="External" /><Relationship Id="rId299" Type="http://schemas.openxmlformats.org/officeDocument/2006/relationships/hyperlink" Target="http://pbs.twimg.com/profile_images/1108109064674910208/ci_58bnM_normal.jpg" TargetMode="External" /><Relationship Id="rId300" Type="http://schemas.openxmlformats.org/officeDocument/2006/relationships/hyperlink" Target="http://pbs.twimg.com/profile_images/896250536894373888/SKnauJzN_normal.jpg" TargetMode="External" /><Relationship Id="rId301" Type="http://schemas.openxmlformats.org/officeDocument/2006/relationships/hyperlink" Target="http://pbs.twimg.com/profile_images/551764881943171072/ouI6GK-d_normal.jpeg" TargetMode="External" /><Relationship Id="rId302" Type="http://schemas.openxmlformats.org/officeDocument/2006/relationships/hyperlink" Target="http://pbs.twimg.com/profile_images/1088750997906903040/mwQR_K_s_normal.jpg" TargetMode="External" /><Relationship Id="rId303" Type="http://schemas.openxmlformats.org/officeDocument/2006/relationships/hyperlink" Target="http://pbs.twimg.com/profile_images/1044691106422837249/6sx5BQJq_normal.jpg" TargetMode="External" /><Relationship Id="rId304" Type="http://schemas.openxmlformats.org/officeDocument/2006/relationships/hyperlink" Target="http://pbs.twimg.com/profile_images/1058770008325677057/fzF5o_sa_normal.jpg" TargetMode="External" /><Relationship Id="rId305" Type="http://schemas.openxmlformats.org/officeDocument/2006/relationships/hyperlink" Target="http://pbs.twimg.com/profile_images/870271669427982336/Fl44ce_s_normal.jpg" TargetMode="External" /><Relationship Id="rId306" Type="http://schemas.openxmlformats.org/officeDocument/2006/relationships/hyperlink" Target="http://pbs.twimg.com/profile_images/1086620346722250752/-5PsfJDE_normal.png" TargetMode="External" /><Relationship Id="rId307" Type="http://schemas.openxmlformats.org/officeDocument/2006/relationships/hyperlink" Target="http://pbs.twimg.com/profile_images/1087072355669692416/Bwa0XozY_normal.jpg" TargetMode="External" /><Relationship Id="rId308" Type="http://schemas.openxmlformats.org/officeDocument/2006/relationships/hyperlink" Target="http://pbs.twimg.com/profile_images/988915346114596864/iDJJZLEf_normal.jpg" TargetMode="External" /><Relationship Id="rId309" Type="http://schemas.openxmlformats.org/officeDocument/2006/relationships/hyperlink" Target="http://pbs.twimg.com/profile_images/979836646794330112/JiU5_QSn_normal.jpg" TargetMode="External" /><Relationship Id="rId310" Type="http://schemas.openxmlformats.org/officeDocument/2006/relationships/hyperlink" Target="http://abs.twimg.com/sticky/default_profile_images/default_profile_normal.png" TargetMode="External" /><Relationship Id="rId311" Type="http://schemas.openxmlformats.org/officeDocument/2006/relationships/hyperlink" Target="http://pbs.twimg.com/profile_images/1106924268309397504/uNwb5mOS_normal.jpg" TargetMode="External" /><Relationship Id="rId312" Type="http://schemas.openxmlformats.org/officeDocument/2006/relationships/hyperlink" Target="http://pbs.twimg.com/profile_images/1045475185082736640/t1IYLb6M_normal.jpg" TargetMode="External" /><Relationship Id="rId313" Type="http://schemas.openxmlformats.org/officeDocument/2006/relationships/hyperlink" Target="http://pbs.twimg.com/profile_images/892131968909029377/sMoRx59L_normal.jpg" TargetMode="External" /><Relationship Id="rId314" Type="http://schemas.openxmlformats.org/officeDocument/2006/relationships/hyperlink" Target="http://pbs.twimg.com/profile_images/544684667559899137/hToW95-m_normal.jpeg" TargetMode="External" /><Relationship Id="rId315" Type="http://schemas.openxmlformats.org/officeDocument/2006/relationships/hyperlink" Target="http://pbs.twimg.com/profile_images/488300769691435009/w6toE_Vq_normal.jpeg" TargetMode="External" /><Relationship Id="rId316" Type="http://schemas.openxmlformats.org/officeDocument/2006/relationships/hyperlink" Target="http://pbs.twimg.com/profile_images/892904221695033345/t6Zm4JZE_normal.jpg" TargetMode="External" /><Relationship Id="rId317" Type="http://schemas.openxmlformats.org/officeDocument/2006/relationships/hyperlink" Target="http://pbs.twimg.com/profile_images/845613489922166784/90IN75gb_normal.jpg" TargetMode="External" /><Relationship Id="rId318" Type="http://schemas.openxmlformats.org/officeDocument/2006/relationships/hyperlink" Target="http://pbs.twimg.com/profile_images/855925309287301120/jvmqpGnI_normal.jpg" TargetMode="External" /><Relationship Id="rId319" Type="http://schemas.openxmlformats.org/officeDocument/2006/relationships/hyperlink" Target="http://pbs.twimg.com/profile_images/1077660806647607296/pNrSRirx_normal.jpg" TargetMode="External" /><Relationship Id="rId320" Type="http://schemas.openxmlformats.org/officeDocument/2006/relationships/hyperlink" Target="http://pbs.twimg.com/profile_images/1097627087328940032/EYahUXGW_normal.jpg" TargetMode="External" /><Relationship Id="rId321" Type="http://schemas.openxmlformats.org/officeDocument/2006/relationships/hyperlink" Target="http://pbs.twimg.com/profile_images/1046021191583109120/z-8L42Bu_normal.jpg" TargetMode="External" /><Relationship Id="rId322" Type="http://schemas.openxmlformats.org/officeDocument/2006/relationships/hyperlink" Target="http://pbs.twimg.com/profile_images/1078035459031420928/zyDjc8Be_normal.jpg" TargetMode="External" /><Relationship Id="rId323" Type="http://schemas.openxmlformats.org/officeDocument/2006/relationships/hyperlink" Target="http://pbs.twimg.com/profile_images/3417025801/de614cdbc560070351242707e77a7555_normal.png" TargetMode="External" /><Relationship Id="rId324" Type="http://schemas.openxmlformats.org/officeDocument/2006/relationships/hyperlink" Target="http://pbs.twimg.com/profile_images/1104817764143755264/uEVMX_xE_normal.jpg" TargetMode="External" /><Relationship Id="rId325" Type="http://schemas.openxmlformats.org/officeDocument/2006/relationships/hyperlink" Target="http://pbs.twimg.com/profile_images/1104456429686149120/aAvxBmzT_normal.jpg" TargetMode="External" /><Relationship Id="rId326" Type="http://schemas.openxmlformats.org/officeDocument/2006/relationships/hyperlink" Target="http://pbs.twimg.com/profile_images/872214567945994241/igaaCGTX_normal.jpg" TargetMode="External" /><Relationship Id="rId327" Type="http://schemas.openxmlformats.org/officeDocument/2006/relationships/hyperlink" Target="http://pbs.twimg.com/profile_images/898984740308611072/NpFvwzHc_normal.jpg" TargetMode="External" /><Relationship Id="rId328" Type="http://schemas.openxmlformats.org/officeDocument/2006/relationships/hyperlink" Target="http://pbs.twimg.com/profile_images/1103610603887906816/KFOPawfr_normal.png" TargetMode="External" /><Relationship Id="rId329" Type="http://schemas.openxmlformats.org/officeDocument/2006/relationships/hyperlink" Target="http://pbs.twimg.com/profile_images/1083117834736144386/DFkWu8os_normal.jpg" TargetMode="External" /><Relationship Id="rId330" Type="http://schemas.openxmlformats.org/officeDocument/2006/relationships/hyperlink" Target="http://pbs.twimg.com/profile_images/1378045415/Gundam_Exia_by_candyworx_normal.jpg" TargetMode="External" /><Relationship Id="rId331" Type="http://schemas.openxmlformats.org/officeDocument/2006/relationships/hyperlink" Target="http://pbs.twimg.com/profile_images/1041344751067267072/rpITPeYa_normal.jpg" TargetMode="External" /><Relationship Id="rId332" Type="http://schemas.openxmlformats.org/officeDocument/2006/relationships/hyperlink" Target="http://pbs.twimg.com/profile_images/1022482577851072514/j9WpeGTg_normal.jpg" TargetMode="External" /><Relationship Id="rId333" Type="http://schemas.openxmlformats.org/officeDocument/2006/relationships/hyperlink" Target="http://pbs.twimg.com/profile_images/1021965099102359554/wWwYD-rF_normal.jpg" TargetMode="External" /><Relationship Id="rId334" Type="http://schemas.openxmlformats.org/officeDocument/2006/relationships/hyperlink" Target="http://pbs.twimg.com/profile_images/910340889511383042/ZbkrX_y__normal.jpg" TargetMode="External" /><Relationship Id="rId335" Type="http://schemas.openxmlformats.org/officeDocument/2006/relationships/hyperlink" Target="http://pbs.twimg.com/profile_images/1074630912401240064/hElg0Wdf_normal.jpg" TargetMode="External" /><Relationship Id="rId336" Type="http://schemas.openxmlformats.org/officeDocument/2006/relationships/hyperlink" Target="http://pbs.twimg.com/profile_images/1093325384668590080/iGRSS28J_normal.jpg" TargetMode="External" /><Relationship Id="rId337" Type="http://schemas.openxmlformats.org/officeDocument/2006/relationships/hyperlink" Target="http://pbs.twimg.com/profile_images/1077235339809427456/oeW611_i_normal.jpg" TargetMode="External" /><Relationship Id="rId338" Type="http://schemas.openxmlformats.org/officeDocument/2006/relationships/hyperlink" Target="http://pbs.twimg.com/profile_images/1106704966713032705/5Ej-OVhc_normal.png" TargetMode="External" /><Relationship Id="rId339" Type="http://schemas.openxmlformats.org/officeDocument/2006/relationships/hyperlink" Target="http://pbs.twimg.com/profile_images/1042372608002535424/KG4ojCAZ_normal.jpg" TargetMode="External" /><Relationship Id="rId340" Type="http://schemas.openxmlformats.org/officeDocument/2006/relationships/hyperlink" Target="http://pbs.twimg.com/profile_images/1067721307012415488/oUqQfUhE_normal.jpg" TargetMode="External" /><Relationship Id="rId341" Type="http://schemas.openxmlformats.org/officeDocument/2006/relationships/hyperlink" Target="http://pbs.twimg.com/profile_images/1227015640/23089_100000755693264_7075_q_normal.jpg" TargetMode="External" /><Relationship Id="rId342" Type="http://schemas.openxmlformats.org/officeDocument/2006/relationships/hyperlink" Target="http://pbs.twimg.com/profile_images/1102773448240254976/eCC5RyGp_normal.png" TargetMode="External" /><Relationship Id="rId343" Type="http://schemas.openxmlformats.org/officeDocument/2006/relationships/hyperlink" Target="http://pbs.twimg.com/profile_images/579862426138636288/rwhsGoJj_normal.jpg" TargetMode="External" /><Relationship Id="rId344" Type="http://schemas.openxmlformats.org/officeDocument/2006/relationships/hyperlink" Target="http://pbs.twimg.com/profile_images/1042230007328727040/hDO38hla_normal.jpg" TargetMode="External" /><Relationship Id="rId345" Type="http://schemas.openxmlformats.org/officeDocument/2006/relationships/hyperlink" Target="http://pbs.twimg.com/profile_images/596866598561980416/9Wqd5pC1_normal.jpg" TargetMode="External" /><Relationship Id="rId346" Type="http://schemas.openxmlformats.org/officeDocument/2006/relationships/hyperlink" Target="http://pbs.twimg.com/profile_images/1016853033668562944/fS3D84Gb_normal.jpg" TargetMode="External" /><Relationship Id="rId347" Type="http://schemas.openxmlformats.org/officeDocument/2006/relationships/hyperlink" Target="http://pbs.twimg.com/profile_images/1102477130015768576/gyRdJWDD_normal.jpg" TargetMode="External" /><Relationship Id="rId348" Type="http://schemas.openxmlformats.org/officeDocument/2006/relationships/hyperlink" Target="http://pbs.twimg.com/profile_images/378800000283554541/01c30090a271d6366f7c76a777968e53_normal.jpeg" TargetMode="External" /><Relationship Id="rId349" Type="http://schemas.openxmlformats.org/officeDocument/2006/relationships/hyperlink" Target="http://pbs.twimg.com/profile_images/737157564211834884/IqWnyRIh_normal.jpg" TargetMode="External" /><Relationship Id="rId350" Type="http://schemas.openxmlformats.org/officeDocument/2006/relationships/hyperlink" Target="http://pbs.twimg.com/profile_images/1105846006023782400/6nkOzvTa_normal.png" TargetMode="External" /><Relationship Id="rId351" Type="http://schemas.openxmlformats.org/officeDocument/2006/relationships/hyperlink" Target="http://pbs.twimg.com/profile_images/2101645707/_m_02_normal.JPG" TargetMode="External" /><Relationship Id="rId352" Type="http://schemas.openxmlformats.org/officeDocument/2006/relationships/hyperlink" Target="http://pbs.twimg.com/profile_images/873364868534943744/vcWgyLOv_normal.jpg" TargetMode="External" /><Relationship Id="rId353" Type="http://schemas.openxmlformats.org/officeDocument/2006/relationships/hyperlink" Target="http://pbs.twimg.com/profile_images/1105040118316843010/Y7DipWRX_normal.png" TargetMode="External" /><Relationship Id="rId354" Type="http://schemas.openxmlformats.org/officeDocument/2006/relationships/hyperlink" Target="http://pbs.twimg.com/profile_images/974781014424805378/PYkhH_0j_normal.jpg" TargetMode="External" /><Relationship Id="rId355" Type="http://schemas.openxmlformats.org/officeDocument/2006/relationships/hyperlink" Target="http://pbs.twimg.com/profile_images/803207312278110208/jhYzMEe5_normal.jpg" TargetMode="External" /><Relationship Id="rId356" Type="http://schemas.openxmlformats.org/officeDocument/2006/relationships/hyperlink" Target="http://pbs.twimg.com/profile_images/844503031714582528/tg1zwXr0_normal.jpg" TargetMode="External" /><Relationship Id="rId357" Type="http://schemas.openxmlformats.org/officeDocument/2006/relationships/hyperlink" Target="http://pbs.twimg.com/profile_images/378800000163294226/f9483ee13c6a6f32086253635d758cc6_normal.jpeg" TargetMode="External" /><Relationship Id="rId358" Type="http://schemas.openxmlformats.org/officeDocument/2006/relationships/hyperlink" Target="http://pbs.twimg.com/profile_images/618813127703031809/RUQK1com_normal.jpg" TargetMode="External" /><Relationship Id="rId359" Type="http://schemas.openxmlformats.org/officeDocument/2006/relationships/hyperlink" Target="http://pbs.twimg.com/profile_images/438144934777221120/AGYzyCt-_normal.jpeg" TargetMode="External" /><Relationship Id="rId360" Type="http://schemas.openxmlformats.org/officeDocument/2006/relationships/hyperlink" Target="http://pbs.twimg.com/profile_images/915306336669306880/7psFHFwZ_normal.jpg" TargetMode="External" /><Relationship Id="rId361" Type="http://schemas.openxmlformats.org/officeDocument/2006/relationships/hyperlink" Target="http://pbs.twimg.com/profile_images/1009739511436152833/PIlUUx3B_normal.jpg" TargetMode="External" /><Relationship Id="rId362" Type="http://schemas.openxmlformats.org/officeDocument/2006/relationships/hyperlink" Target="http://pbs.twimg.com/profile_images/625693514400034816/gfk8K1Pq_normal.jpg" TargetMode="External" /><Relationship Id="rId363" Type="http://schemas.openxmlformats.org/officeDocument/2006/relationships/hyperlink" Target="http://abs.twimg.com/sticky/default_profile_images/default_profile_normal.png" TargetMode="External" /><Relationship Id="rId364" Type="http://schemas.openxmlformats.org/officeDocument/2006/relationships/hyperlink" Target="http://pbs.twimg.com/profile_images/901407657088700416/w8FqJOkD_normal.jpg" TargetMode="External" /><Relationship Id="rId365" Type="http://schemas.openxmlformats.org/officeDocument/2006/relationships/hyperlink" Target="http://pbs.twimg.com/profile_images/1434387599/Capture2_normal.JPG" TargetMode="External" /><Relationship Id="rId366" Type="http://schemas.openxmlformats.org/officeDocument/2006/relationships/hyperlink" Target="http://pbs.twimg.com/profile_images/910905539475001344/vfryur6g_normal.jpg" TargetMode="External" /><Relationship Id="rId367" Type="http://schemas.openxmlformats.org/officeDocument/2006/relationships/hyperlink" Target="http://pbs.twimg.com/profile_images/623514810374684672/Hp2Om0JX_normal.jpg" TargetMode="External" /><Relationship Id="rId368" Type="http://schemas.openxmlformats.org/officeDocument/2006/relationships/hyperlink" Target="http://pbs.twimg.com/profile_images/1061392112086769664/6OonIXTi_normal.jpg" TargetMode="External" /><Relationship Id="rId369" Type="http://schemas.openxmlformats.org/officeDocument/2006/relationships/hyperlink" Target="http://pbs.twimg.com/profile_images/761679740088545280/fNGqDcPg_normal.jpg" TargetMode="External" /><Relationship Id="rId370" Type="http://schemas.openxmlformats.org/officeDocument/2006/relationships/hyperlink" Target="http://pbs.twimg.com/profile_images/491690523883606017/N-LoSz0f_normal.jpeg" TargetMode="External" /><Relationship Id="rId371" Type="http://schemas.openxmlformats.org/officeDocument/2006/relationships/hyperlink" Target="https://twitter.com/augusteguerlay" TargetMode="External" /><Relationship Id="rId372" Type="http://schemas.openxmlformats.org/officeDocument/2006/relationships/hyperlink" Target="https://twitter.com/bifrance" TargetMode="External" /><Relationship Id="rId373" Type="http://schemas.openxmlformats.org/officeDocument/2006/relationships/hyperlink" Target="https://twitter.com/tahar_myschrif" TargetMode="External" /><Relationship Id="rId374" Type="http://schemas.openxmlformats.org/officeDocument/2006/relationships/hyperlink" Target="https://twitter.com/horen_frederic" TargetMode="External" /><Relationship Id="rId375" Type="http://schemas.openxmlformats.org/officeDocument/2006/relationships/hyperlink" Target="https://twitter.com/worklancasterca" TargetMode="External" /><Relationship Id="rId376" Type="http://schemas.openxmlformats.org/officeDocument/2006/relationships/hyperlink" Target="https://twitter.com/ff0rt" TargetMode="External" /><Relationship Id="rId377" Type="http://schemas.openxmlformats.org/officeDocument/2006/relationships/hyperlink" Target="https://twitter.com/nbntweets" TargetMode="External" /><Relationship Id="rId378" Type="http://schemas.openxmlformats.org/officeDocument/2006/relationships/hyperlink" Target="https://twitter.com/ahmadelhajj007" TargetMode="External" /><Relationship Id="rId379" Type="http://schemas.openxmlformats.org/officeDocument/2006/relationships/hyperlink" Target="https://twitter.com/forrestlself" TargetMode="External" /><Relationship Id="rId380" Type="http://schemas.openxmlformats.org/officeDocument/2006/relationships/hyperlink" Target="https://twitter.com/solar__winds" TargetMode="External" /><Relationship Id="rId381" Type="http://schemas.openxmlformats.org/officeDocument/2006/relationships/hyperlink" Target="https://twitter.com/ov101enterprise" TargetMode="External" /><Relationship Id="rId382" Type="http://schemas.openxmlformats.org/officeDocument/2006/relationships/hyperlink" Target="https://twitter.com/smilesimplify" TargetMode="External" /><Relationship Id="rId383" Type="http://schemas.openxmlformats.org/officeDocument/2006/relationships/hyperlink" Target="https://twitter.com/kristennetten" TargetMode="External" /><Relationship Id="rId384" Type="http://schemas.openxmlformats.org/officeDocument/2006/relationships/hyperlink" Target="https://twitter.com/abmortgagecoach" TargetMode="External" /><Relationship Id="rId385" Type="http://schemas.openxmlformats.org/officeDocument/2006/relationships/hyperlink" Target="https://twitter.com/shirleycrofto12" TargetMode="External" /><Relationship Id="rId386" Type="http://schemas.openxmlformats.org/officeDocument/2006/relationships/hyperlink" Target="https://twitter.com/wired" TargetMode="External" /><Relationship Id="rId387" Type="http://schemas.openxmlformats.org/officeDocument/2006/relationships/hyperlink" Target="https://twitter.com/flyinadambadger" TargetMode="External" /><Relationship Id="rId388" Type="http://schemas.openxmlformats.org/officeDocument/2006/relationships/hyperlink" Target="https://twitter.com/aerojetrdyne" TargetMode="External" /><Relationship Id="rId389" Type="http://schemas.openxmlformats.org/officeDocument/2006/relationships/hyperlink" Target="https://twitter.com/orbitalatk" TargetMode="External" /><Relationship Id="rId390" Type="http://schemas.openxmlformats.org/officeDocument/2006/relationships/hyperlink" Target="https://twitter.com/spacex" TargetMode="External" /><Relationship Id="rId391" Type="http://schemas.openxmlformats.org/officeDocument/2006/relationships/hyperlink" Target="https://twitter.com/northropgrumman" TargetMode="External" /><Relationship Id="rId392" Type="http://schemas.openxmlformats.org/officeDocument/2006/relationships/hyperlink" Target="https://twitter.com/stratolaunch" TargetMode="External" /><Relationship Id="rId393" Type="http://schemas.openxmlformats.org/officeDocument/2006/relationships/hyperlink" Target="https://twitter.com/exetertowncrier" TargetMode="External" /><Relationship Id="rId394" Type="http://schemas.openxmlformats.org/officeDocument/2006/relationships/hyperlink" Target="https://twitter.com/leoauteur" TargetMode="External" /><Relationship Id="rId395" Type="http://schemas.openxmlformats.org/officeDocument/2006/relationships/hyperlink" Target="https://twitter.com/chaillouy" TargetMode="External" /><Relationship Id="rId396" Type="http://schemas.openxmlformats.org/officeDocument/2006/relationships/hyperlink" Target="https://twitter.com/finavia" TargetMode="External" /><Relationship Id="rId397" Type="http://schemas.openxmlformats.org/officeDocument/2006/relationships/hyperlink" Target="https://twitter.com/helsinkiairport" TargetMode="External" /><Relationship Id="rId398" Type="http://schemas.openxmlformats.org/officeDocument/2006/relationships/hyperlink" Target="https://twitter.com/stevekerosi" TargetMode="External" /><Relationship Id="rId399" Type="http://schemas.openxmlformats.org/officeDocument/2006/relationships/hyperlink" Target="https://twitter.com/wunderflugcom" TargetMode="External" /><Relationship Id="rId400" Type="http://schemas.openxmlformats.org/officeDocument/2006/relationships/hyperlink" Target="https://twitter.com/guvhubnews" TargetMode="External" /><Relationship Id="rId401" Type="http://schemas.openxmlformats.org/officeDocument/2006/relationships/hyperlink" Target="https://twitter.com/lavignemf" TargetMode="External" /><Relationship Id="rId402" Type="http://schemas.openxmlformats.org/officeDocument/2006/relationships/hyperlink" Target="https://twitter.com/garethibinns" TargetMode="External" /><Relationship Id="rId403" Type="http://schemas.openxmlformats.org/officeDocument/2006/relationships/hyperlink" Target="https://twitter.com/techaggreg" TargetMode="External" /><Relationship Id="rId404" Type="http://schemas.openxmlformats.org/officeDocument/2006/relationships/hyperlink" Target="https://twitter.com/pyspark_" TargetMode="External" /><Relationship Id="rId405" Type="http://schemas.openxmlformats.org/officeDocument/2006/relationships/hyperlink" Target="https://twitter.com/daibuilds" TargetMode="External" /><Relationship Id="rId406" Type="http://schemas.openxmlformats.org/officeDocument/2006/relationships/hyperlink" Target="https://twitter.com/79silver" TargetMode="External" /><Relationship Id="rId407" Type="http://schemas.openxmlformats.org/officeDocument/2006/relationships/hyperlink" Target="https://twitter.com/cosmunity" TargetMode="External" /><Relationship Id="rId408" Type="http://schemas.openxmlformats.org/officeDocument/2006/relationships/hyperlink" Target="https://twitter.com/smb7007" TargetMode="External" /><Relationship Id="rId409" Type="http://schemas.openxmlformats.org/officeDocument/2006/relationships/hyperlink" Target="https://twitter.com/abhijat23" TargetMode="External" /><Relationship Id="rId410" Type="http://schemas.openxmlformats.org/officeDocument/2006/relationships/hyperlink" Target="https://twitter.com/meljior" TargetMode="External" /><Relationship Id="rId411" Type="http://schemas.openxmlformats.org/officeDocument/2006/relationships/hyperlink" Target="https://twitter.com/cyn0sure2" TargetMode="External" /><Relationship Id="rId412" Type="http://schemas.openxmlformats.org/officeDocument/2006/relationships/hyperlink" Target="https://twitter.com/wigginsphysics" TargetMode="External" /><Relationship Id="rId413" Type="http://schemas.openxmlformats.org/officeDocument/2006/relationships/hyperlink" Target="https://twitter.com/gabriel_hussy" TargetMode="External" /><Relationship Id="rId414" Type="http://schemas.openxmlformats.org/officeDocument/2006/relationships/hyperlink" Target="https://twitter.com/rdylan23" TargetMode="External" /><Relationship Id="rId415" Type="http://schemas.openxmlformats.org/officeDocument/2006/relationships/hyperlink" Target="https://twitter.com/parisaqurban" TargetMode="External" /><Relationship Id="rId416" Type="http://schemas.openxmlformats.org/officeDocument/2006/relationships/hyperlink" Target="https://twitter.com/gingermarauder" TargetMode="External" /><Relationship Id="rId417" Type="http://schemas.openxmlformats.org/officeDocument/2006/relationships/hyperlink" Target="https://twitter.com/incastmedia" TargetMode="External" /><Relationship Id="rId418" Type="http://schemas.openxmlformats.org/officeDocument/2006/relationships/hyperlink" Target="https://twitter.com/newsneus" TargetMode="External" /><Relationship Id="rId419" Type="http://schemas.openxmlformats.org/officeDocument/2006/relationships/hyperlink" Target="https://twitter.com/millenialn" TargetMode="External" /><Relationship Id="rId420" Type="http://schemas.openxmlformats.org/officeDocument/2006/relationships/hyperlink" Target="https://twitter.com/notolls1" TargetMode="External" /><Relationship Id="rId421" Type="http://schemas.openxmlformats.org/officeDocument/2006/relationships/hyperlink" Target="https://twitter.com/stanleysuen" TargetMode="External" /><Relationship Id="rId422" Type="http://schemas.openxmlformats.org/officeDocument/2006/relationships/hyperlink" Target="https://twitter.com/sorensenwill" TargetMode="External" /><Relationship Id="rId423" Type="http://schemas.openxmlformats.org/officeDocument/2006/relationships/hyperlink" Target="https://twitter.com/spiritunicorn" TargetMode="External" /><Relationship Id="rId424" Type="http://schemas.openxmlformats.org/officeDocument/2006/relationships/hyperlink" Target="https://twitter.com/jenrobertson2o2" TargetMode="External" /><Relationship Id="rId425" Type="http://schemas.openxmlformats.org/officeDocument/2006/relationships/hyperlink" Target="https://twitter.com/pefdow" TargetMode="External" /><Relationship Id="rId426" Type="http://schemas.openxmlformats.org/officeDocument/2006/relationships/hyperlink" Target="https://twitter.com/karlcch1919" TargetMode="External" /><Relationship Id="rId427" Type="http://schemas.openxmlformats.org/officeDocument/2006/relationships/hyperlink" Target="https://twitter.com/kanuni_suleym" TargetMode="External" /><Relationship Id="rId428" Type="http://schemas.openxmlformats.org/officeDocument/2006/relationships/hyperlink" Target="https://twitter.com/enrique_retis" TargetMode="External" /><Relationship Id="rId429" Type="http://schemas.openxmlformats.org/officeDocument/2006/relationships/hyperlink" Target="https://twitter.com/vontoddenstein" TargetMode="External" /><Relationship Id="rId430" Type="http://schemas.openxmlformats.org/officeDocument/2006/relationships/hyperlink" Target="https://twitter.com/jangrandma71216" TargetMode="External" /><Relationship Id="rId431" Type="http://schemas.openxmlformats.org/officeDocument/2006/relationships/hyperlink" Target="https://twitter.com/7654321ko" TargetMode="External" /><Relationship Id="rId432" Type="http://schemas.openxmlformats.org/officeDocument/2006/relationships/hyperlink" Target="https://twitter.com/michael86448476" TargetMode="External" /><Relationship Id="rId433" Type="http://schemas.openxmlformats.org/officeDocument/2006/relationships/hyperlink" Target="https://twitter.com/r0dt1d" TargetMode="External" /><Relationship Id="rId434" Type="http://schemas.openxmlformats.org/officeDocument/2006/relationships/hyperlink" Target="https://twitter.com/gutenbergsson" TargetMode="External" /><Relationship Id="rId435" Type="http://schemas.openxmlformats.org/officeDocument/2006/relationships/hyperlink" Target="https://twitter.com/checopaco1" TargetMode="External" /><Relationship Id="rId436" Type="http://schemas.openxmlformats.org/officeDocument/2006/relationships/hyperlink" Target="https://twitter.com/robertesell" TargetMode="External" /><Relationship Id="rId437" Type="http://schemas.openxmlformats.org/officeDocument/2006/relationships/hyperlink" Target="https://twitter.com/andreabettini" TargetMode="External" /><Relationship Id="rId438" Type="http://schemas.openxmlformats.org/officeDocument/2006/relationships/hyperlink" Target="https://twitter.com/tacj" TargetMode="External" /><Relationship Id="rId439" Type="http://schemas.openxmlformats.org/officeDocument/2006/relationships/hyperlink" Target="https://twitter.com/brandonbydesign" TargetMode="External" /><Relationship Id="rId440" Type="http://schemas.openxmlformats.org/officeDocument/2006/relationships/hyperlink" Target="https://twitter.com/ratarataratara1" TargetMode="External" /><Relationship Id="rId441" Type="http://schemas.openxmlformats.org/officeDocument/2006/relationships/hyperlink" Target="https://twitter.com/olagbegidayo" TargetMode="External" /><Relationship Id="rId442" Type="http://schemas.openxmlformats.org/officeDocument/2006/relationships/hyperlink" Target="https://twitter.com/ashysaber400" TargetMode="External" /><Relationship Id="rId443" Type="http://schemas.openxmlformats.org/officeDocument/2006/relationships/hyperlink" Target="https://twitter.com/tallelfin" TargetMode="External" /><Relationship Id="rId444" Type="http://schemas.openxmlformats.org/officeDocument/2006/relationships/hyperlink" Target="https://twitter.com/ianpfraser1" TargetMode="External" /><Relationship Id="rId445" Type="http://schemas.openxmlformats.org/officeDocument/2006/relationships/hyperlink" Target="https://twitter.com/jeew333t" TargetMode="External" /><Relationship Id="rId446" Type="http://schemas.openxmlformats.org/officeDocument/2006/relationships/hyperlink" Target="https://twitter.com/is_haqq" TargetMode="External" /><Relationship Id="rId447" Type="http://schemas.openxmlformats.org/officeDocument/2006/relationships/hyperlink" Target="https://twitter.com/loris_assi" TargetMode="External" /><Relationship Id="rId448" Type="http://schemas.openxmlformats.org/officeDocument/2006/relationships/hyperlink" Target="https://twitter.com/ohmygizmos" TargetMode="External" /><Relationship Id="rId449" Type="http://schemas.openxmlformats.org/officeDocument/2006/relationships/hyperlink" Target="https://twitter.com/riscus1" TargetMode="External" /><Relationship Id="rId450" Type="http://schemas.openxmlformats.org/officeDocument/2006/relationships/hyperlink" Target="https://twitter.com/alexndralbornoz" TargetMode="External" /><Relationship Id="rId451" Type="http://schemas.openxmlformats.org/officeDocument/2006/relationships/hyperlink" Target="https://twitter.com/path2flight" TargetMode="External" /><Relationship Id="rId452" Type="http://schemas.openxmlformats.org/officeDocument/2006/relationships/hyperlink" Target="https://twitter.com/_virtual_v" TargetMode="External" /><Relationship Id="rId453" Type="http://schemas.openxmlformats.org/officeDocument/2006/relationships/hyperlink" Target="https://twitter.com/brandondbrown03" TargetMode="External" /><Relationship Id="rId454" Type="http://schemas.openxmlformats.org/officeDocument/2006/relationships/hyperlink" Target="https://twitter.com/italberto" TargetMode="External" /><Relationship Id="rId455" Type="http://schemas.openxmlformats.org/officeDocument/2006/relationships/hyperlink" Target="https://twitter.com/suneelsubra" TargetMode="External" /><Relationship Id="rId456" Type="http://schemas.openxmlformats.org/officeDocument/2006/relationships/hyperlink" Target="https://twitter.com/jmendopr" TargetMode="External" /><Relationship Id="rId457" Type="http://schemas.openxmlformats.org/officeDocument/2006/relationships/hyperlink" Target="https://twitter.com/tycoville1" TargetMode="External" /><Relationship Id="rId458" Type="http://schemas.openxmlformats.org/officeDocument/2006/relationships/hyperlink" Target="https://twitter.com/nappingangel" TargetMode="External" /><Relationship Id="rId459" Type="http://schemas.openxmlformats.org/officeDocument/2006/relationships/hyperlink" Target="https://twitter.com/vcarabineiro" TargetMode="External" /><Relationship Id="rId460" Type="http://schemas.openxmlformats.org/officeDocument/2006/relationships/hyperlink" Target="https://twitter.com/ashishbohora" TargetMode="External" /><Relationship Id="rId461" Type="http://schemas.openxmlformats.org/officeDocument/2006/relationships/hyperlink" Target="https://twitter.com/24090510" TargetMode="External" /><Relationship Id="rId462" Type="http://schemas.openxmlformats.org/officeDocument/2006/relationships/hyperlink" Target="https://twitter.com/jorge_aluna1" TargetMode="External" /><Relationship Id="rId463" Type="http://schemas.openxmlformats.org/officeDocument/2006/relationships/hyperlink" Target="https://twitter.com/supercontra" TargetMode="External" /><Relationship Id="rId464" Type="http://schemas.openxmlformats.org/officeDocument/2006/relationships/hyperlink" Target="https://twitter.com/carlven209" TargetMode="External" /><Relationship Id="rId465" Type="http://schemas.openxmlformats.org/officeDocument/2006/relationships/hyperlink" Target="https://twitter.com/altruisticlove1" TargetMode="External" /><Relationship Id="rId466" Type="http://schemas.openxmlformats.org/officeDocument/2006/relationships/hyperlink" Target="https://twitter.com/northamericann" TargetMode="External" /><Relationship Id="rId467" Type="http://schemas.openxmlformats.org/officeDocument/2006/relationships/hyperlink" Target="https://twitter.com/martialbellion" TargetMode="External" /><Relationship Id="rId468" Type="http://schemas.openxmlformats.org/officeDocument/2006/relationships/hyperlink" Target="https://twitter.com/icexpr" TargetMode="External" /><Relationship Id="rId469" Type="http://schemas.openxmlformats.org/officeDocument/2006/relationships/hyperlink" Target="https://twitter.com/coachtimoriedo" TargetMode="External" /><Relationship Id="rId470" Type="http://schemas.openxmlformats.org/officeDocument/2006/relationships/hyperlink" Target="https://twitter.com/sourab_upadhyay" TargetMode="External" /><Relationship Id="rId471" Type="http://schemas.openxmlformats.org/officeDocument/2006/relationships/hyperlink" Target="https://twitter.com/emiltereanu" TargetMode="External" /><Relationship Id="rId472" Type="http://schemas.openxmlformats.org/officeDocument/2006/relationships/hyperlink" Target="https://twitter.com/dolguun" TargetMode="External" /><Relationship Id="rId473" Type="http://schemas.openxmlformats.org/officeDocument/2006/relationships/hyperlink" Target="https://twitter.com/testlab15373037" TargetMode="External" /><Relationship Id="rId474" Type="http://schemas.openxmlformats.org/officeDocument/2006/relationships/hyperlink" Target="https://twitter.com/annaercilla" TargetMode="External" /><Relationship Id="rId475" Type="http://schemas.openxmlformats.org/officeDocument/2006/relationships/hyperlink" Target="https://twitter.com/tweetchristo" TargetMode="External" /><Relationship Id="rId476" Type="http://schemas.openxmlformats.org/officeDocument/2006/relationships/hyperlink" Target="https://twitter.com/uxthug" TargetMode="External" /><Relationship Id="rId477" Type="http://schemas.openxmlformats.org/officeDocument/2006/relationships/hyperlink" Target="https://twitter.com/lloydziel" TargetMode="External" /><Relationship Id="rId478" Type="http://schemas.openxmlformats.org/officeDocument/2006/relationships/hyperlink" Target="https://twitter.com/davidrowlands21" TargetMode="External" /><Relationship Id="rId479" Type="http://schemas.openxmlformats.org/officeDocument/2006/relationships/hyperlink" Target="https://twitter.com/talal_abdulaziz" TargetMode="External" /><Relationship Id="rId480" Type="http://schemas.openxmlformats.org/officeDocument/2006/relationships/hyperlink" Target="https://twitter.com/rluberti" TargetMode="External" /><Relationship Id="rId481" Type="http://schemas.openxmlformats.org/officeDocument/2006/relationships/hyperlink" Target="https://twitter.com/ho204kr" TargetMode="External" /><Relationship Id="rId482" Type="http://schemas.openxmlformats.org/officeDocument/2006/relationships/hyperlink" Target="https://twitter.com/eakingston1969" TargetMode="External" /><Relationship Id="rId483" Type="http://schemas.openxmlformats.org/officeDocument/2006/relationships/hyperlink" Target="https://twitter.com/kmaamees" TargetMode="External" /><Relationship Id="rId484" Type="http://schemas.openxmlformats.org/officeDocument/2006/relationships/hyperlink" Target="https://twitter.com/lazaroibanez" TargetMode="External" /><Relationship Id="rId485" Type="http://schemas.openxmlformats.org/officeDocument/2006/relationships/hyperlink" Target="https://twitter.com/elaggan" TargetMode="External" /><Relationship Id="rId486" Type="http://schemas.openxmlformats.org/officeDocument/2006/relationships/hyperlink" Target="https://twitter.com/mednrc" TargetMode="External" /><Relationship Id="rId487" Type="http://schemas.openxmlformats.org/officeDocument/2006/relationships/hyperlink" Target="https://twitter.com/laverdejp" TargetMode="External" /><Relationship Id="rId488" Type="http://schemas.openxmlformats.org/officeDocument/2006/relationships/hyperlink" Target="https://twitter.com/fuckinlance" TargetMode="External" /><Relationship Id="rId489" Type="http://schemas.openxmlformats.org/officeDocument/2006/relationships/hyperlink" Target="https://twitter.com/fotojoin" TargetMode="External" /><Relationship Id="rId490" Type="http://schemas.openxmlformats.org/officeDocument/2006/relationships/hyperlink" Target="https://twitter.com/ianvowles" TargetMode="External" /><Relationship Id="rId491" Type="http://schemas.openxmlformats.org/officeDocument/2006/relationships/comments" Target="../comments2.xml" /><Relationship Id="rId492" Type="http://schemas.openxmlformats.org/officeDocument/2006/relationships/vmlDrawing" Target="../drawings/vmlDrawing2.vml" /><Relationship Id="rId493" Type="http://schemas.openxmlformats.org/officeDocument/2006/relationships/table" Target="../tables/table2.xml" /><Relationship Id="rId49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wired.com/story/stratolaunch-airplane-burt-rutan-paul-allen/" TargetMode="External" /><Relationship Id="rId2" Type="http://schemas.openxmlformats.org/officeDocument/2006/relationships/hyperlink" Target="https://www.readersdigest.ca/culture/stratolaunch-worlds-largest-plane/" TargetMode="External" /><Relationship Id="rId3" Type="http://schemas.openxmlformats.org/officeDocument/2006/relationships/hyperlink" Target="https://www.businessinsider.com/stratolaunch-is-worlds-largest-plane-pictures-2018-2?utm_content=buffer7dc08&amp;utm_medium=social&amp;utm_source=facebook.com&amp;utm_campaign=buffer-bi&amp;fbclid=IwAR1_gfGfc-EBpCwvjmsXvtCAsKBkUWkvazIbiMTrRW4VMUjaPR3rsOu1xEk" TargetMode="External" /><Relationship Id="rId4" Type="http://schemas.openxmlformats.org/officeDocument/2006/relationships/hyperlink" Target="https://www.businessinsider.com/stratolaunch-is-worlds-largest-plane-pictures-2018-2?utm_content=buffer5a7f5&amp;utm_medium=social&amp;utm_source=facebook.com&amp;utm_campaign=buffer-inventions" TargetMode="External" /><Relationship Id="rId5" Type="http://schemas.openxmlformats.org/officeDocument/2006/relationships/hyperlink" Target="https://wunderflug.com/magazine/aiming-high-the-stratolaunch-project/" TargetMode="External" /><Relationship Id="rId6" Type="http://schemas.openxmlformats.org/officeDocument/2006/relationships/hyperlink" Target="https://www.businessinsider.fr/decouvrez-le-stratolaunch-le-plus-grand-avion-du-monde-qui-devrait-effectuer-son-premier-vol-en-2019/" TargetMode="External" /><Relationship Id="rId7" Type="http://schemas.openxmlformats.org/officeDocument/2006/relationships/hyperlink" Target="https://nbntv.me/?p=65638" TargetMode="External" /><Relationship Id="rId8" Type="http://schemas.openxmlformats.org/officeDocument/2006/relationships/hyperlink" Target="http://fotojoin.ru/tech/stratolaunch-samyj-bolshoj-s-mire-samolet/" TargetMode="External" /><Relationship Id="rId9" Type="http://schemas.openxmlformats.org/officeDocument/2006/relationships/hyperlink" Target="https://www.businessinsider.com/stratolaunch-is-worlds-largest-plane-pictures-2018-2" TargetMode="External" /><Relationship Id="rId10" Type="http://schemas.openxmlformats.org/officeDocument/2006/relationships/hyperlink" Target="https://www.businessinsider.com/stratolaunch-is-worlds-largest-plane-pictures-2018-2?utm_content=topbar&amp;utm_medium=referral&amp;utm_source=facebook.com&amp;utm_campaign=buffer-biuk&amp;fbclid=IwAR1ZkJZ0zlR9RJrL7VB067vvBRUY6kAojxwjmm_AHrzru-B9dWAPuqlMaeo%3Futm_source%3Dfacebook&amp;utm_term=desktop&amp;referrer=facebook" TargetMode="External" /><Relationship Id="rId11" Type="http://schemas.openxmlformats.org/officeDocument/2006/relationships/hyperlink" Target="https://www.wired.com/story/stratolaunch-airplane-burt-rutan-paul-allen/" TargetMode="External" /><Relationship Id="rId12" Type="http://schemas.openxmlformats.org/officeDocument/2006/relationships/hyperlink" Target="https://www.wired.com/story/stratolaunch-airplane-burt-rutan-paul-allen/" TargetMode="External" /><Relationship Id="rId13" Type="http://schemas.openxmlformats.org/officeDocument/2006/relationships/hyperlink" Target="https://www.readersdigest.ca/culture/stratolaunch-worlds-largest-plane/" TargetMode="External" /><Relationship Id="rId14" Type="http://schemas.openxmlformats.org/officeDocument/2006/relationships/hyperlink" Target="https://wunderflug.com/magazine/aiming-high-the-stratolaunch-project/" TargetMode="External" /><Relationship Id="rId15" Type="http://schemas.openxmlformats.org/officeDocument/2006/relationships/hyperlink" Target="https://www.businessinsider.com/stratolaunch-is-worlds-largest-plane-pictures-2018-2?utm_content=buffer5a7f5&amp;utm_medium=social&amp;utm_source=facebook.com&amp;utm_campaign=buffer-inventions" TargetMode="External" /><Relationship Id="rId16" Type="http://schemas.openxmlformats.org/officeDocument/2006/relationships/hyperlink" Target="https://www.businessinsider.com/stratolaunch-is-worlds-largest-plane-pictures-2018-2?utm_content=buffer7dc08&amp;utm_medium=social&amp;utm_source=facebook.com&amp;utm_campaign=buffer-bi&amp;fbclid=IwAR1_gfGfc-EBpCwvjmsXvtCAsKBkUWkvazIbiMTrRW4VMUjaPR3rsOu1xEk" TargetMode="External" /><Relationship Id="rId17" Type="http://schemas.openxmlformats.org/officeDocument/2006/relationships/hyperlink" Target="http://www.candidatehunter.com/jobs/?q=Flight+Sciences+Lead+Engineer+for+the+Stratolaunch+Program&amp;l=Mojave+United+States&amp;z=&amp;tw=&amp;k=" TargetMode="External" /><Relationship Id="rId18" Type="http://schemas.openxmlformats.org/officeDocument/2006/relationships/hyperlink" Target="https://www.stratolaunch.com/" TargetMode="External" /><Relationship Id="rId19" Type="http://schemas.openxmlformats.org/officeDocument/2006/relationships/hyperlink" Target="https://twitter.com/i/web/status/1104869907777372160" TargetMode="External" /><Relationship Id="rId20" Type="http://schemas.openxmlformats.org/officeDocument/2006/relationships/hyperlink" Target="http://www.spacenews.com/" TargetMode="External" /><Relationship Id="rId21" Type="http://schemas.openxmlformats.org/officeDocument/2006/relationships/hyperlink" Target="https://spacenews.com/stratolaunch-abandons-launch-vehicle-program/" TargetMode="External" /><Relationship Id="rId22" Type="http://schemas.openxmlformats.org/officeDocument/2006/relationships/hyperlink" Target="https://aviationweek.com/space/stratolaunch-terminates-rocket-engine-launcher-programs" TargetMode="External" /><Relationship Id="rId23" Type="http://schemas.openxmlformats.org/officeDocument/2006/relationships/hyperlink" Target="https://twitter.com/i/web/status/1106485184898060288" TargetMode="External" /><Relationship Id="rId24" Type="http://schemas.openxmlformats.org/officeDocument/2006/relationships/hyperlink" Target="https://www.businessinsider.fr/decouvrez-le-stratolaunch-le-plus-grand-avion-du-monde-qui-devrait-effectuer-son-premier-vol-en-2019/" TargetMode="External" /><Relationship Id="rId25" Type="http://schemas.openxmlformats.org/officeDocument/2006/relationships/hyperlink" Target="https://nbntv.me/?p=65638" TargetMode="External" /><Relationship Id="rId26" Type="http://schemas.openxmlformats.org/officeDocument/2006/relationships/hyperlink" Target="http://finance.fr.yahoo.com/actual" TargetMode="External" /><Relationship Id="rId27" Type="http://schemas.openxmlformats.org/officeDocument/2006/relationships/hyperlink" Target="https://www.businessinsider.fr/decouvrez-le-stratolaunch-le-plus-grand-avion-du-monde-qui-devrait-effectuer-son-premier-vol-en-2019/" TargetMode="External" /><Relationship Id="rId28" Type="http://schemas.openxmlformats.org/officeDocument/2006/relationships/table" Target="../tables/table12.xml" /><Relationship Id="rId29" Type="http://schemas.openxmlformats.org/officeDocument/2006/relationships/table" Target="../tables/table13.xml" /><Relationship Id="rId30" Type="http://schemas.openxmlformats.org/officeDocument/2006/relationships/table" Target="../tables/table14.xml" /><Relationship Id="rId31" Type="http://schemas.openxmlformats.org/officeDocument/2006/relationships/table" Target="../tables/table15.xml" /><Relationship Id="rId32" Type="http://schemas.openxmlformats.org/officeDocument/2006/relationships/table" Target="../tables/table16.xml" /><Relationship Id="rId33" Type="http://schemas.openxmlformats.org/officeDocument/2006/relationships/table" Target="../tables/table17.xml" /><Relationship Id="rId34" Type="http://schemas.openxmlformats.org/officeDocument/2006/relationships/table" Target="../tables/table18.xml" /><Relationship Id="rId35"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2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1567</v>
      </c>
      <c r="BB2" s="13" t="s">
        <v>1587</v>
      </c>
      <c r="BC2" s="13" t="s">
        <v>1588</v>
      </c>
      <c r="BD2" s="117" t="s">
        <v>1927</v>
      </c>
      <c r="BE2" s="117" t="s">
        <v>1928</v>
      </c>
      <c r="BF2" s="117" t="s">
        <v>1929</v>
      </c>
      <c r="BG2" s="117" t="s">
        <v>1930</v>
      </c>
      <c r="BH2" s="117" t="s">
        <v>1931</v>
      </c>
      <c r="BI2" s="117" t="s">
        <v>1932</v>
      </c>
      <c r="BJ2" s="117" t="s">
        <v>1933</v>
      </c>
      <c r="BK2" s="117" t="s">
        <v>1934</v>
      </c>
      <c r="BL2" s="117" t="s">
        <v>1935</v>
      </c>
    </row>
    <row r="3" spans="1:64" ht="15" customHeight="1">
      <c r="A3" s="64" t="s">
        <v>212</v>
      </c>
      <c r="B3" s="64" t="s">
        <v>323</v>
      </c>
      <c r="C3" s="65" t="s">
        <v>1982</v>
      </c>
      <c r="D3" s="66">
        <v>3</v>
      </c>
      <c r="E3" s="67" t="s">
        <v>132</v>
      </c>
      <c r="F3" s="68">
        <v>35</v>
      </c>
      <c r="G3" s="65"/>
      <c r="H3" s="69"/>
      <c r="I3" s="70"/>
      <c r="J3" s="70"/>
      <c r="K3" s="34" t="s">
        <v>65</v>
      </c>
      <c r="L3" s="71">
        <v>3</v>
      </c>
      <c r="M3" s="71"/>
      <c r="N3" s="72"/>
      <c r="O3" s="78" t="s">
        <v>332</v>
      </c>
      <c r="P3" s="80">
        <v>43531.444606481484</v>
      </c>
      <c r="Q3" s="78" t="s">
        <v>334</v>
      </c>
      <c r="R3" s="83" t="s">
        <v>375</v>
      </c>
      <c r="S3" s="78" t="s">
        <v>393</v>
      </c>
      <c r="T3" s="78"/>
      <c r="U3" s="78"/>
      <c r="V3" s="83" t="s">
        <v>416</v>
      </c>
      <c r="W3" s="80">
        <v>43531.444606481484</v>
      </c>
      <c r="X3" s="83" t="s">
        <v>514</v>
      </c>
      <c r="Y3" s="78"/>
      <c r="Z3" s="78"/>
      <c r="AA3" s="84" t="s">
        <v>628</v>
      </c>
      <c r="AB3" s="78"/>
      <c r="AC3" s="78" t="b">
        <v>0</v>
      </c>
      <c r="AD3" s="78">
        <v>0</v>
      </c>
      <c r="AE3" s="84" t="s">
        <v>744</v>
      </c>
      <c r="AF3" s="78" t="b">
        <v>0</v>
      </c>
      <c r="AG3" s="78" t="s">
        <v>747</v>
      </c>
      <c r="AH3" s="78"/>
      <c r="AI3" s="84" t="s">
        <v>744</v>
      </c>
      <c r="AJ3" s="78" t="b">
        <v>0</v>
      </c>
      <c r="AK3" s="78">
        <v>0</v>
      </c>
      <c r="AL3" s="84" t="s">
        <v>744</v>
      </c>
      <c r="AM3" s="78" t="s">
        <v>754</v>
      </c>
      <c r="AN3" s="78" t="b">
        <v>0</v>
      </c>
      <c r="AO3" s="84" t="s">
        <v>628</v>
      </c>
      <c r="AP3" s="78" t="s">
        <v>176</v>
      </c>
      <c r="AQ3" s="78">
        <v>0</v>
      </c>
      <c r="AR3" s="78">
        <v>0</v>
      </c>
      <c r="AS3" s="78"/>
      <c r="AT3" s="78"/>
      <c r="AU3" s="78"/>
      <c r="AV3" s="78"/>
      <c r="AW3" s="78"/>
      <c r="AX3" s="78"/>
      <c r="AY3" s="78"/>
      <c r="AZ3" s="78"/>
      <c r="BA3">
        <v>1</v>
      </c>
      <c r="BB3" s="78" t="str">
        <f>REPLACE(INDEX(GroupVertices[Group],MATCH(Edges[[#This Row],[Vertex 1]],GroupVertices[Vertex],0)),1,1,"")</f>
        <v>9</v>
      </c>
      <c r="BC3" s="78" t="str">
        <f>REPLACE(INDEX(GroupVertices[Group],MATCH(Edges[[#This Row],[Vertex 2]],GroupVertices[Vertex],0)),1,1,"")</f>
        <v>9</v>
      </c>
      <c r="BD3" s="48">
        <v>2</v>
      </c>
      <c r="BE3" s="49">
        <v>10.526315789473685</v>
      </c>
      <c r="BF3" s="48">
        <v>0</v>
      </c>
      <c r="BG3" s="49">
        <v>0</v>
      </c>
      <c r="BH3" s="48">
        <v>0</v>
      </c>
      <c r="BI3" s="49">
        <v>0</v>
      </c>
      <c r="BJ3" s="48">
        <v>17</v>
      </c>
      <c r="BK3" s="49">
        <v>89.47368421052632</v>
      </c>
      <c r="BL3" s="48">
        <v>19</v>
      </c>
    </row>
    <row r="4" spans="1:64" ht="15" customHeight="1">
      <c r="A4" s="64" t="s">
        <v>213</v>
      </c>
      <c r="B4" s="64" t="s">
        <v>213</v>
      </c>
      <c r="C4" s="65" t="s">
        <v>1982</v>
      </c>
      <c r="D4" s="66">
        <v>3</v>
      </c>
      <c r="E4" s="67" t="s">
        <v>132</v>
      </c>
      <c r="F4" s="68">
        <v>35</v>
      </c>
      <c r="G4" s="65"/>
      <c r="H4" s="69"/>
      <c r="I4" s="70"/>
      <c r="J4" s="70"/>
      <c r="K4" s="34" t="s">
        <v>65</v>
      </c>
      <c r="L4" s="77">
        <v>4</v>
      </c>
      <c r="M4" s="77"/>
      <c r="N4" s="72"/>
      <c r="O4" s="79" t="s">
        <v>176</v>
      </c>
      <c r="P4" s="81">
        <v>43531.47994212963</v>
      </c>
      <c r="Q4" s="79" t="s">
        <v>335</v>
      </c>
      <c r="R4" s="82" t="s">
        <v>376</v>
      </c>
      <c r="S4" s="79" t="s">
        <v>394</v>
      </c>
      <c r="T4" s="79"/>
      <c r="U4" s="82" t="s">
        <v>411</v>
      </c>
      <c r="V4" s="82" t="s">
        <v>411</v>
      </c>
      <c r="W4" s="81">
        <v>43531.47994212963</v>
      </c>
      <c r="X4" s="82" t="s">
        <v>515</v>
      </c>
      <c r="Y4" s="79"/>
      <c r="Z4" s="79"/>
      <c r="AA4" s="85" t="s">
        <v>629</v>
      </c>
      <c r="AB4" s="79"/>
      <c r="AC4" s="79" t="b">
        <v>0</v>
      </c>
      <c r="AD4" s="79">
        <v>1</v>
      </c>
      <c r="AE4" s="85" t="s">
        <v>744</v>
      </c>
      <c r="AF4" s="79" t="b">
        <v>0</v>
      </c>
      <c r="AG4" s="79" t="s">
        <v>747</v>
      </c>
      <c r="AH4" s="79"/>
      <c r="AI4" s="85" t="s">
        <v>744</v>
      </c>
      <c r="AJ4" s="79" t="b">
        <v>0</v>
      </c>
      <c r="AK4" s="79">
        <v>1</v>
      </c>
      <c r="AL4" s="85" t="s">
        <v>744</v>
      </c>
      <c r="AM4" s="79" t="s">
        <v>754</v>
      </c>
      <c r="AN4" s="79" t="b">
        <v>0</v>
      </c>
      <c r="AO4" s="85" t="s">
        <v>629</v>
      </c>
      <c r="AP4" s="79" t="s">
        <v>176</v>
      </c>
      <c r="AQ4" s="79">
        <v>0</v>
      </c>
      <c r="AR4" s="79">
        <v>0</v>
      </c>
      <c r="AS4" s="79"/>
      <c r="AT4" s="79"/>
      <c r="AU4" s="79"/>
      <c r="AV4" s="79"/>
      <c r="AW4" s="79"/>
      <c r="AX4" s="79"/>
      <c r="AY4" s="79"/>
      <c r="AZ4" s="79"/>
      <c r="BA4">
        <v>1</v>
      </c>
      <c r="BB4" s="78" t="str">
        <f>REPLACE(INDEX(GroupVertices[Group],MATCH(Edges[[#This Row],[Vertex 1]],GroupVertices[Vertex],0)),1,1,"")</f>
        <v>8</v>
      </c>
      <c r="BC4" s="78" t="str">
        <f>REPLACE(INDEX(GroupVertices[Group],MATCH(Edges[[#This Row],[Vertex 2]],GroupVertices[Vertex],0)),1,1,"")</f>
        <v>8</v>
      </c>
      <c r="BD4" s="48">
        <v>2</v>
      </c>
      <c r="BE4" s="49">
        <v>12.5</v>
      </c>
      <c r="BF4" s="48">
        <v>0</v>
      </c>
      <c r="BG4" s="49">
        <v>0</v>
      </c>
      <c r="BH4" s="48">
        <v>0</v>
      </c>
      <c r="BI4" s="49">
        <v>0</v>
      </c>
      <c r="BJ4" s="48">
        <v>14</v>
      </c>
      <c r="BK4" s="49">
        <v>87.5</v>
      </c>
      <c r="BL4" s="48">
        <v>16</v>
      </c>
    </row>
    <row r="5" spans="1:64" ht="15">
      <c r="A5" s="64" t="s">
        <v>214</v>
      </c>
      <c r="B5" s="64" t="s">
        <v>213</v>
      </c>
      <c r="C5" s="65" t="s">
        <v>1982</v>
      </c>
      <c r="D5" s="66">
        <v>3</v>
      </c>
      <c r="E5" s="67" t="s">
        <v>132</v>
      </c>
      <c r="F5" s="68">
        <v>35</v>
      </c>
      <c r="G5" s="65"/>
      <c r="H5" s="69"/>
      <c r="I5" s="70"/>
      <c r="J5" s="70"/>
      <c r="K5" s="34" t="s">
        <v>65</v>
      </c>
      <c r="L5" s="77">
        <v>5</v>
      </c>
      <c r="M5" s="77"/>
      <c r="N5" s="72"/>
      <c r="O5" s="79" t="s">
        <v>332</v>
      </c>
      <c r="P5" s="81">
        <v>43531.65954861111</v>
      </c>
      <c r="Q5" s="79" t="s">
        <v>336</v>
      </c>
      <c r="R5" s="79"/>
      <c r="S5" s="79"/>
      <c r="T5" s="79"/>
      <c r="U5" s="79"/>
      <c r="V5" s="82" t="s">
        <v>417</v>
      </c>
      <c r="W5" s="81">
        <v>43531.65954861111</v>
      </c>
      <c r="X5" s="82" t="s">
        <v>516</v>
      </c>
      <c r="Y5" s="79"/>
      <c r="Z5" s="79"/>
      <c r="AA5" s="85" t="s">
        <v>630</v>
      </c>
      <c r="AB5" s="79"/>
      <c r="AC5" s="79" t="b">
        <v>0</v>
      </c>
      <c r="AD5" s="79">
        <v>0</v>
      </c>
      <c r="AE5" s="85" t="s">
        <v>744</v>
      </c>
      <c r="AF5" s="79" t="b">
        <v>0</v>
      </c>
      <c r="AG5" s="79" t="s">
        <v>747</v>
      </c>
      <c r="AH5" s="79"/>
      <c r="AI5" s="85" t="s">
        <v>744</v>
      </c>
      <c r="AJ5" s="79" t="b">
        <v>0</v>
      </c>
      <c r="AK5" s="79">
        <v>1</v>
      </c>
      <c r="AL5" s="85" t="s">
        <v>629</v>
      </c>
      <c r="AM5" s="79" t="s">
        <v>755</v>
      </c>
      <c r="AN5" s="79" t="b">
        <v>0</v>
      </c>
      <c r="AO5" s="85" t="s">
        <v>629</v>
      </c>
      <c r="AP5" s="79" t="s">
        <v>176</v>
      </c>
      <c r="AQ5" s="79">
        <v>0</v>
      </c>
      <c r="AR5" s="79">
        <v>0</v>
      </c>
      <c r="AS5" s="79"/>
      <c r="AT5" s="79"/>
      <c r="AU5" s="79"/>
      <c r="AV5" s="79"/>
      <c r="AW5" s="79"/>
      <c r="AX5" s="79"/>
      <c r="AY5" s="79"/>
      <c r="AZ5" s="79"/>
      <c r="BA5">
        <v>1</v>
      </c>
      <c r="BB5" s="78" t="str">
        <f>REPLACE(INDEX(GroupVertices[Group],MATCH(Edges[[#This Row],[Vertex 1]],GroupVertices[Vertex],0)),1,1,"")</f>
        <v>8</v>
      </c>
      <c r="BC5" s="78" t="str">
        <f>REPLACE(INDEX(GroupVertices[Group],MATCH(Edges[[#This Row],[Vertex 2]],GroupVertices[Vertex],0)),1,1,"")</f>
        <v>8</v>
      </c>
      <c r="BD5" s="48">
        <v>2</v>
      </c>
      <c r="BE5" s="49">
        <v>11.11111111111111</v>
      </c>
      <c r="BF5" s="48">
        <v>0</v>
      </c>
      <c r="BG5" s="49">
        <v>0</v>
      </c>
      <c r="BH5" s="48">
        <v>0</v>
      </c>
      <c r="BI5" s="49">
        <v>0</v>
      </c>
      <c r="BJ5" s="48">
        <v>16</v>
      </c>
      <c r="BK5" s="49">
        <v>88.88888888888889</v>
      </c>
      <c r="BL5" s="48">
        <v>18</v>
      </c>
    </row>
    <row r="6" spans="1:64" ht="15">
      <c r="A6" s="64" t="s">
        <v>215</v>
      </c>
      <c r="B6" s="64" t="s">
        <v>215</v>
      </c>
      <c r="C6" s="65" t="s">
        <v>1982</v>
      </c>
      <c r="D6" s="66">
        <v>3</v>
      </c>
      <c r="E6" s="67" t="s">
        <v>132</v>
      </c>
      <c r="F6" s="68">
        <v>35</v>
      </c>
      <c r="G6" s="65"/>
      <c r="H6" s="69"/>
      <c r="I6" s="70"/>
      <c r="J6" s="70"/>
      <c r="K6" s="34" t="s">
        <v>65</v>
      </c>
      <c r="L6" s="77">
        <v>6</v>
      </c>
      <c r="M6" s="77"/>
      <c r="N6" s="72"/>
      <c r="O6" s="79" t="s">
        <v>176</v>
      </c>
      <c r="P6" s="81">
        <v>43531.982881944445</v>
      </c>
      <c r="Q6" s="79" t="s">
        <v>337</v>
      </c>
      <c r="R6" s="82" t="s">
        <v>377</v>
      </c>
      <c r="S6" s="79" t="s">
        <v>395</v>
      </c>
      <c r="T6" s="79"/>
      <c r="U6" s="79"/>
      <c r="V6" s="82" t="s">
        <v>418</v>
      </c>
      <c r="W6" s="81">
        <v>43531.982881944445</v>
      </c>
      <c r="X6" s="82" t="s">
        <v>517</v>
      </c>
      <c r="Y6" s="79"/>
      <c r="Z6" s="79"/>
      <c r="AA6" s="85" t="s">
        <v>631</v>
      </c>
      <c r="AB6" s="79"/>
      <c r="AC6" s="79" t="b">
        <v>0</v>
      </c>
      <c r="AD6" s="79">
        <v>0</v>
      </c>
      <c r="AE6" s="85" t="s">
        <v>744</v>
      </c>
      <c r="AF6" s="79" t="b">
        <v>0</v>
      </c>
      <c r="AG6" s="79" t="s">
        <v>748</v>
      </c>
      <c r="AH6" s="79"/>
      <c r="AI6" s="85" t="s">
        <v>744</v>
      </c>
      <c r="AJ6" s="79" t="b">
        <v>0</v>
      </c>
      <c r="AK6" s="79">
        <v>0</v>
      </c>
      <c r="AL6" s="85" t="s">
        <v>744</v>
      </c>
      <c r="AM6" s="79" t="s">
        <v>756</v>
      </c>
      <c r="AN6" s="79" t="b">
        <v>0</v>
      </c>
      <c r="AO6" s="85" t="s">
        <v>631</v>
      </c>
      <c r="AP6" s="79" t="s">
        <v>176</v>
      </c>
      <c r="AQ6" s="79">
        <v>0</v>
      </c>
      <c r="AR6" s="79">
        <v>0</v>
      </c>
      <c r="AS6" s="79"/>
      <c r="AT6" s="79"/>
      <c r="AU6" s="79"/>
      <c r="AV6" s="79"/>
      <c r="AW6" s="79"/>
      <c r="AX6" s="79"/>
      <c r="AY6" s="79"/>
      <c r="AZ6" s="79"/>
      <c r="BA6">
        <v>1</v>
      </c>
      <c r="BB6" s="78" t="str">
        <f>REPLACE(INDEX(GroupVertices[Group],MATCH(Edges[[#This Row],[Vertex 1]],GroupVertices[Vertex],0)),1,1,"")</f>
        <v>2</v>
      </c>
      <c r="BC6" s="78" t="str">
        <f>REPLACE(INDEX(GroupVertices[Group],MATCH(Edges[[#This Row],[Vertex 2]],GroupVertices[Vertex],0)),1,1,"")</f>
        <v>2</v>
      </c>
      <c r="BD6" s="48">
        <v>2</v>
      </c>
      <c r="BE6" s="49">
        <v>5.405405405405405</v>
      </c>
      <c r="BF6" s="48">
        <v>0</v>
      </c>
      <c r="BG6" s="49">
        <v>0</v>
      </c>
      <c r="BH6" s="48">
        <v>0</v>
      </c>
      <c r="BI6" s="49">
        <v>0</v>
      </c>
      <c r="BJ6" s="48">
        <v>35</v>
      </c>
      <c r="BK6" s="49">
        <v>94.5945945945946</v>
      </c>
      <c r="BL6" s="48">
        <v>37</v>
      </c>
    </row>
    <row r="7" spans="1:64" ht="15">
      <c r="A7" s="64" t="s">
        <v>216</v>
      </c>
      <c r="B7" s="64" t="s">
        <v>216</v>
      </c>
      <c r="C7" s="65" t="s">
        <v>1982</v>
      </c>
      <c r="D7" s="66">
        <v>3</v>
      </c>
      <c r="E7" s="67" t="s">
        <v>132</v>
      </c>
      <c r="F7" s="68">
        <v>35</v>
      </c>
      <c r="G7" s="65"/>
      <c r="H7" s="69"/>
      <c r="I7" s="70"/>
      <c r="J7" s="70"/>
      <c r="K7" s="34" t="s">
        <v>65</v>
      </c>
      <c r="L7" s="77">
        <v>7</v>
      </c>
      <c r="M7" s="77"/>
      <c r="N7" s="72"/>
      <c r="O7" s="79" t="s">
        <v>176</v>
      </c>
      <c r="P7" s="81">
        <v>43532.66831018519</v>
      </c>
      <c r="Q7" s="79" t="s">
        <v>338</v>
      </c>
      <c r="R7" s="82" t="s">
        <v>378</v>
      </c>
      <c r="S7" s="79" t="s">
        <v>396</v>
      </c>
      <c r="T7" s="79"/>
      <c r="U7" s="79"/>
      <c r="V7" s="82" t="s">
        <v>419</v>
      </c>
      <c r="W7" s="81">
        <v>43532.66831018519</v>
      </c>
      <c r="X7" s="82" t="s">
        <v>518</v>
      </c>
      <c r="Y7" s="79"/>
      <c r="Z7" s="79"/>
      <c r="AA7" s="85" t="s">
        <v>632</v>
      </c>
      <c r="AB7" s="79"/>
      <c r="AC7" s="79" t="b">
        <v>0</v>
      </c>
      <c r="AD7" s="79">
        <v>0</v>
      </c>
      <c r="AE7" s="85" t="s">
        <v>744</v>
      </c>
      <c r="AF7" s="79" t="b">
        <v>0</v>
      </c>
      <c r="AG7" s="79" t="s">
        <v>749</v>
      </c>
      <c r="AH7" s="79"/>
      <c r="AI7" s="85" t="s">
        <v>744</v>
      </c>
      <c r="AJ7" s="79" t="b">
        <v>0</v>
      </c>
      <c r="AK7" s="79">
        <v>0</v>
      </c>
      <c r="AL7" s="85" t="s">
        <v>744</v>
      </c>
      <c r="AM7" s="79" t="s">
        <v>757</v>
      </c>
      <c r="AN7" s="79" t="b">
        <v>0</v>
      </c>
      <c r="AO7" s="85" t="s">
        <v>632</v>
      </c>
      <c r="AP7" s="79" t="s">
        <v>176</v>
      </c>
      <c r="AQ7" s="79">
        <v>0</v>
      </c>
      <c r="AR7" s="79">
        <v>0</v>
      </c>
      <c r="AS7" s="79"/>
      <c r="AT7" s="79"/>
      <c r="AU7" s="79"/>
      <c r="AV7" s="79"/>
      <c r="AW7" s="79"/>
      <c r="AX7" s="79"/>
      <c r="AY7" s="79"/>
      <c r="AZ7" s="79"/>
      <c r="BA7">
        <v>1</v>
      </c>
      <c r="BB7" s="78" t="str">
        <f>REPLACE(INDEX(GroupVertices[Group],MATCH(Edges[[#This Row],[Vertex 1]],GroupVertices[Vertex],0)),1,1,"")</f>
        <v>2</v>
      </c>
      <c r="BC7" s="78" t="str">
        <f>REPLACE(INDEX(GroupVertices[Group],MATCH(Edges[[#This Row],[Vertex 2]],GroupVertices[Vertex],0)),1,1,"")</f>
        <v>2</v>
      </c>
      <c r="BD7" s="48">
        <v>0</v>
      </c>
      <c r="BE7" s="49">
        <v>0</v>
      </c>
      <c r="BF7" s="48">
        <v>0</v>
      </c>
      <c r="BG7" s="49">
        <v>0</v>
      </c>
      <c r="BH7" s="48">
        <v>0</v>
      </c>
      <c r="BI7" s="49">
        <v>0</v>
      </c>
      <c r="BJ7" s="48">
        <v>12</v>
      </c>
      <c r="BK7" s="49">
        <v>100</v>
      </c>
      <c r="BL7" s="48">
        <v>12</v>
      </c>
    </row>
    <row r="8" spans="1:64" ht="15">
      <c r="A8" s="64" t="s">
        <v>217</v>
      </c>
      <c r="B8" s="64" t="s">
        <v>217</v>
      </c>
      <c r="C8" s="65" t="s">
        <v>1982</v>
      </c>
      <c r="D8" s="66">
        <v>3</v>
      </c>
      <c r="E8" s="67" t="s">
        <v>132</v>
      </c>
      <c r="F8" s="68">
        <v>35</v>
      </c>
      <c r="G8" s="65"/>
      <c r="H8" s="69"/>
      <c r="I8" s="70"/>
      <c r="J8" s="70"/>
      <c r="K8" s="34" t="s">
        <v>65</v>
      </c>
      <c r="L8" s="77">
        <v>8</v>
      </c>
      <c r="M8" s="77"/>
      <c r="N8" s="72"/>
      <c r="O8" s="79" t="s">
        <v>176</v>
      </c>
      <c r="P8" s="81">
        <v>43534.60320601852</v>
      </c>
      <c r="Q8" s="79" t="s">
        <v>339</v>
      </c>
      <c r="R8" s="82" t="s">
        <v>379</v>
      </c>
      <c r="S8" s="79" t="s">
        <v>397</v>
      </c>
      <c r="T8" s="79" t="s">
        <v>331</v>
      </c>
      <c r="U8" s="82" t="s">
        <v>412</v>
      </c>
      <c r="V8" s="82" t="s">
        <v>412</v>
      </c>
      <c r="W8" s="81">
        <v>43534.60320601852</v>
      </c>
      <c r="X8" s="82" t="s">
        <v>519</v>
      </c>
      <c r="Y8" s="79"/>
      <c r="Z8" s="79"/>
      <c r="AA8" s="85" t="s">
        <v>633</v>
      </c>
      <c r="AB8" s="79"/>
      <c r="AC8" s="79" t="b">
        <v>0</v>
      </c>
      <c r="AD8" s="79">
        <v>0</v>
      </c>
      <c r="AE8" s="85" t="s">
        <v>744</v>
      </c>
      <c r="AF8" s="79" t="b">
        <v>0</v>
      </c>
      <c r="AG8" s="79" t="s">
        <v>750</v>
      </c>
      <c r="AH8" s="79"/>
      <c r="AI8" s="85" t="s">
        <v>744</v>
      </c>
      <c r="AJ8" s="79" t="b">
        <v>0</v>
      </c>
      <c r="AK8" s="79">
        <v>0</v>
      </c>
      <c r="AL8" s="85" t="s">
        <v>744</v>
      </c>
      <c r="AM8" s="79" t="s">
        <v>754</v>
      </c>
      <c r="AN8" s="79" t="b">
        <v>0</v>
      </c>
      <c r="AO8" s="85" t="s">
        <v>633</v>
      </c>
      <c r="AP8" s="79" t="s">
        <v>176</v>
      </c>
      <c r="AQ8" s="79">
        <v>0</v>
      </c>
      <c r="AR8" s="79">
        <v>0</v>
      </c>
      <c r="AS8" s="79"/>
      <c r="AT8" s="79"/>
      <c r="AU8" s="79"/>
      <c r="AV8" s="79"/>
      <c r="AW8" s="79"/>
      <c r="AX8" s="79"/>
      <c r="AY8" s="79"/>
      <c r="AZ8" s="79"/>
      <c r="BA8">
        <v>1</v>
      </c>
      <c r="BB8" s="78" t="str">
        <f>REPLACE(INDEX(GroupVertices[Group],MATCH(Edges[[#This Row],[Vertex 1]],GroupVertices[Vertex],0)),1,1,"")</f>
        <v>7</v>
      </c>
      <c r="BC8" s="78" t="str">
        <f>REPLACE(INDEX(GroupVertices[Group],MATCH(Edges[[#This Row],[Vertex 2]],GroupVertices[Vertex],0)),1,1,"")</f>
        <v>7</v>
      </c>
      <c r="BD8" s="48">
        <v>0</v>
      </c>
      <c r="BE8" s="49">
        <v>0</v>
      </c>
      <c r="BF8" s="48">
        <v>0</v>
      </c>
      <c r="BG8" s="49">
        <v>0</v>
      </c>
      <c r="BH8" s="48">
        <v>0</v>
      </c>
      <c r="BI8" s="49">
        <v>0</v>
      </c>
      <c r="BJ8" s="48">
        <v>12</v>
      </c>
      <c r="BK8" s="49">
        <v>100</v>
      </c>
      <c r="BL8" s="48">
        <v>12</v>
      </c>
    </row>
    <row r="9" spans="1:64" ht="15">
      <c r="A9" s="64" t="s">
        <v>218</v>
      </c>
      <c r="B9" s="64" t="s">
        <v>217</v>
      </c>
      <c r="C9" s="65" t="s">
        <v>1982</v>
      </c>
      <c r="D9" s="66">
        <v>3</v>
      </c>
      <c r="E9" s="67" t="s">
        <v>132</v>
      </c>
      <c r="F9" s="68">
        <v>35</v>
      </c>
      <c r="G9" s="65"/>
      <c r="H9" s="69"/>
      <c r="I9" s="70"/>
      <c r="J9" s="70"/>
      <c r="K9" s="34" t="s">
        <v>65</v>
      </c>
      <c r="L9" s="77">
        <v>9</v>
      </c>
      <c r="M9" s="77"/>
      <c r="N9" s="72"/>
      <c r="O9" s="79" t="s">
        <v>332</v>
      </c>
      <c r="P9" s="81">
        <v>43534.71326388889</v>
      </c>
      <c r="Q9" s="79" t="s">
        <v>340</v>
      </c>
      <c r="R9" s="82" t="s">
        <v>379</v>
      </c>
      <c r="S9" s="79" t="s">
        <v>397</v>
      </c>
      <c r="T9" s="79" t="s">
        <v>331</v>
      </c>
      <c r="U9" s="79"/>
      <c r="V9" s="82" t="s">
        <v>420</v>
      </c>
      <c r="W9" s="81">
        <v>43534.71326388889</v>
      </c>
      <c r="X9" s="82" t="s">
        <v>520</v>
      </c>
      <c r="Y9" s="79"/>
      <c r="Z9" s="79"/>
      <c r="AA9" s="85" t="s">
        <v>634</v>
      </c>
      <c r="AB9" s="79"/>
      <c r="AC9" s="79" t="b">
        <v>0</v>
      </c>
      <c r="AD9" s="79">
        <v>0</v>
      </c>
      <c r="AE9" s="85" t="s">
        <v>744</v>
      </c>
      <c r="AF9" s="79" t="b">
        <v>0</v>
      </c>
      <c r="AG9" s="79" t="s">
        <v>750</v>
      </c>
      <c r="AH9" s="79"/>
      <c r="AI9" s="85" t="s">
        <v>744</v>
      </c>
      <c r="AJ9" s="79" t="b">
        <v>0</v>
      </c>
      <c r="AK9" s="79">
        <v>0</v>
      </c>
      <c r="AL9" s="85" t="s">
        <v>633</v>
      </c>
      <c r="AM9" s="79" t="s">
        <v>754</v>
      </c>
      <c r="AN9" s="79" t="b">
        <v>0</v>
      </c>
      <c r="AO9" s="85" t="s">
        <v>633</v>
      </c>
      <c r="AP9" s="79" t="s">
        <v>176</v>
      </c>
      <c r="AQ9" s="79">
        <v>0</v>
      </c>
      <c r="AR9" s="79">
        <v>0</v>
      </c>
      <c r="AS9" s="79"/>
      <c r="AT9" s="79"/>
      <c r="AU9" s="79"/>
      <c r="AV9" s="79"/>
      <c r="AW9" s="79"/>
      <c r="AX9" s="79"/>
      <c r="AY9" s="79"/>
      <c r="AZ9" s="79"/>
      <c r="BA9">
        <v>1</v>
      </c>
      <c r="BB9" s="78" t="str">
        <f>REPLACE(INDEX(GroupVertices[Group],MATCH(Edges[[#This Row],[Vertex 1]],GroupVertices[Vertex],0)),1,1,"")</f>
        <v>7</v>
      </c>
      <c r="BC9" s="78" t="str">
        <f>REPLACE(INDEX(GroupVertices[Group],MATCH(Edges[[#This Row],[Vertex 2]],GroupVertices[Vertex],0)),1,1,"")</f>
        <v>7</v>
      </c>
      <c r="BD9" s="48">
        <v>0</v>
      </c>
      <c r="BE9" s="49">
        <v>0</v>
      </c>
      <c r="BF9" s="48">
        <v>0</v>
      </c>
      <c r="BG9" s="49">
        <v>0</v>
      </c>
      <c r="BH9" s="48">
        <v>0</v>
      </c>
      <c r="BI9" s="49">
        <v>0</v>
      </c>
      <c r="BJ9" s="48">
        <v>14</v>
      </c>
      <c r="BK9" s="49">
        <v>100</v>
      </c>
      <c r="BL9" s="48">
        <v>14</v>
      </c>
    </row>
    <row r="10" spans="1:64" ht="15">
      <c r="A10" s="64" t="s">
        <v>219</v>
      </c>
      <c r="B10" s="64" t="s">
        <v>219</v>
      </c>
      <c r="C10" s="65" t="s">
        <v>1982</v>
      </c>
      <c r="D10" s="66">
        <v>3</v>
      </c>
      <c r="E10" s="67" t="s">
        <v>132</v>
      </c>
      <c r="F10" s="68">
        <v>35</v>
      </c>
      <c r="G10" s="65"/>
      <c r="H10" s="69"/>
      <c r="I10" s="70"/>
      <c r="J10" s="70"/>
      <c r="K10" s="34" t="s">
        <v>65</v>
      </c>
      <c r="L10" s="77">
        <v>10</v>
      </c>
      <c r="M10" s="77"/>
      <c r="N10" s="72"/>
      <c r="O10" s="79" t="s">
        <v>176</v>
      </c>
      <c r="P10" s="81">
        <v>43534.93157407407</v>
      </c>
      <c r="Q10" s="79" t="s">
        <v>341</v>
      </c>
      <c r="R10" s="82" t="s">
        <v>380</v>
      </c>
      <c r="S10" s="79" t="s">
        <v>398</v>
      </c>
      <c r="T10" s="79"/>
      <c r="U10" s="79"/>
      <c r="V10" s="82" t="s">
        <v>421</v>
      </c>
      <c r="W10" s="81">
        <v>43534.93157407407</v>
      </c>
      <c r="X10" s="82" t="s">
        <v>521</v>
      </c>
      <c r="Y10" s="79"/>
      <c r="Z10" s="79"/>
      <c r="AA10" s="85" t="s">
        <v>635</v>
      </c>
      <c r="AB10" s="79"/>
      <c r="AC10" s="79" t="b">
        <v>0</v>
      </c>
      <c r="AD10" s="79">
        <v>0</v>
      </c>
      <c r="AE10" s="85" t="s">
        <v>744</v>
      </c>
      <c r="AF10" s="79" t="b">
        <v>0</v>
      </c>
      <c r="AG10" s="79" t="s">
        <v>748</v>
      </c>
      <c r="AH10" s="79"/>
      <c r="AI10" s="85" t="s">
        <v>744</v>
      </c>
      <c r="AJ10" s="79" t="b">
        <v>0</v>
      </c>
      <c r="AK10" s="79">
        <v>0</v>
      </c>
      <c r="AL10" s="85" t="s">
        <v>744</v>
      </c>
      <c r="AM10" s="79" t="s">
        <v>758</v>
      </c>
      <c r="AN10" s="79" t="b">
        <v>1</v>
      </c>
      <c r="AO10" s="85" t="s">
        <v>635</v>
      </c>
      <c r="AP10" s="79" t="s">
        <v>176</v>
      </c>
      <c r="AQ10" s="79">
        <v>0</v>
      </c>
      <c r="AR10" s="79">
        <v>0</v>
      </c>
      <c r="AS10" s="79"/>
      <c r="AT10" s="79"/>
      <c r="AU10" s="79"/>
      <c r="AV10" s="79"/>
      <c r="AW10" s="79"/>
      <c r="AX10" s="79"/>
      <c r="AY10" s="79"/>
      <c r="AZ10" s="79"/>
      <c r="BA10">
        <v>1</v>
      </c>
      <c r="BB10" s="78" t="str">
        <f>REPLACE(INDEX(GroupVertices[Group],MATCH(Edges[[#This Row],[Vertex 1]],GroupVertices[Vertex],0)),1,1,"")</f>
        <v>2</v>
      </c>
      <c r="BC10" s="78" t="str">
        <f>REPLACE(INDEX(GroupVertices[Group],MATCH(Edges[[#This Row],[Vertex 2]],GroupVertices[Vertex],0)),1,1,"")</f>
        <v>2</v>
      </c>
      <c r="BD10" s="48">
        <v>0</v>
      </c>
      <c r="BE10" s="49">
        <v>0</v>
      </c>
      <c r="BF10" s="48">
        <v>0</v>
      </c>
      <c r="BG10" s="49">
        <v>0</v>
      </c>
      <c r="BH10" s="48">
        <v>0</v>
      </c>
      <c r="BI10" s="49">
        <v>0</v>
      </c>
      <c r="BJ10" s="48">
        <v>22</v>
      </c>
      <c r="BK10" s="49">
        <v>100</v>
      </c>
      <c r="BL10" s="48">
        <v>22</v>
      </c>
    </row>
    <row r="11" spans="1:64" ht="15">
      <c r="A11" s="64" t="s">
        <v>220</v>
      </c>
      <c r="B11" s="64" t="s">
        <v>324</v>
      </c>
      <c r="C11" s="65" t="s">
        <v>1982</v>
      </c>
      <c r="D11" s="66">
        <v>3</v>
      </c>
      <c r="E11" s="67" t="s">
        <v>132</v>
      </c>
      <c r="F11" s="68">
        <v>35</v>
      </c>
      <c r="G11" s="65"/>
      <c r="H11" s="69"/>
      <c r="I11" s="70"/>
      <c r="J11" s="70"/>
      <c r="K11" s="34" t="s">
        <v>65</v>
      </c>
      <c r="L11" s="77">
        <v>11</v>
      </c>
      <c r="M11" s="77"/>
      <c r="N11" s="72"/>
      <c r="O11" s="79" t="s">
        <v>332</v>
      </c>
      <c r="P11" s="81">
        <v>43535.82439814815</v>
      </c>
      <c r="Q11" s="79" t="s">
        <v>342</v>
      </c>
      <c r="R11" s="79"/>
      <c r="S11" s="79"/>
      <c r="T11" s="79"/>
      <c r="U11" s="82" t="s">
        <v>413</v>
      </c>
      <c r="V11" s="82" t="s">
        <v>413</v>
      </c>
      <c r="W11" s="81">
        <v>43535.82439814815</v>
      </c>
      <c r="X11" s="82" t="s">
        <v>522</v>
      </c>
      <c r="Y11" s="79"/>
      <c r="Z11" s="79"/>
      <c r="AA11" s="85" t="s">
        <v>636</v>
      </c>
      <c r="AB11" s="85" t="s">
        <v>742</v>
      </c>
      <c r="AC11" s="79" t="b">
        <v>0</v>
      </c>
      <c r="AD11" s="79">
        <v>4</v>
      </c>
      <c r="AE11" s="85" t="s">
        <v>745</v>
      </c>
      <c r="AF11" s="79" t="b">
        <v>0</v>
      </c>
      <c r="AG11" s="79" t="s">
        <v>748</v>
      </c>
      <c r="AH11" s="79"/>
      <c r="AI11" s="85" t="s">
        <v>744</v>
      </c>
      <c r="AJ11" s="79" t="b">
        <v>0</v>
      </c>
      <c r="AK11" s="79">
        <v>0</v>
      </c>
      <c r="AL11" s="85" t="s">
        <v>744</v>
      </c>
      <c r="AM11" s="79" t="s">
        <v>754</v>
      </c>
      <c r="AN11" s="79" t="b">
        <v>0</v>
      </c>
      <c r="AO11" s="85" t="s">
        <v>742</v>
      </c>
      <c r="AP11" s="79" t="s">
        <v>176</v>
      </c>
      <c r="AQ11" s="79">
        <v>0</v>
      </c>
      <c r="AR11" s="79">
        <v>0</v>
      </c>
      <c r="AS11" s="79"/>
      <c r="AT11" s="79"/>
      <c r="AU11" s="79"/>
      <c r="AV11" s="79"/>
      <c r="AW11" s="79"/>
      <c r="AX11" s="79"/>
      <c r="AY11" s="79"/>
      <c r="AZ11" s="79"/>
      <c r="BA11">
        <v>1</v>
      </c>
      <c r="BB11" s="78" t="str">
        <f>REPLACE(INDEX(GroupVertices[Group],MATCH(Edges[[#This Row],[Vertex 1]],GroupVertices[Vertex],0)),1,1,"")</f>
        <v>4</v>
      </c>
      <c r="BC11" s="78" t="str">
        <f>REPLACE(INDEX(GroupVertices[Group],MATCH(Edges[[#This Row],[Vertex 2]],GroupVertices[Vertex],0)),1,1,"")</f>
        <v>4</v>
      </c>
      <c r="BD11" s="48"/>
      <c r="BE11" s="49"/>
      <c r="BF11" s="48"/>
      <c r="BG11" s="49"/>
      <c r="BH11" s="48"/>
      <c r="BI11" s="49"/>
      <c r="BJ11" s="48"/>
      <c r="BK11" s="49"/>
      <c r="BL11" s="48"/>
    </row>
    <row r="12" spans="1:64" ht="15">
      <c r="A12" s="64" t="s">
        <v>220</v>
      </c>
      <c r="B12" s="64" t="s">
        <v>325</v>
      </c>
      <c r="C12" s="65" t="s">
        <v>1982</v>
      </c>
      <c r="D12" s="66">
        <v>3</v>
      </c>
      <c r="E12" s="67" t="s">
        <v>132</v>
      </c>
      <c r="F12" s="68">
        <v>35</v>
      </c>
      <c r="G12" s="65"/>
      <c r="H12" s="69"/>
      <c r="I12" s="70"/>
      <c r="J12" s="70"/>
      <c r="K12" s="34" t="s">
        <v>65</v>
      </c>
      <c r="L12" s="77">
        <v>12</v>
      </c>
      <c r="M12" s="77"/>
      <c r="N12" s="72"/>
      <c r="O12" s="79" t="s">
        <v>332</v>
      </c>
      <c r="P12" s="81">
        <v>43535.82439814815</v>
      </c>
      <c r="Q12" s="79" t="s">
        <v>342</v>
      </c>
      <c r="R12" s="79"/>
      <c r="S12" s="79"/>
      <c r="T12" s="79"/>
      <c r="U12" s="82" t="s">
        <v>413</v>
      </c>
      <c r="V12" s="82" t="s">
        <v>413</v>
      </c>
      <c r="W12" s="81">
        <v>43535.82439814815</v>
      </c>
      <c r="X12" s="82" t="s">
        <v>522</v>
      </c>
      <c r="Y12" s="79"/>
      <c r="Z12" s="79"/>
      <c r="AA12" s="85" t="s">
        <v>636</v>
      </c>
      <c r="AB12" s="85" t="s">
        <v>742</v>
      </c>
      <c r="AC12" s="79" t="b">
        <v>0</v>
      </c>
      <c r="AD12" s="79">
        <v>4</v>
      </c>
      <c r="AE12" s="85" t="s">
        <v>745</v>
      </c>
      <c r="AF12" s="79" t="b">
        <v>0</v>
      </c>
      <c r="AG12" s="79" t="s">
        <v>748</v>
      </c>
      <c r="AH12" s="79"/>
      <c r="AI12" s="85" t="s">
        <v>744</v>
      </c>
      <c r="AJ12" s="79" t="b">
        <v>0</v>
      </c>
      <c r="AK12" s="79">
        <v>0</v>
      </c>
      <c r="AL12" s="85" t="s">
        <v>744</v>
      </c>
      <c r="AM12" s="79" t="s">
        <v>754</v>
      </c>
      <c r="AN12" s="79" t="b">
        <v>0</v>
      </c>
      <c r="AO12" s="85" t="s">
        <v>742</v>
      </c>
      <c r="AP12" s="79" t="s">
        <v>176</v>
      </c>
      <c r="AQ12" s="79">
        <v>0</v>
      </c>
      <c r="AR12" s="79">
        <v>0</v>
      </c>
      <c r="AS12" s="79"/>
      <c r="AT12" s="79"/>
      <c r="AU12" s="79"/>
      <c r="AV12" s="79"/>
      <c r="AW12" s="79"/>
      <c r="AX12" s="79"/>
      <c r="AY12" s="79"/>
      <c r="AZ12" s="79"/>
      <c r="BA12">
        <v>1</v>
      </c>
      <c r="BB12" s="78" t="str">
        <f>REPLACE(INDEX(GroupVertices[Group],MATCH(Edges[[#This Row],[Vertex 1]],GroupVertices[Vertex],0)),1,1,"")</f>
        <v>4</v>
      </c>
      <c r="BC12" s="78" t="str">
        <f>REPLACE(INDEX(GroupVertices[Group],MATCH(Edges[[#This Row],[Vertex 2]],GroupVertices[Vertex],0)),1,1,"")</f>
        <v>4</v>
      </c>
      <c r="BD12" s="48"/>
      <c r="BE12" s="49"/>
      <c r="BF12" s="48"/>
      <c r="BG12" s="49"/>
      <c r="BH12" s="48"/>
      <c r="BI12" s="49"/>
      <c r="BJ12" s="48"/>
      <c r="BK12" s="49"/>
      <c r="BL12" s="48"/>
    </row>
    <row r="13" spans="1:64" ht="15">
      <c r="A13" s="64" t="s">
        <v>220</v>
      </c>
      <c r="B13" s="64" t="s">
        <v>326</v>
      </c>
      <c r="C13" s="65" t="s">
        <v>1982</v>
      </c>
      <c r="D13" s="66">
        <v>3</v>
      </c>
      <c r="E13" s="67" t="s">
        <v>132</v>
      </c>
      <c r="F13" s="68">
        <v>35</v>
      </c>
      <c r="G13" s="65"/>
      <c r="H13" s="69"/>
      <c r="I13" s="70"/>
      <c r="J13" s="70"/>
      <c r="K13" s="34" t="s">
        <v>65</v>
      </c>
      <c r="L13" s="77">
        <v>13</v>
      </c>
      <c r="M13" s="77"/>
      <c r="N13" s="72"/>
      <c r="O13" s="79" t="s">
        <v>333</v>
      </c>
      <c r="P13" s="81">
        <v>43535.82439814815</v>
      </c>
      <c r="Q13" s="79" t="s">
        <v>342</v>
      </c>
      <c r="R13" s="79"/>
      <c r="S13" s="79"/>
      <c r="T13" s="79"/>
      <c r="U13" s="82" t="s">
        <v>413</v>
      </c>
      <c r="V13" s="82" t="s">
        <v>413</v>
      </c>
      <c r="W13" s="81">
        <v>43535.82439814815</v>
      </c>
      <c r="X13" s="82" t="s">
        <v>522</v>
      </c>
      <c r="Y13" s="79"/>
      <c r="Z13" s="79"/>
      <c r="AA13" s="85" t="s">
        <v>636</v>
      </c>
      <c r="AB13" s="85" t="s">
        <v>742</v>
      </c>
      <c r="AC13" s="79" t="b">
        <v>0</v>
      </c>
      <c r="AD13" s="79">
        <v>4</v>
      </c>
      <c r="AE13" s="85" t="s">
        <v>745</v>
      </c>
      <c r="AF13" s="79" t="b">
        <v>0</v>
      </c>
      <c r="AG13" s="79" t="s">
        <v>748</v>
      </c>
      <c r="AH13" s="79"/>
      <c r="AI13" s="85" t="s">
        <v>744</v>
      </c>
      <c r="AJ13" s="79" t="b">
        <v>0</v>
      </c>
      <c r="AK13" s="79">
        <v>0</v>
      </c>
      <c r="AL13" s="85" t="s">
        <v>744</v>
      </c>
      <c r="AM13" s="79" t="s">
        <v>754</v>
      </c>
      <c r="AN13" s="79" t="b">
        <v>0</v>
      </c>
      <c r="AO13" s="85" t="s">
        <v>742</v>
      </c>
      <c r="AP13" s="79" t="s">
        <v>176</v>
      </c>
      <c r="AQ13" s="79">
        <v>0</v>
      </c>
      <c r="AR13" s="79">
        <v>0</v>
      </c>
      <c r="AS13" s="79"/>
      <c r="AT13" s="79"/>
      <c r="AU13" s="79"/>
      <c r="AV13" s="79"/>
      <c r="AW13" s="79"/>
      <c r="AX13" s="79"/>
      <c r="AY13" s="79"/>
      <c r="AZ13" s="79"/>
      <c r="BA13">
        <v>1</v>
      </c>
      <c r="BB13" s="78" t="str">
        <f>REPLACE(INDEX(GroupVertices[Group],MATCH(Edges[[#This Row],[Vertex 1]],GroupVertices[Vertex],0)),1,1,"")</f>
        <v>4</v>
      </c>
      <c r="BC13" s="78" t="str">
        <f>REPLACE(INDEX(GroupVertices[Group],MATCH(Edges[[#This Row],[Vertex 2]],GroupVertices[Vertex],0)),1,1,"")</f>
        <v>4</v>
      </c>
      <c r="BD13" s="48">
        <v>1</v>
      </c>
      <c r="BE13" s="49">
        <v>1.7857142857142858</v>
      </c>
      <c r="BF13" s="48">
        <v>2</v>
      </c>
      <c r="BG13" s="49">
        <v>3.5714285714285716</v>
      </c>
      <c r="BH13" s="48">
        <v>0</v>
      </c>
      <c r="BI13" s="49">
        <v>0</v>
      </c>
      <c r="BJ13" s="48">
        <v>53</v>
      </c>
      <c r="BK13" s="49">
        <v>94.64285714285714</v>
      </c>
      <c r="BL13" s="48">
        <v>56</v>
      </c>
    </row>
    <row r="14" spans="1:64" ht="15">
      <c r="A14" s="64" t="s">
        <v>221</v>
      </c>
      <c r="B14" s="64" t="s">
        <v>221</v>
      </c>
      <c r="C14" s="65" t="s">
        <v>1983</v>
      </c>
      <c r="D14" s="66">
        <v>3</v>
      </c>
      <c r="E14" s="67" t="s">
        <v>136</v>
      </c>
      <c r="F14" s="68">
        <v>35</v>
      </c>
      <c r="G14" s="65"/>
      <c r="H14" s="69"/>
      <c r="I14" s="70"/>
      <c r="J14" s="70"/>
      <c r="K14" s="34" t="s">
        <v>65</v>
      </c>
      <c r="L14" s="77">
        <v>14</v>
      </c>
      <c r="M14" s="77"/>
      <c r="N14" s="72"/>
      <c r="O14" s="79" t="s">
        <v>176</v>
      </c>
      <c r="P14" s="81">
        <v>43535.836909722224</v>
      </c>
      <c r="Q14" s="79" t="s">
        <v>343</v>
      </c>
      <c r="R14" s="82" t="s">
        <v>381</v>
      </c>
      <c r="S14" s="79" t="s">
        <v>399</v>
      </c>
      <c r="T14" s="79" t="s">
        <v>407</v>
      </c>
      <c r="U14" s="79"/>
      <c r="V14" s="82" t="s">
        <v>422</v>
      </c>
      <c r="W14" s="81">
        <v>43535.836909722224</v>
      </c>
      <c r="X14" s="82" t="s">
        <v>523</v>
      </c>
      <c r="Y14" s="79"/>
      <c r="Z14" s="79"/>
      <c r="AA14" s="85" t="s">
        <v>637</v>
      </c>
      <c r="AB14" s="79"/>
      <c r="AC14" s="79" t="b">
        <v>0</v>
      </c>
      <c r="AD14" s="79">
        <v>0</v>
      </c>
      <c r="AE14" s="85" t="s">
        <v>744</v>
      </c>
      <c r="AF14" s="79" t="b">
        <v>0</v>
      </c>
      <c r="AG14" s="79" t="s">
        <v>748</v>
      </c>
      <c r="AH14" s="79"/>
      <c r="AI14" s="85" t="s">
        <v>744</v>
      </c>
      <c r="AJ14" s="79" t="b">
        <v>0</v>
      </c>
      <c r="AK14" s="79">
        <v>0</v>
      </c>
      <c r="AL14" s="85" t="s">
        <v>744</v>
      </c>
      <c r="AM14" s="79" t="s">
        <v>759</v>
      </c>
      <c r="AN14" s="79" t="b">
        <v>0</v>
      </c>
      <c r="AO14" s="85" t="s">
        <v>637</v>
      </c>
      <c r="AP14" s="79" t="s">
        <v>176</v>
      </c>
      <c r="AQ14" s="79">
        <v>0</v>
      </c>
      <c r="AR14" s="79">
        <v>0</v>
      </c>
      <c r="AS14" s="79"/>
      <c r="AT14" s="79"/>
      <c r="AU14" s="79"/>
      <c r="AV14" s="79"/>
      <c r="AW14" s="79"/>
      <c r="AX14" s="79"/>
      <c r="AY14" s="79"/>
      <c r="AZ14" s="79"/>
      <c r="BA14">
        <v>2</v>
      </c>
      <c r="BB14" s="78" t="str">
        <f>REPLACE(INDEX(GroupVertices[Group],MATCH(Edges[[#This Row],[Vertex 1]],GroupVertices[Vertex],0)),1,1,"")</f>
        <v>2</v>
      </c>
      <c r="BC14" s="78" t="str">
        <f>REPLACE(INDEX(GroupVertices[Group],MATCH(Edges[[#This Row],[Vertex 2]],GroupVertices[Vertex],0)),1,1,"")</f>
        <v>2</v>
      </c>
      <c r="BD14" s="48">
        <v>1</v>
      </c>
      <c r="BE14" s="49">
        <v>5.2631578947368425</v>
      </c>
      <c r="BF14" s="48">
        <v>1</v>
      </c>
      <c r="BG14" s="49">
        <v>5.2631578947368425</v>
      </c>
      <c r="BH14" s="48">
        <v>0</v>
      </c>
      <c r="BI14" s="49">
        <v>0</v>
      </c>
      <c r="BJ14" s="48">
        <v>17</v>
      </c>
      <c r="BK14" s="49">
        <v>89.47368421052632</v>
      </c>
      <c r="BL14" s="48">
        <v>19</v>
      </c>
    </row>
    <row r="15" spans="1:64" ht="15">
      <c r="A15" s="64" t="s">
        <v>221</v>
      </c>
      <c r="B15" s="64" t="s">
        <v>221</v>
      </c>
      <c r="C15" s="65" t="s">
        <v>1983</v>
      </c>
      <c r="D15" s="66">
        <v>3</v>
      </c>
      <c r="E15" s="67" t="s">
        <v>136</v>
      </c>
      <c r="F15" s="68">
        <v>35</v>
      </c>
      <c r="G15" s="65"/>
      <c r="H15" s="69"/>
      <c r="I15" s="70"/>
      <c r="J15" s="70"/>
      <c r="K15" s="34" t="s">
        <v>65</v>
      </c>
      <c r="L15" s="77">
        <v>15</v>
      </c>
      <c r="M15" s="77"/>
      <c r="N15" s="72"/>
      <c r="O15" s="79" t="s">
        <v>176</v>
      </c>
      <c r="P15" s="81">
        <v>43535.83694444445</v>
      </c>
      <c r="Q15" s="79" t="s">
        <v>344</v>
      </c>
      <c r="R15" s="82" t="s">
        <v>381</v>
      </c>
      <c r="S15" s="79" t="s">
        <v>399</v>
      </c>
      <c r="T15" s="79" t="s">
        <v>407</v>
      </c>
      <c r="U15" s="79"/>
      <c r="V15" s="82" t="s">
        <v>422</v>
      </c>
      <c r="W15" s="81">
        <v>43535.83694444445</v>
      </c>
      <c r="X15" s="82" t="s">
        <v>524</v>
      </c>
      <c r="Y15" s="79"/>
      <c r="Z15" s="79"/>
      <c r="AA15" s="85" t="s">
        <v>638</v>
      </c>
      <c r="AB15" s="79"/>
      <c r="AC15" s="79" t="b">
        <v>0</v>
      </c>
      <c r="AD15" s="79">
        <v>0</v>
      </c>
      <c r="AE15" s="85" t="s">
        <v>744</v>
      </c>
      <c r="AF15" s="79" t="b">
        <v>0</v>
      </c>
      <c r="AG15" s="79" t="s">
        <v>748</v>
      </c>
      <c r="AH15" s="79"/>
      <c r="AI15" s="85" t="s">
        <v>744</v>
      </c>
      <c r="AJ15" s="79" t="b">
        <v>0</v>
      </c>
      <c r="AK15" s="79">
        <v>0</v>
      </c>
      <c r="AL15" s="85" t="s">
        <v>744</v>
      </c>
      <c r="AM15" s="79" t="s">
        <v>760</v>
      </c>
      <c r="AN15" s="79" t="b">
        <v>0</v>
      </c>
      <c r="AO15" s="85" t="s">
        <v>638</v>
      </c>
      <c r="AP15" s="79" t="s">
        <v>176</v>
      </c>
      <c r="AQ15" s="79">
        <v>0</v>
      </c>
      <c r="AR15" s="79">
        <v>0</v>
      </c>
      <c r="AS15" s="79"/>
      <c r="AT15" s="79"/>
      <c r="AU15" s="79"/>
      <c r="AV15" s="79"/>
      <c r="AW15" s="79"/>
      <c r="AX15" s="79"/>
      <c r="AY15" s="79"/>
      <c r="AZ15" s="79"/>
      <c r="BA15">
        <v>2</v>
      </c>
      <c r="BB15" s="78" t="str">
        <f>REPLACE(INDEX(GroupVertices[Group],MATCH(Edges[[#This Row],[Vertex 1]],GroupVertices[Vertex],0)),1,1,"")</f>
        <v>2</v>
      </c>
      <c r="BC15" s="78" t="str">
        <f>REPLACE(INDEX(GroupVertices[Group],MATCH(Edges[[#This Row],[Vertex 2]],GroupVertices[Vertex],0)),1,1,"")</f>
        <v>2</v>
      </c>
      <c r="BD15" s="48">
        <v>1</v>
      </c>
      <c r="BE15" s="49">
        <v>5.2631578947368425</v>
      </c>
      <c r="BF15" s="48">
        <v>1</v>
      </c>
      <c r="BG15" s="49">
        <v>5.2631578947368425</v>
      </c>
      <c r="BH15" s="48">
        <v>0</v>
      </c>
      <c r="BI15" s="49">
        <v>0</v>
      </c>
      <c r="BJ15" s="48">
        <v>17</v>
      </c>
      <c r="BK15" s="49">
        <v>89.47368421052632</v>
      </c>
      <c r="BL15" s="48">
        <v>19</v>
      </c>
    </row>
    <row r="16" spans="1:64" ht="15">
      <c r="A16" s="64" t="s">
        <v>222</v>
      </c>
      <c r="B16" s="64" t="s">
        <v>319</v>
      </c>
      <c r="C16" s="65" t="s">
        <v>1982</v>
      </c>
      <c r="D16" s="66">
        <v>3</v>
      </c>
      <c r="E16" s="67" t="s">
        <v>132</v>
      </c>
      <c r="F16" s="68">
        <v>35</v>
      </c>
      <c r="G16" s="65"/>
      <c r="H16" s="69"/>
      <c r="I16" s="70"/>
      <c r="J16" s="70"/>
      <c r="K16" s="34" t="s">
        <v>65</v>
      </c>
      <c r="L16" s="77">
        <v>16</v>
      </c>
      <c r="M16" s="77"/>
      <c r="N16" s="72"/>
      <c r="O16" s="79" t="s">
        <v>332</v>
      </c>
      <c r="P16" s="81">
        <v>43535.98489583333</v>
      </c>
      <c r="Q16" s="79" t="s">
        <v>345</v>
      </c>
      <c r="R16" s="79"/>
      <c r="S16" s="79"/>
      <c r="T16" s="79"/>
      <c r="U16" s="79"/>
      <c r="V16" s="82" t="s">
        <v>423</v>
      </c>
      <c r="W16" s="81">
        <v>43535.98489583333</v>
      </c>
      <c r="X16" s="82" t="s">
        <v>525</v>
      </c>
      <c r="Y16" s="79"/>
      <c r="Z16" s="79"/>
      <c r="AA16" s="85" t="s">
        <v>639</v>
      </c>
      <c r="AB16" s="79"/>
      <c r="AC16" s="79" t="b">
        <v>0</v>
      </c>
      <c r="AD16" s="79">
        <v>0</v>
      </c>
      <c r="AE16" s="85" t="s">
        <v>744</v>
      </c>
      <c r="AF16" s="79" t="b">
        <v>0</v>
      </c>
      <c r="AG16" s="79" t="s">
        <v>748</v>
      </c>
      <c r="AH16" s="79"/>
      <c r="AI16" s="85" t="s">
        <v>744</v>
      </c>
      <c r="AJ16" s="79" t="b">
        <v>0</v>
      </c>
      <c r="AK16" s="79">
        <v>119</v>
      </c>
      <c r="AL16" s="85" t="s">
        <v>737</v>
      </c>
      <c r="AM16" s="79" t="s">
        <v>754</v>
      </c>
      <c r="AN16" s="79" t="b">
        <v>0</v>
      </c>
      <c r="AO16" s="85" t="s">
        <v>737</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v>0</v>
      </c>
      <c r="BE16" s="49">
        <v>0</v>
      </c>
      <c r="BF16" s="48">
        <v>0</v>
      </c>
      <c r="BG16" s="49">
        <v>0</v>
      </c>
      <c r="BH16" s="48">
        <v>0</v>
      </c>
      <c r="BI16" s="49">
        <v>0</v>
      </c>
      <c r="BJ16" s="48">
        <v>27</v>
      </c>
      <c r="BK16" s="49">
        <v>100</v>
      </c>
      <c r="BL16" s="48">
        <v>27</v>
      </c>
    </row>
    <row r="17" spans="1:64" ht="15">
      <c r="A17" s="64" t="s">
        <v>223</v>
      </c>
      <c r="B17" s="64" t="s">
        <v>327</v>
      </c>
      <c r="C17" s="65" t="s">
        <v>1982</v>
      </c>
      <c r="D17" s="66">
        <v>3</v>
      </c>
      <c r="E17" s="67" t="s">
        <v>132</v>
      </c>
      <c r="F17" s="68">
        <v>35</v>
      </c>
      <c r="G17" s="65"/>
      <c r="H17" s="69"/>
      <c r="I17" s="70"/>
      <c r="J17" s="70"/>
      <c r="K17" s="34" t="s">
        <v>65</v>
      </c>
      <c r="L17" s="77">
        <v>17</v>
      </c>
      <c r="M17" s="77"/>
      <c r="N17" s="72"/>
      <c r="O17" s="79" t="s">
        <v>332</v>
      </c>
      <c r="P17" s="81">
        <v>43536.52097222222</v>
      </c>
      <c r="Q17" s="79" t="s">
        <v>346</v>
      </c>
      <c r="R17" s="82" t="s">
        <v>382</v>
      </c>
      <c r="S17" s="79" t="s">
        <v>400</v>
      </c>
      <c r="T17" s="79"/>
      <c r="U17" s="79"/>
      <c r="V17" s="82" t="s">
        <v>424</v>
      </c>
      <c r="W17" s="81">
        <v>43536.52097222222</v>
      </c>
      <c r="X17" s="82" t="s">
        <v>526</v>
      </c>
      <c r="Y17" s="79"/>
      <c r="Z17" s="79"/>
      <c r="AA17" s="85" t="s">
        <v>640</v>
      </c>
      <c r="AB17" s="79"/>
      <c r="AC17" s="79" t="b">
        <v>0</v>
      </c>
      <c r="AD17" s="79">
        <v>0</v>
      </c>
      <c r="AE17" s="85" t="s">
        <v>744</v>
      </c>
      <c r="AF17" s="79" t="b">
        <v>0</v>
      </c>
      <c r="AG17" s="79" t="s">
        <v>748</v>
      </c>
      <c r="AH17" s="79"/>
      <c r="AI17" s="85" t="s">
        <v>744</v>
      </c>
      <c r="AJ17" s="79" t="b">
        <v>0</v>
      </c>
      <c r="AK17" s="79">
        <v>0</v>
      </c>
      <c r="AL17" s="85" t="s">
        <v>744</v>
      </c>
      <c r="AM17" s="79" t="s">
        <v>754</v>
      </c>
      <c r="AN17" s="79" t="b">
        <v>0</v>
      </c>
      <c r="AO17" s="85" t="s">
        <v>640</v>
      </c>
      <c r="AP17" s="79" t="s">
        <v>176</v>
      </c>
      <c r="AQ17" s="79">
        <v>0</v>
      </c>
      <c r="AR17" s="79">
        <v>0</v>
      </c>
      <c r="AS17" s="79"/>
      <c r="AT17" s="79"/>
      <c r="AU17" s="79"/>
      <c r="AV17" s="79"/>
      <c r="AW17" s="79"/>
      <c r="AX17" s="79"/>
      <c r="AY17" s="79"/>
      <c r="AZ17" s="79"/>
      <c r="BA17">
        <v>1</v>
      </c>
      <c r="BB17" s="78" t="str">
        <f>REPLACE(INDEX(GroupVertices[Group],MATCH(Edges[[#This Row],[Vertex 1]],GroupVertices[Vertex],0)),1,1,"")</f>
        <v>3</v>
      </c>
      <c r="BC17" s="78" t="str">
        <f>REPLACE(INDEX(GroupVertices[Group],MATCH(Edges[[#This Row],[Vertex 2]],GroupVertices[Vertex],0)),1,1,"")</f>
        <v>3</v>
      </c>
      <c r="BD17" s="48"/>
      <c r="BE17" s="49"/>
      <c r="BF17" s="48"/>
      <c r="BG17" s="49"/>
      <c r="BH17" s="48"/>
      <c r="BI17" s="49"/>
      <c r="BJ17" s="48"/>
      <c r="BK17" s="49"/>
      <c r="BL17" s="48"/>
    </row>
    <row r="18" spans="1:64" ht="15">
      <c r="A18" s="64" t="s">
        <v>223</v>
      </c>
      <c r="B18" s="64" t="s">
        <v>328</v>
      </c>
      <c r="C18" s="65" t="s">
        <v>1982</v>
      </c>
      <c r="D18" s="66">
        <v>3</v>
      </c>
      <c r="E18" s="67" t="s">
        <v>132</v>
      </c>
      <c r="F18" s="68">
        <v>35</v>
      </c>
      <c r="G18" s="65"/>
      <c r="H18" s="69"/>
      <c r="I18" s="70"/>
      <c r="J18" s="70"/>
      <c r="K18" s="34" t="s">
        <v>65</v>
      </c>
      <c r="L18" s="77">
        <v>18</v>
      </c>
      <c r="M18" s="77"/>
      <c r="N18" s="72"/>
      <c r="O18" s="79" t="s">
        <v>332</v>
      </c>
      <c r="P18" s="81">
        <v>43536.52097222222</v>
      </c>
      <c r="Q18" s="79" t="s">
        <v>346</v>
      </c>
      <c r="R18" s="82" t="s">
        <v>382</v>
      </c>
      <c r="S18" s="79" t="s">
        <v>400</v>
      </c>
      <c r="T18" s="79"/>
      <c r="U18" s="79"/>
      <c r="V18" s="82" t="s">
        <v>424</v>
      </c>
      <c r="W18" s="81">
        <v>43536.52097222222</v>
      </c>
      <c r="X18" s="82" t="s">
        <v>526</v>
      </c>
      <c r="Y18" s="79"/>
      <c r="Z18" s="79"/>
      <c r="AA18" s="85" t="s">
        <v>640</v>
      </c>
      <c r="AB18" s="79"/>
      <c r="AC18" s="79" t="b">
        <v>0</v>
      </c>
      <c r="AD18" s="79">
        <v>0</v>
      </c>
      <c r="AE18" s="85" t="s">
        <v>744</v>
      </c>
      <c r="AF18" s="79" t="b">
        <v>0</v>
      </c>
      <c r="AG18" s="79" t="s">
        <v>748</v>
      </c>
      <c r="AH18" s="79"/>
      <c r="AI18" s="85" t="s">
        <v>744</v>
      </c>
      <c r="AJ18" s="79" t="b">
        <v>0</v>
      </c>
      <c r="AK18" s="79">
        <v>0</v>
      </c>
      <c r="AL18" s="85" t="s">
        <v>744</v>
      </c>
      <c r="AM18" s="79" t="s">
        <v>754</v>
      </c>
      <c r="AN18" s="79" t="b">
        <v>0</v>
      </c>
      <c r="AO18" s="85" t="s">
        <v>640</v>
      </c>
      <c r="AP18" s="79" t="s">
        <v>176</v>
      </c>
      <c r="AQ18" s="79">
        <v>0</v>
      </c>
      <c r="AR18" s="79">
        <v>0</v>
      </c>
      <c r="AS18" s="79"/>
      <c r="AT18" s="79"/>
      <c r="AU18" s="79"/>
      <c r="AV18" s="79"/>
      <c r="AW18" s="79"/>
      <c r="AX18" s="79"/>
      <c r="AY18" s="79"/>
      <c r="AZ18" s="79"/>
      <c r="BA18">
        <v>1</v>
      </c>
      <c r="BB18" s="78" t="str">
        <f>REPLACE(INDEX(GroupVertices[Group],MATCH(Edges[[#This Row],[Vertex 1]],GroupVertices[Vertex],0)),1,1,"")</f>
        <v>3</v>
      </c>
      <c r="BC18" s="78" t="str">
        <f>REPLACE(INDEX(GroupVertices[Group],MATCH(Edges[[#This Row],[Vertex 2]],GroupVertices[Vertex],0)),1,1,"")</f>
        <v>3</v>
      </c>
      <c r="BD18" s="48"/>
      <c r="BE18" s="49"/>
      <c r="BF18" s="48"/>
      <c r="BG18" s="49"/>
      <c r="BH18" s="48"/>
      <c r="BI18" s="49"/>
      <c r="BJ18" s="48"/>
      <c r="BK18" s="49"/>
      <c r="BL18" s="48"/>
    </row>
    <row r="19" spans="1:64" ht="15">
      <c r="A19" s="64" t="s">
        <v>223</v>
      </c>
      <c r="B19" s="64" t="s">
        <v>329</v>
      </c>
      <c r="C19" s="65" t="s">
        <v>1982</v>
      </c>
      <c r="D19" s="66">
        <v>3</v>
      </c>
      <c r="E19" s="67" t="s">
        <v>132</v>
      </c>
      <c r="F19" s="68">
        <v>35</v>
      </c>
      <c r="G19" s="65"/>
      <c r="H19" s="69"/>
      <c r="I19" s="70"/>
      <c r="J19" s="70"/>
      <c r="K19" s="34" t="s">
        <v>65</v>
      </c>
      <c r="L19" s="77">
        <v>19</v>
      </c>
      <c r="M19" s="77"/>
      <c r="N19" s="72"/>
      <c r="O19" s="79" t="s">
        <v>332</v>
      </c>
      <c r="P19" s="81">
        <v>43536.52097222222</v>
      </c>
      <c r="Q19" s="79" t="s">
        <v>346</v>
      </c>
      <c r="R19" s="82" t="s">
        <v>382</v>
      </c>
      <c r="S19" s="79" t="s">
        <v>400</v>
      </c>
      <c r="T19" s="79"/>
      <c r="U19" s="79"/>
      <c r="V19" s="82" t="s">
        <v>424</v>
      </c>
      <c r="W19" s="81">
        <v>43536.52097222222</v>
      </c>
      <c r="X19" s="82" t="s">
        <v>526</v>
      </c>
      <c r="Y19" s="79"/>
      <c r="Z19" s="79"/>
      <c r="AA19" s="85" t="s">
        <v>640</v>
      </c>
      <c r="AB19" s="79"/>
      <c r="AC19" s="79" t="b">
        <v>0</v>
      </c>
      <c r="AD19" s="79">
        <v>0</v>
      </c>
      <c r="AE19" s="85" t="s">
        <v>744</v>
      </c>
      <c r="AF19" s="79" t="b">
        <v>0</v>
      </c>
      <c r="AG19" s="79" t="s">
        <v>748</v>
      </c>
      <c r="AH19" s="79"/>
      <c r="AI19" s="85" t="s">
        <v>744</v>
      </c>
      <c r="AJ19" s="79" t="b">
        <v>0</v>
      </c>
      <c r="AK19" s="79">
        <v>0</v>
      </c>
      <c r="AL19" s="85" t="s">
        <v>744</v>
      </c>
      <c r="AM19" s="79" t="s">
        <v>754</v>
      </c>
      <c r="AN19" s="79" t="b">
        <v>0</v>
      </c>
      <c r="AO19" s="85" t="s">
        <v>640</v>
      </c>
      <c r="AP19" s="79" t="s">
        <v>176</v>
      </c>
      <c r="AQ19" s="79">
        <v>0</v>
      </c>
      <c r="AR19" s="79">
        <v>0</v>
      </c>
      <c r="AS19" s="79"/>
      <c r="AT19" s="79"/>
      <c r="AU19" s="79"/>
      <c r="AV19" s="79"/>
      <c r="AW19" s="79"/>
      <c r="AX19" s="79"/>
      <c r="AY19" s="79"/>
      <c r="AZ19" s="79"/>
      <c r="BA19">
        <v>1</v>
      </c>
      <c r="BB19" s="78" t="str">
        <f>REPLACE(INDEX(GroupVertices[Group],MATCH(Edges[[#This Row],[Vertex 1]],GroupVertices[Vertex],0)),1,1,"")</f>
        <v>3</v>
      </c>
      <c r="BC19" s="78" t="str">
        <f>REPLACE(INDEX(GroupVertices[Group],MATCH(Edges[[#This Row],[Vertex 2]],GroupVertices[Vertex],0)),1,1,"")</f>
        <v>3</v>
      </c>
      <c r="BD19" s="48"/>
      <c r="BE19" s="49"/>
      <c r="BF19" s="48"/>
      <c r="BG19" s="49"/>
      <c r="BH19" s="48"/>
      <c r="BI19" s="49"/>
      <c r="BJ19" s="48"/>
      <c r="BK19" s="49"/>
      <c r="BL19" s="48"/>
    </row>
    <row r="20" spans="1:64" ht="15">
      <c r="A20" s="64" t="s">
        <v>223</v>
      </c>
      <c r="B20" s="64" t="s">
        <v>330</v>
      </c>
      <c r="C20" s="65" t="s">
        <v>1982</v>
      </c>
      <c r="D20" s="66">
        <v>3</v>
      </c>
      <c r="E20" s="67" t="s">
        <v>132</v>
      </c>
      <c r="F20" s="68">
        <v>35</v>
      </c>
      <c r="G20" s="65"/>
      <c r="H20" s="69"/>
      <c r="I20" s="70"/>
      <c r="J20" s="70"/>
      <c r="K20" s="34" t="s">
        <v>65</v>
      </c>
      <c r="L20" s="77">
        <v>20</v>
      </c>
      <c r="M20" s="77"/>
      <c r="N20" s="72"/>
      <c r="O20" s="79" t="s">
        <v>332</v>
      </c>
      <c r="P20" s="81">
        <v>43536.52097222222</v>
      </c>
      <c r="Q20" s="79" t="s">
        <v>346</v>
      </c>
      <c r="R20" s="82" t="s">
        <v>382</v>
      </c>
      <c r="S20" s="79" t="s">
        <v>400</v>
      </c>
      <c r="T20" s="79"/>
      <c r="U20" s="79"/>
      <c r="V20" s="82" t="s">
        <v>424</v>
      </c>
      <c r="W20" s="81">
        <v>43536.52097222222</v>
      </c>
      <c r="X20" s="82" t="s">
        <v>526</v>
      </c>
      <c r="Y20" s="79"/>
      <c r="Z20" s="79"/>
      <c r="AA20" s="85" t="s">
        <v>640</v>
      </c>
      <c r="AB20" s="79"/>
      <c r="AC20" s="79" t="b">
        <v>0</v>
      </c>
      <c r="AD20" s="79">
        <v>0</v>
      </c>
      <c r="AE20" s="85" t="s">
        <v>744</v>
      </c>
      <c r="AF20" s="79" t="b">
        <v>0</v>
      </c>
      <c r="AG20" s="79" t="s">
        <v>748</v>
      </c>
      <c r="AH20" s="79"/>
      <c r="AI20" s="85" t="s">
        <v>744</v>
      </c>
      <c r="AJ20" s="79" t="b">
        <v>0</v>
      </c>
      <c r="AK20" s="79">
        <v>0</v>
      </c>
      <c r="AL20" s="85" t="s">
        <v>744</v>
      </c>
      <c r="AM20" s="79" t="s">
        <v>754</v>
      </c>
      <c r="AN20" s="79" t="b">
        <v>0</v>
      </c>
      <c r="AO20" s="85" t="s">
        <v>640</v>
      </c>
      <c r="AP20" s="79" t="s">
        <v>176</v>
      </c>
      <c r="AQ20" s="79">
        <v>0</v>
      </c>
      <c r="AR20" s="79">
        <v>0</v>
      </c>
      <c r="AS20" s="79"/>
      <c r="AT20" s="79"/>
      <c r="AU20" s="79"/>
      <c r="AV20" s="79"/>
      <c r="AW20" s="79"/>
      <c r="AX20" s="79"/>
      <c r="AY20" s="79"/>
      <c r="AZ20" s="79"/>
      <c r="BA20">
        <v>1</v>
      </c>
      <c r="BB20" s="78" t="str">
        <f>REPLACE(INDEX(GroupVertices[Group],MATCH(Edges[[#This Row],[Vertex 1]],GroupVertices[Vertex],0)),1,1,"")</f>
        <v>3</v>
      </c>
      <c r="BC20" s="78" t="str">
        <f>REPLACE(INDEX(GroupVertices[Group],MATCH(Edges[[#This Row],[Vertex 2]],GroupVertices[Vertex],0)),1,1,"")</f>
        <v>3</v>
      </c>
      <c r="BD20" s="48"/>
      <c r="BE20" s="49"/>
      <c r="BF20" s="48"/>
      <c r="BG20" s="49"/>
      <c r="BH20" s="48"/>
      <c r="BI20" s="49"/>
      <c r="BJ20" s="48"/>
      <c r="BK20" s="49"/>
      <c r="BL20" s="48"/>
    </row>
    <row r="21" spans="1:64" ht="15">
      <c r="A21" s="64" t="s">
        <v>223</v>
      </c>
      <c r="B21" s="64" t="s">
        <v>331</v>
      </c>
      <c r="C21" s="65" t="s">
        <v>1982</v>
      </c>
      <c r="D21" s="66">
        <v>3</v>
      </c>
      <c r="E21" s="67" t="s">
        <v>132</v>
      </c>
      <c r="F21" s="68">
        <v>35</v>
      </c>
      <c r="G21" s="65"/>
      <c r="H21" s="69"/>
      <c r="I21" s="70"/>
      <c r="J21" s="70"/>
      <c r="K21" s="34" t="s">
        <v>65</v>
      </c>
      <c r="L21" s="77">
        <v>21</v>
      </c>
      <c r="M21" s="77"/>
      <c r="N21" s="72"/>
      <c r="O21" s="79" t="s">
        <v>332</v>
      </c>
      <c r="P21" s="81">
        <v>43536.52097222222</v>
      </c>
      <c r="Q21" s="79" t="s">
        <v>346</v>
      </c>
      <c r="R21" s="82" t="s">
        <v>382</v>
      </c>
      <c r="S21" s="79" t="s">
        <v>400</v>
      </c>
      <c r="T21" s="79"/>
      <c r="U21" s="79"/>
      <c r="V21" s="82" t="s">
        <v>424</v>
      </c>
      <c r="W21" s="81">
        <v>43536.52097222222</v>
      </c>
      <c r="X21" s="82" t="s">
        <v>526</v>
      </c>
      <c r="Y21" s="79"/>
      <c r="Z21" s="79"/>
      <c r="AA21" s="85" t="s">
        <v>640</v>
      </c>
      <c r="AB21" s="79"/>
      <c r="AC21" s="79" t="b">
        <v>0</v>
      </c>
      <c r="AD21" s="79">
        <v>0</v>
      </c>
      <c r="AE21" s="85" t="s">
        <v>744</v>
      </c>
      <c r="AF21" s="79" t="b">
        <v>0</v>
      </c>
      <c r="AG21" s="79" t="s">
        <v>748</v>
      </c>
      <c r="AH21" s="79"/>
      <c r="AI21" s="85" t="s">
        <v>744</v>
      </c>
      <c r="AJ21" s="79" t="b">
        <v>0</v>
      </c>
      <c r="AK21" s="79">
        <v>0</v>
      </c>
      <c r="AL21" s="85" t="s">
        <v>744</v>
      </c>
      <c r="AM21" s="79" t="s">
        <v>754</v>
      </c>
      <c r="AN21" s="79" t="b">
        <v>0</v>
      </c>
      <c r="AO21" s="85" t="s">
        <v>640</v>
      </c>
      <c r="AP21" s="79" t="s">
        <v>176</v>
      </c>
      <c r="AQ21" s="79">
        <v>0</v>
      </c>
      <c r="AR21" s="79">
        <v>0</v>
      </c>
      <c r="AS21" s="79"/>
      <c r="AT21" s="79"/>
      <c r="AU21" s="79"/>
      <c r="AV21" s="79"/>
      <c r="AW21" s="79"/>
      <c r="AX21" s="79"/>
      <c r="AY21" s="79"/>
      <c r="AZ21" s="79"/>
      <c r="BA21">
        <v>1</v>
      </c>
      <c r="BB21" s="78" t="str">
        <f>REPLACE(INDEX(GroupVertices[Group],MATCH(Edges[[#This Row],[Vertex 1]],GroupVertices[Vertex],0)),1,1,"")</f>
        <v>3</v>
      </c>
      <c r="BC21" s="78" t="str">
        <f>REPLACE(INDEX(GroupVertices[Group],MATCH(Edges[[#This Row],[Vertex 2]],GroupVertices[Vertex],0)),1,1,"")</f>
        <v>3</v>
      </c>
      <c r="BD21" s="48">
        <v>2</v>
      </c>
      <c r="BE21" s="49">
        <v>6.0606060606060606</v>
      </c>
      <c r="BF21" s="48">
        <v>0</v>
      </c>
      <c r="BG21" s="49">
        <v>0</v>
      </c>
      <c r="BH21" s="48">
        <v>0</v>
      </c>
      <c r="BI21" s="49">
        <v>0</v>
      </c>
      <c r="BJ21" s="48">
        <v>31</v>
      </c>
      <c r="BK21" s="49">
        <v>93.93939393939394</v>
      </c>
      <c r="BL21" s="48">
        <v>33</v>
      </c>
    </row>
    <row r="22" spans="1:64" ht="15">
      <c r="A22" s="64" t="s">
        <v>224</v>
      </c>
      <c r="B22" s="64" t="s">
        <v>224</v>
      </c>
      <c r="C22" s="65" t="s">
        <v>1982</v>
      </c>
      <c r="D22" s="66">
        <v>3</v>
      </c>
      <c r="E22" s="67" t="s">
        <v>132</v>
      </c>
      <c r="F22" s="68">
        <v>35</v>
      </c>
      <c r="G22" s="65"/>
      <c r="H22" s="69"/>
      <c r="I22" s="70"/>
      <c r="J22" s="70"/>
      <c r="K22" s="34" t="s">
        <v>65</v>
      </c>
      <c r="L22" s="77">
        <v>22</v>
      </c>
      <c r="M22" s="77"/>
      <c r="N22" s="72"/>
      <c r="O22" s="79" t="s">
        <v>176</v>
      </c>
      <c r="P22" s="81">
        <v>43537.78297453704</v>
      </c>
      <c r="Q22" s="79" t="s">
        <v>347</v>
      </c>
      <c r="R22" s="79" t="s">
        <v>383</v>
      </c>
      <c r="S22" s="79" t="s">
        <v>401</v>
      </c>
      <c r="T22" s="79"/>
      <c r="U22" s="79"/>
      <c r="V22" s="82" t="s">
        <v>425</v>
      </c>
      <c r="W22" s="81">
        <v>43537.78297453704</v>
      </c>
      <c r="X22" s="82" t="s">
        <v>527</v>
      </c>
      <c r="Y22" s="79"/>
      <c r="Z22" s="79"/>
      <c r="AA22" s="85" t="s">
        <v>641</v>
      </c>
      <c r="AB22" s="79"/>
      <c r="AC22" s="79" t="b">
        <v>0</v>
      </c>
      <c r="AD22" s="79">
        <v>0</v>
      </c>
      <c r="AE22" s="85" t="s">
        <v>744</v>
      </c>
      <c r="AF22" s="79" t="b">
        <v>0</v>
      </c>
      <c r="AG22" s="79" t="s">
        <v>748</v>
      </c>
      <c r="AH22" s="79"/>
      <c r="AI22" s="85" t="s">
        <v>744</v>
      </c>
      <c r="AJ22" s="79" t="b">
        <v>0</v>
      </c>
      <c r="AK22" s="79">
        <v>0</v>
      </c>
      <c r="AL22" s="85" t="s">
        <v>744</v>
      </c>
      <c r="AM22" s="79" t="s">
        <v>761</v>
      </c>
      <c r="AN22" s="79" t="b">
        <v>0</v>
      </c>
      <c r="AO22" s="85" t="s">
        <v>641</v>
      </c>
      <c r="AP22" s="79" t="s">
        <v>176</v>
      </c>
      <c r="AQ22" s="79">
        <v>0</v>
      </c>
      <c r="AR22" s="79">
        <v>0</v>
      </c>
      <c r="AS22" s="79"/>
      <c r="AT22" s="79"/>
      <c r="AU22" s="79"/>
      <c r="AV22" s="79"/>
      <c r="AW22" s="79"/>
      <c r="AX22" s="79"/>
      <c r="AY22" s="79"/>
      <c r="AZ22" s="79"/>
      <c r="BA22">
        <v>1</v>
      </c>
      <c r="BB22" s="78" t="str">
        <f>REPLACE(INDEX(GroupVertices[Group],MATCH(Edges[[#This Row],[Vertex 1]],GroupVertices[Vertex],0)),1,1,"")</f>
        <v>2</v>
      </c>
      <c r="BC22" s="78" t="str">
        <f>REPLACE(INDEX(GroupVertices[Group],MATCH(Edges[[#This Row],[Vertex 2]],GroupVertices[Vertex],0)),1,1,"")</f>
        <v>2</v>
      </c>
      <c r="BD22" s="48">
        <v>0</v>
      </c>
      <c r="BE22" s="49">
        <v>0</v>
      </c>
      <c r="BF22" s="48">
        <v>1</v>
      </c>
      <c r="BG22" s="49">
        <v>5.882352941176471</v>
      </c>
      <c r="BH22" s="48">
        <v>0</v>
      </c>
      <c r="BI22" s="49">
        <v>0</v>
      </c>
      <c r="BJ22" s="48">
        <v>16</v>
      </c>
      <c r="BK22" s="49">
        <v>94.11764705882354</v>
      </c>
      <c r="BL22" s="48">
        <v>17</v>
      </c>
    </row>
    <row r="23" spans="1:64" ht="15">
      <c r="A23" s="64" t="s">
        <v>225</v>
      </c>
      <c r="B23" s="64" t="s">
        <v>225</v>
      </c>
      <c r="C23" s="65" t="s">
        <v>1982</v>
      </c>
      <c r="D23" s="66">
        <v>3</v>
      </c>
      <c r="E23" s="67" t="s">
        <v>132</v>
      </c>
      <c r="F23" s="68">
        <v>35</v>
      </c>
      <c r="G23" s="65"/>
      <c r="H23" s="69"/>
      <c r="I23" s="70"/>
      <c r="J23" s="70"/>
      <c r="K23" s="34" t="s">
        <v>65</v>
      </c>
      <c r="L23" s="77">
        <v>23</v>
      </c>
      <c r="M23" s="77"/>
      <c r="N23" s="72"/>
      <c r="O23" s="79" t="s">
        <v>176</v>
      </c>
      <c r="P23" s="81">
        <v>43538.31260416667</v>
      </c>
      <c r="Q23" s="79" t="s">
        <v>348</v>
      </c>
      <c r="R23" s="82" t="s">
        <v>375</v>
      </c>
      <c r="S23" s="79" t="s">
        <v>393</v>
      </c>
      <c r="T23" s="79" t="s">
        <v>408</v>
      </c>
      <c r="U23" s="79"/>
      <c r="V23" s="82" t="s">
        <v>426</v>
      </c>
      <c r="W23" s="81">
        <v>43538.31260416667</v>
      </c>
      <c r="X23" s="82" t="s">
        <v>528</v>
      </c>
      <c r="Y23" s="79"/>
      <c r="Z23" s="79"/>
      <c r="AA23" s="85" t="s">
        <v>642</v>
      </c>
      <c r="AB23" s="79"/>
      <c r="AC23" s="79" t="b">
        <v>0</v>
      </c>
      <c r="AD23" s="79">
        <v>16</v>
      </c>
      <c r="AE23" s="85" t="s">
        <v>744</v>
      </c>
      <c r="AF23" s="79" t="b">
        <v>0</v>
      </c>
      <c r="AG23" s="79" t="s">
        <v>747</v>
      </c>
      <c r="AH23" s="79"/>
      <c r="AI23" s="85" t="s">
        <v>744</v>
      </c>
      <c r="AJ23" s="79" t="b">
        <v>0</v>
      </c>
      <c r="AK23" s="79">
        <v>2</v>
      </c>
      <c r="AL23" s="85" t="s">
        <v>744</v>
      </c>
      <c r="AM23" s="79" t="s">
        <v>762</v>
      </c>
      <c r="AN23" s="79" t="b">
        <v>0</v>
      </c>
      <c r="AO23" s="85" t="s">
        <v>642</v>
      </c>
      <c r="AP23" s="79" t="s">
        <v>176</v>
      </c>
      <c r="AQ23" s="79">
        <v>0</v>
      </c>
      <c r="AR23" s="79">
        <v>0</v>
      </c>
      <c r="AS23" s="79"/>
      <c r="AT23" s="79"/>
      <c r="AU23" s="79"/>
      <c r="AV23" s="79"/>
      <c r="AW23" s="79"/>
      <c r="AX23" s="79"/>
      <c r="AY23" s="79"/>
      <c r="AZ23" s="79"/>
      <c r="BA23">
        <v>1</v>
      </c>
      <c r="BB23" s="78" t="str">
        <f>REPLACE(INDEX(GroupVertices[Group],MATCH(Edges[[#This Row],[Vertex 1]],GroupVertices[Vertex],0)),1,1,"")</f>
        <v>6</v>
      </c>
      <c r="BC23" s="78" t="str">
        <f>REPLACE(INDEX(GroupVertices[Group],MATCH(Edges[[#This Row],[Vertex 2]],GroupVertices[Vertex],0)),1,1,"")</f>
        <v>6</v>
      </c>
      <c r="BD23" s="48">
        <v>2</v>
      </c>
      <c r="BE23" s="49">
        <v>8</v>
      </c>
      <c r="BF23" s="48">
        <v>0</v>
      </c>
      <c r="BG23" s="49">
        <v>0</v>
      </c>
      <c r="BH23" s="48">
        <v>0</v>
      </c>
      <c r="BI23" s="49">
        <v>0</v>
      </c>
      <c r="BJ23" s="48">
        <v>23</v>
      </c>
      <c r="BK23" s="49">
        <v>92</v>
      </c>
      <c r="BL23" s="48">
        <v>25</v>
      </c>
    </row>
    <row r="24" spans="1:64" ht="15">
      <c r="A24" s="64" t="s">
        <v>226</v>
      </c>
      <c r="B24" s="64" t="s">
        <v>225</v>
      </c>
      <c r="C24" s="65" t="s">
        <v>1982</v>
      </c>
      <c r="D24" s="66">
        <v>3</v>
      </c>
      <c r="E24" s="67" t="s">
        <v>132</v>
      </c>
      <c r="F24" s="68">
        <v>35</v>
      </c>
      <c r="G24" s="65"/>
      <c r="H24" s="69"/>
      <c r="I24" s="70"/>
      <c r="J24" s="70"/>
      <c r="K24" s="34" t="s">
        <v>65</v>
      </c>
      <c r="L24" s="77">
        <v>24</v>
      </c>
      <c r="M24" s="77"/>
      <c r="N24" s="72"/>
      <c r="O24" s="79" t="s">
        <v>332</v>
      </c>
      <c r="P24" s="81">
        <v>43538.49363425926</v>
      </c>
      <c r="Q24" s="79" t="s">
        <v>349</v>
      </c>
      <c r="R24" s="79"/>
      <c r="S24" s="79"/>
      <c r="T24" s="79" t="s">
        <v>408</v>
      </c>
      <c r="U24" s="79"/>
      <c r="V24" s="82" t="s">
        <v>427</v>
      </c>
      <c r="W24" s="81">
        <v>43538.49363425926</v>
      </c>
      <c r="X24" s="82" t="s">
        <v>529</v>
      </c>
      <c r="Y24" s="79"/>
      <c r="Z24" s="79"/>
      <c r="AA24" s="85" t="s">
        <v>643</v>
      </c>
      <c r="AB24" s="79"/>
      <c r="AC24" s="79" t="b">
        <v>0</v>
      </c>
      <c r="AD24" s="79">
        <v>0</v>
      </c>
      <c r="AE24" s="85" t="s">
        <v>744</v>
      </c>
      <c r="AF24" s="79" t="b">
        <v>0</v>
      </c>
      <c r="AG24" s="79" t="s">
        <v>747</v>
      </c>
      <c r="AH24" s="79"/>
      <c r="AI24" s="85" t="s">
        <v>744</v>
      </c>
      <c r="AJ24" s="79" t="b">
        <v>0</v>
      </c>
      <c r="AK24" s="79">
        <v>0</v>
      </c>
      <c r="AL24" s="85" t="s">
        <v>642</v>
      </c>
      <c r="AM24" s="79" t="s">
        <v>754</v>
      </c>
      <c r="AN24" s="79" t="b">
        <v>0</v>
      </c>
      <c r="AO24" s="85" t="s">
        <v>642</v>
      </c>
      <c r="AP24" s="79" t="s">
        <v>176</v>
      </c>
      <c r="AQ24" s="79">
        <v>0</v>
      </c>
      <c r="AR24" s="79">
        <v>0</v>
      </c>
      <c r="AS24" s="79"/>
      <c r="AT24" s="79"/>
      <c r="AU24" s="79"/>
      <c r="AV24" s="79"/>
      <c r="AW24" s="79"/>
      <c r="AX24" s="79"/>
      <c r="AY24" s="79"/>
      <c r="AZ24" s="79"/>
      <c r="BA24">
        <v>1</v>
      </c>
      <c r="BB24" s="78" t="str">
        <f>REPLACE(INDEX(GroupVertices[Group],MATCH(Edges[[#This Row],[Vertex 1]],GroupVertices[Vertex],0)),1,1,"")</f>
        <v>6</v>
      </c>
      <c r="BC24" s="78" t="str">
        <f>REPLACE(INDEX(GroupVertices[Group],MATCH(Edges[[#This Row],[Vertex 2]],GroupVertices[Vertex],0)),1,1,"")</f>
        <v>6</v>
      </c>
      <c r="BD24" s="48">
        <v>1</v>
      </c>
      <c r="BE24" s="49">
        <v>4.545454545454546</v>
      </c>
      <c r="BF24" s="48">
        <v>0</v>
      </c>
      <c r="BG24" s="49">
        <v>0</v>
      </c>
      <c r="BH24" s="48">
        <v>0</v>
      </c>
      <c r="BI24" s="49">
        <v>0</v>
      </c>
      <c r="BJ24" s="48">
        <v>21</v>
      </c>
      <c r="BK24" s="49">
        <v>95.45454545454545</v>
      </c>
      <c r="BL24" s="48">
        <v>22</v>
      </c>
    </row>
    <row r="25" spans="1:64" ht="15">
      <c r="A25" s="64" t="s">
        <v>227</v>
      </c>
      <c r="B25" s="64" t="s">
        <v>227</v>
      </c>
      <c r="C25" s="65" t="s">
        <v>1982</v>
      </c>
      <c r="D25" s="66">
        <v>3</v>
      </c>
      <c r="E25" s="67" t="s">
        <v>132</v>
      </c>
      <c r="F25" s="68">
        <v>35</v>
      </c>
      <c r="G25" s="65"/>
      <c r="H25" s="69"/>
      <c r="I25" s="70"/>
      <c r="J25" s="70"/>
      <c r="K25" s="34" t="s">
        <v>65</v>
      </c>
      <c r="L25" s="77">
        <v>25</v>
      </c>
      <c r="M25" s="77"/>
      <c r="N25" s="72"/>
      <c r="O25" s="79" t="s">
        <v>176</v>
      </c>
      <c r="P25" s="81">
        <v>43539.38542824074</v>
      </c>
      <c r="Q25" s="79" t="s">
        <v>350</v>
      </c>
      <c r="R25" s="82" t="s">
        <v>384</v>
      </c>
      <c r="S25" s="79" t="s">
        <v>398</v>
      </c>
      <c r="T25" s="79"/>
      <c r="U25" s="79"/>
      <c r="V25" s="82" t="s">
        <v>428</v>
      </c>
      <c r="W25" s="81">
        <v>43539.38542824074</v>
      </c>
      <c r="X25" s="82" t="s">
        <v>530</v>
      </c>
      <c r="Y25" s="79"/>
      <c r="Z25" s="79"/>
      <c r="AA25" s="85" t="s">
        <v>644</v>
      </c>
      <c r="AB25" s="79"/>
      <c r="AC25" s="79" t="b">
        <v>0</v>
      </c>
      <c r="AD25" s="79">
        <v>0</v>
      </c>
      <c r="AE25" s="85" t="s">
        <v>744</v>
      </c>
      <c r="AF25" s="79" t="b">
        <v>0</v>
      </c>
      <c r="AG25" s="79" t="s">
        <v>751</v>
      </c>
      <c r="AH25" s="79"/>
      <c r="AI25" s="85" t="s">
        <v>744</v>
      </c>
      <c r="AJ25" s="79" t="b">
        <v>0</v>
      </c>
      <c r="AK25" s="79">
        <v>0</v>
      </c>
      <c r="AL25" s="85" t="s">
        <v>744</v>
      </c>
      <c r="AM25" s="79" t="s">
        <v>758</v>
      </c>
      <c r="AN25" s="79" t="b">
        <v>1</v>
      </c>
      <c r="AO25" s="85" t="s">
        <v>644</v>
      </c>
      <c r="AP25" s="79" t="s">
        <v>176</v>
      </c>
      <c r="AQ25" s="79">
        <v>0</v>
      </c>
      <c r="AR25" s="79">
        <v>0</v>
      </c>
      <c r="AS25" s="79"/>
      <c r="AT25" s="79"/>
      <c r="AU25" s="79"/>
      <c r="AV25" s="79"/>
      <c r="AW25" s="79"/>
      <c r="AX25" s="79"/>
      <c r="AY25" s="79"/>
      <c r="AZ25" s="79"/>
      <c r="BA25">
        <v>1</v>
      </c>
      <c r="BB25" s="78" t="str">
        <f>REPLACE(INDEX(GroupVertices[Group],MATCH(Edges[[#This Row],[Vertex 1]],GroupVertices[Vertex],0)),1,1,"")</f>
        <v>2</v>
      </c>
      <c r="BC25" s="78" t="str">
        <f>REPLACE(INDEX(GroupVertices[Group],MATCH(Edges[[#This Row],[Vertex 2]],GroupVertices[Vertex],0)),1,1,"")</f>
        <v>2</v>
      </c>
      <c r="BD25" s="48">
        <v>0</v>
      </c>
      <c r="BE25" s="49">
        <v>0</v>
      </c>
      <c r="BF25" s="48">
        <v>0</v>
      </c>
      <c r="BG25" s="49">
        <v>0</v>
      </c>
      <c r="BH25" s="48">
        <v>0</v>
      </c>
      <c r="BI25" s="49">
        <v>0</v>
      </c>
      <c r="BJ25" s="48">
        <v>14</v>
      </c>
      <c r="BK25" s="49">
        <v>100</v>
      </c>
      <c r="BL25" s="48">
        <v>14</v>
      </c>
    </row>
    <row r="26" spans="1:64" ht="15">
      <c r="A26" s="64" t="s">
        <v>228</v>
      </c>
      <c r="B26" s="64" t="s">
        <v>228</v>
      </c>
      <c r="C26" s="65" t="s">
        <v>1982</v>
      </c>
      <c r="D26" s="66">
        <v>3</v>
      </c>
      <c r="E26" s="67" t="s">
        <v>132</v>
      </c>
      <c r="F26" s="68">
        <v>35</v>
      </c>
      <c r="G26" s="65"/>
      <c r="H26" s="69"/>
      <c r="I26" s="70"/>
      <c r="J26" s="70"/>
      <c r="K26" s="34" t="s">
        <v>65</v>
      </c>
      <c r="L26" s="77">
        <v>26</v>
      </c>
      <c r="M26" s="77"/>
      <c r="N26" s="72"/>
      <c r="O26" s="79" t="s">
        <v>176</v>
      </c>
      <c r="P26" s="81">
        <v>43539.38888888889</v>
      </c>
      <c r="Q26" s="79" t="s">
        <v>351</v>
      </c>
      <c r="R26" s="82" t="s">
        <v>385</v>
      </c>
      <c r="S26" s="79" t="s">
        <v>398</v>
      </c>
      <c r="T26" s="79"/>
      <c r="U26" s="79"/>
      <c r="V26" s="82" t="s">
        <v>429</v>
      </c>
      <c r="W26" s="81">
        <v>43539.38888888889</v>
      </c>
      <c r="X26" s="82" t="s">
        <v>531</v>
      </c>
      <c r="Y26" s="79"/>
      <c r="Z26" s="79"/>
      <c r="AA26" s="85" t="s">
        <v>645</v>
      </c>
      <c r="AB26" s="79"/>
      <c r="AC26" s="79" t="b">
        <v>0</v>
      </c>
      <c r="AD26" s="79">
        <v>0</v>
      </c>
      <c r="AE26" s="85" t="s">
        <v>744</v>
      </c>
      <c r="AF26" s="79" t="b">
        <v>0</v>
      </c>
      <c r="AG26" s="79" t="s">
        <v>748</v>
      </c>
      <c r="AH26" s="79"/>
      <c r="AI26" s="85" t="s">
        <v>744</v>
      </c>
      <c r="AJ26" s="79" t="b">
        <v>0</v>
      </c>
      <c r="AK26" s="79">
        <v>0</v>
      </c>
      <c r="AL26" s="85" t="s">
        <v>744</v>
      </c>
      <c r="AM26" s="79" t="s">
        <v>758</v>
      </c>
      <c r="AN26" s="79" t="b">
        <v>1</v>
      </c>
      <c r="AO26" s="85" t="s">
        <v>645</v>
      </c>
      <c r="AP26" s="79" t="s">
        <v>176</v>
      </c>
      <c r="AQ26" s="79">
        <v>0</v>
      </c>
      <c r="AR26" s="79">
        <v>0</v>
      </c>
      <c r="AS26" s="79"/>
      <c r="AT26" s="79"/>
      <c r="AU26" s="79"/>
      <c r="AV26" s="79"/>
      <c r="AW26" s="79"/>
      <c r="AX26" s="79"/>
      <c r="AY26" s="79"/>
      <c r="AZ26" s="79"/>
      <c r="BA26">
        <v>1</v>
      </c>
      <c r="BB26" s="78" t="str">
        <f>REPLACE(INDEX(GroupVertices[Group],MATCH(Edges[[#This Row],[Vertex 1]],GroupVertices[Vertex],0)),1,1,"")</f>
        <v>5</v>
      </c>
      <c r="BC26" s="78" t="str">
        <f>REPLACE(INDEX(GroupVertices[Group],MATCH(Edges[[#This Row],[Vertex 2]],GroupVertices[Vertex],0)),1,1,"")</f>
        <v>5</v>
      </c>
      <c r="BD26" s="48">
        <v>0</v>
      </c>
      <c r="BE26" s="49">
        <v>0</v>
      </c>
      <c r="BF26" s="48">
        <v>0</v>
      </c>
      <c r="BG26" s="49">
        <v>0</v>
      </c>
      <c r="BH26" s="48">
        <v>0</v>
      </c>
      <c r="BI26" s="49">
        <v>0</v>
      </c>
      <c r="BJ26" s="48">
        <v>20</v>
      </c>
      <c r="BK26" s="49">
        <v>100</v>
      </c>
      <c r="BL26" s="48">
        <v>20</v>
      </c>
    </row>
    <row r="27" spans="1:64" ht="15">
      <c r="A27" s="64" t="s">
        <v>229</v>
      </c>
      <c r="B27" s="64" t="s">
        <v>228</v>
      </c>
      <c r="C27" s="65" t="s">
        <v>1982</v>
      </c>
      <c r="D27" s="66">
        <v>3</v>
      </c>
      <c r="E27" s="67" t="s">
        <v>132</v>
      </c>
      <c r="F27" s="68">
        <v>35</v>
      </c>
      <c r="G27" s="65"/>
      <c r="H27" s="69"/>
      <c r="I27" s="70"/>
      <c r="J27" s="70"/>
      <c r="K27" s="34" t="s">
        <v>65</v>
      </c>
      <c r="L27" s="77">
        <v>27</v>
      </c>
      <c r="M27" s="77"/>
      <c r="N27" s="72"/>
      <c r="O27" s="79" t="s">
        <v>332</v>
      </c>
      <c r="P27" s="81">
        <v>43539.40153935185</v>
      </c>
      <c r="Q27" s="79" t="s">
        <v>352</v>
      </c>
      <c r="R27" s="79"/>
      <c r="S27" s="79"/>
      <c r="T27" s="79"/>
      <c r="U27" s="79"/>
      <c r="V27" s="82" t="s">
        <v>430</v>
      </c>
      <c r="W27" s="81">
        <v>43539.40153935185</v>
      </c>
      <c r="X27" s="82" t="s">
        <v>532</v>
      </c>
      <c r="Y27" s="79"/>
      <c r="Z27" s="79"/>
      <c r="AA27" s="85" t="s">
        <v>646</v>
      </c>
      <c r="AB27" s="79"/>
      <c r="AC27" s="79" t="b">
        <v>0</v>
      </c>
      <c r="AD27" s="79">
        <v>0</v>
      </c>
      <c r="AE27" s="85" t="s">
        <v>744</v>
      </c>
      <c r="AF27" s="79" t="b">
        <v>0</v>
      </c>
      <c r="AG27" s="79" t="s">
        <v>748</v>
      </c>
      <c r="AH27" s="79"/>
      <c r="AI27" s="85" t="s">
        <v>744</v>
      </c>
      <c r="AJ27" s="79" t="b">
        <v>0</v>
      </c>
      <c r="AK27" s="79">
        <v>0</v>
      </c>
      <c r="AL27" s="85" t="s">
        <v>645</v>
      </c>
      <c r="AM27" s="79" t="s">
        <v>755</v>
      </c>
      <c r="AN27" s="79" t="b">
        <v>0</v>
      </c>
      <c r="AO27" s="85" t="s">
        <v>645</v>
      </c>
      <c r="AP27" s="79" t="s">
        <v>176</v>
      </c>
      <c r="AQ27" s="79">
        <v>0</v>
      </c>
      <c r="AR27" s="79">
        <v>0</v>
      </c>
      <c r="AS27" s="79"/>
      <c r="AT27" s="79"/>
      <c r="AU27" s="79"/>
      <c r="AV27" s="79"/>
      <c r="AW27" s="79"/>
      <c r="AX27" s="79"/>
      <c r="AY27" s="79"/>
      <c r="AZ27" s="79"/>
      <c r="BA27">
        <v>1</v>
      </c>
      <c r="BB27" s="78" t="str">
        <f>REPLACE(INDEX(GroupVertices[Group],MATCH(Edges[[#This Row],[Vertex 1]],GroupVertices[Vertex],0)),1,1,"")</f>
        <v>5</v>
      </c>
      <c r="BC27" s="78" t="str">
        <f>REPLACE(INDEX(GroupVertices[Group],MATCH(Edges[[#This Row],[Vertex 2]],GroupVertices[Vertex],0)),1,1,"")</f>
        <v>5</v>
      </c>
      <c r="BD27" s="48">
        <v>0</v>
      </c>
      <c r="BE27" s="49">
        <v>0</v>
      </c>
      <c r="BF27" s="48">
        <v>0</v>
      </c>
      <c r="BG27" s="49">
        <v>0</v>
      </c>
      <c r="BH27" s="48">
        <v>0</v>
      </c>
      <c r="BI27" s="49">
        <v>0</v>
      </c>
      <c r="BJ27" s="48">
        <v>22</v>
      </c>
      <c r="BK27" s="49">
        <v>100</v>
      </c>
      <c r="BL27" s="48">
        <v>22</v>
      </c>
    </row>
    <row r="28" spans="1:64" ht="15">
      <c r="A28" s="64" t="s">
        <v>230</v>
      </c>
      <c r="B28" s="64" t="s">
        <v>230</v>
      </c>
      <c r="C28" s="65" t="s">
        <v>1983</v>
      </c>
      <c r="D28" s="66">
        <v>3</v>
      </c>
      <c r="E28" s="67" t="s">
        <v>136</v>
      </c>
      <c r="F28" s="68">
        <v>35</v>
      </c>
      <c r="G28" s="65"/>
      <c r="H28" s="69"/>
      <c r="I28" s="70"/>
      <c r="J28" s="70"/>
      <c r="K28" s="34" t="s">
        <v>65</v>
      </c>
      <c r="L28" s="77">
        <v>28</v>
      </c>
      <c r="M28" s="77"/>
      <c r="N28" s="72"/>
      <c r="O28" s="79" t="s">
        <v>176</v>
      </c>
      <c r="P28" s="81">
        <v>43532.66395833333</v>
      </c>
      <c r="Q28" s="79" t="s">
        <v>353</v>
      </c>
      <c r="R28" s="82" t="s">
        <v>386</v>
      </c>
      <c r="S28" s="79" t="s">
        <v>402</v>
      </c>
      <c r="T28" s="79" t="s">
        <v>409</v>
      </c>
      <c r="U28" s="79"/>
      <c r="V28" s="82" t="s">
        <v>431</v>
      </c>
      <c r="W28" s="81">
        <v>43532.66395833333</v>
      </c>
      <c r="X28" s="82" t="s">
        <v>533</v>
      </c>
      <c r="Y28" s="79"/>
      <c r="Z28" s="79"/>
      <c r="AA28" s="85" t="s">
        <v>647</v>
      </c>
      <c r="AB28" s="79"/>
      <c r="AC28" s="79" t="b">
        <v>0</v>
      </c>
      <c r="AD28" s="79">
        <v>0</v>
      </c>
      <c r="AE28" s="85" t="s">
        <v>744</v>
      </c>
      <c r="AF28" s="79" t="b">
        <v>0</v>
      </c>
      <c r="AG28" s="79" t="s">
        <v>748</v>
      </c>
      <c r="AH28" s="79"/>
      <c r="AI28" s="85" t="s">
        <v>744</v>
      </c>
      <c r="AJ28" s="79" t="b">
        <v>0</v>
      </c>
      <c r="AK28" s="79">
        <v>0</v>
      </c>
      <c r="AL28" s="85" t="s">
        <v>744</v>
      </c>
      <c r="AM28" s="79" t="s">
        <v>763</v>
      </c>
      <c r="AN28" s="79" t="b">
        <v>0</v>
      </c>
      <c r="AO28" s="85" t="s">
        <v>647</v>
      </c>
      <c r="AP28" s="79" t="s">
        <v>176</v>
      </c>
      <c r="AQ28" s="79">
        <v>0</v>
      </c>
      <c r="AR28" s="79">
        <v>0</v>
      </c>
      <c r="AS28" s="79"/>
      <c r="AT28" s="79"/>
      <c r="AU28" s="79"/>
      <c r="AV28" s="79"/>
      <c r="AW28" s="79"/>
      <c r="AX28" s="79"/>
      <c r="AY28" s="79"/>
      <c r="AZ28" s="79"/>
      <c r="BA28">
        <v>2</v>
      </c>
      <c r="BB28" s="78" t="str">
        <f>REPLACE(INDEX(GroupVertices[Group],MATCH(Edges[[#This Row],[Vertex 1]],GroupVertices[Vertex],0)),1,1,"")</f>
        <v>2</v>
      </c>
      <c r="BC28" s="78" t="str">
        <f>REPLACE(INDEX(GroupVertices[Group],MATCH(Edges[[#This Row],[Vertex 2]],GroupVertices[Vertex],0)),1,1,"")</f>
        <v>2</v>
      </c>
      <c r="BD28" s="48">
        <v>0</v>
      </c>
      <c r="BE28" s="49">
        <v>0</v>
      </c>
      <c r="BF28" s="48">
        <v>0</v>
      </c>
      <c r="BG28" s="49">
        <v>0</v>
      </c>
      <c r="BH28" s="48">
        <v>0</v>
      </c>
      <c r="BI28" s="49">
        <v>0</v>
      </c>
      <c r="BJ28" s="48">
        <v>6</v>
      </c>
      <c r="BK28" s="49">
        <v>100</v>
      </c>
      <c r="BL28" s="48">
        <v>6</v>
      </c>
    </row>
    <row r="29" spans="1:64" ht="15">
      <c r="A29" s="64" t="s">
        <v>230</v>
      </c>
      <c r="B29" s="64" t="s">
        <v>230</v>
      </c>
      <c r="C29" s="65" t="s">
        <v>1983</v>
      </c>
      <c r="D29" s="66">
        <v>3</v>
      </c>
      <c r="E29" s="67" t="s">
        <v>136</v>
      </c>
      <c r="F29" s="68">
        <v>35</v>
      </c>
      <c r="G29" s="65"/>
      <c r="H29" s="69"/>
      <c r="I29" s="70"/>
      <c r="J29" s="70"/>
      <c r="K29" s="34" t="s">
        <v>65</v>
      </c>
      <c r="L29" s="77">
        <v>29</v>
      </c>
      <c r="M29" s="77"/>
      <c r="N29" s="72"/>
      <c r="O29" s="79" t="s">
        <v>176</v>
      </c>
      <c r="P29" s="81">
        <v>43539.53086805555</v>
      </c>
      <c r="Q29" s="79" t="s">
        <v>354</v>
      </c>
      <c r="R29" s="82" t="s">
        <v>386</v>
      </c>
      <c r="S29" s="79" t="s">
        <v>402</v>
      </c>
      <c r="T29" s="79" t="s">
        <v>410</v>
      </c>
      <c r="U29" s="79"/>
      <c r="V29" s="82" t="s">
        <v>431</v>
      </c>
      <c r="W29" s="81">
        <v>43539.53086805555</v>
      </c>
      <c r="X29" s="82" t="s">
        <v>534</v>
      </c>
      <c r="Y29" s="79"/>
      <c r="Z29" s="79"/>
      <c r="AA29" s="85" t="s">
        <v>648</v>
      </c>
      <c r="AB29" s="79"/>
      <c r="AC29" s="79" t="b">
        <v>0</v>
      </c>
      <c r="AD29" s="79">
        <v>3</v>
      </c>
      <c r="AE29" s="85" t="s">
        <v>744</v>
      </c>
      <c r="AF29" s="79" t="b">
        <v>0</v>
      </c>
      <c r="AG29" s="79" t="s">
        <v>748</v>
      </c>
      <c r="AH29" s="79"/>
      <c r="AI29" s="85" t="s">
        <v>744</v>
      </c>
      <c r="AJ29" s="79" t="b">
        <v>0</v>
      </c>
      <c r="AK29" s="79">
        <v>0</v>
      </c>
      <c r="AL29" s="85" t="s">
        <v>744</v>
      </c>
      <c r="AM29" s="79" t="s">
        <v>763</v>
      </c>
      <c r="AN29" s="79" t="b">
        <v>0</v>
      </c>
      <c r="AO29" s="85" t="s">
        <v>648</v>
      </c>
      <c r="AP29" s="79" t="s">
        <v>176</v>
      </c>
      <c r="AQ29" s="79">
        <v>0</v>
      </c>
      <c r="AR29" s="79">
        <v>0</v>
      </c>
      <c r="AS29" s="79"/>
      <c r="AT29" s="79"/>
      <c r="AU29" s="79"/>
      <c r="AV29" s="79"/>
      <c r="AW29" s="79"/>
      <c r="AX29" s="79"/>
      <c r="AY29" s="79"/>
      <c r="AZ29" s="79"/>
      <c r="BA29">
        <v>2</v>
      </c>
      <c r="BB29" s="78" t="str">
        <f>REPLACE(INDEX(GroupVertices[Group],MATCH(Edges[[#This Row],[Vertex 1]],GroupVertices[Vertex],0)),1,1,"")</f>
        <v>2</v>
      </c>
      <c r="BC29" s="78" t="str">
        <f>REPLACE(INDEX(GroupVertices[Group],MATCH(Edges[[#This Row],[Vertex 2]],GroupVertices[Vertex],0)),1,1,"")</f>
        <v>2</v>
      </c>
      <c r="BD29" s="48">
        <v>1</v>
      </c>
      <c r="BE29" s="49">
        <v>3.3333333333333335</v>
      </c>
      <c r="BF29" s="48">
        <v>0</v>
      </c>
      <c r="BG29" s="49">
        <v>0</v>
      </c>
      <c r="BH29" s="48">
        <v>0</v>
      </c>
      <c r="BI29" s="49">
        <v>0</v>
      </c>
      <c r="BJ29" s="48">
        <v>29</v>
      </c>
      <c r="BK29" s="49">
        <v>96.66666666666667</v>
      </c>
      <c r="BL29" s="48">
        <v>30</v>
      </c>
    </row>
    <row r="30" spans="1:64" ht="15">
      <c r="A30" s="64" t="s">
        <v>231</v>
      </c>
      <c r="B30" s="64" t="s">
        <v>331</v>
      </c>
      <c r="C30" s="65" t="s">
        <v>1982</v>
      </c>
      <c r="D30" s="66">
        <v>3</v>
      </c>
      <c r="E30" s="67" t="s">
        <v>132</v>
      </c>
      <c r="F30" s="68">
        <v>35</v>
      </c>
      <c r="G30" s="65"/>
      <c r="H30" s="69"/>
      <c r="I30" s="70"/>
      <c r="J30" s="70"/>
      <c r="K30" s="34" t="s">
        <v>65</v>
      </c>
      <c r="L30" s="77">
        <v>30</v>
      </c>
      <c r="M30" s="77"/>
      <c r="N30" s="72"/>
      <c r="O30" s="79" t="s">
        <v>333</v>
      </c>
      <c r="P30" s="81">
        <v>43539.780324074076</v>
      </c>
      <c r="Q30" s="79" t="s">
        <v>355</v>
      </c>
      <c r="R30" s="79"/>
      <c r="S30" s="79"/>
      <c r="T30" s="79"/>
      <c r="U30" s="79"/>
      <c r="V30" s="82" t="s">
        <v>432</v>
      </c>
      <c r="W30" s="81">
        <v>43539.780324074076</v>
      </c>
      <c r="X30" s="82" t="s">
        <v>535</v>
      </c>
      <c r="Y30" s="79"/>
      <c r="Z30" s="79"/>
      <c r="AA30" s="85" t="s">
        <v>649</v>
      </c>
      <c r="AB30" s="85" t="s">
        <v>743</v>
      </c>
      <c r="AC30" s="79" t="b">
        <v>0</v>
      </c>
      <c r="AD30" s="79">
        <v>0</v>
      </c>
      <c r="AE30" s="85" t="s">
        <v>746</v>
      </c>
      <c r="AF30" s="79" t="b">
        <v>0</v>
      </c>
      <c r="AG30" s="79" t="s">
        <v>748</v>
      </c>
      <c r="AH30" s="79"/>
      <c r="AI30" s="85" t="s">
        <v>744</v>
      </c>
      <c r="AJ30" s="79" t="b">
        <v>0</v>
      </c>
      <c r="AK30" s="79">
        <v>0</v>
      </c>
      <c r="AL30" s="85" t="s">
        <v>744</v>
      </c>
      <c r="AM30" s="79" t="s">
        <v>754</v>
      </c>
      <c r="AN30" s="79" t="b">
        <v>0</v>
      </c>
      <c r="AO30" s="85" t="s">
        <v>743</v>
      </c>
      <c r="AP30" s="79" t="s">
        <v>176</v>
      </c>
      <c r="AQ30" s="79">
        <v>0</v>
      </c>
      <c r="AR30" s="79">
        <v>0</v>
      </c>
      <c r="AS30" s="79"/>
      <c r="AT30" s="79"/>
      <c r="AU30" s="79"/>
      <c r="AV30" s="79"/>
      <c r="AW30" s="79"/>
      <c r="AX30" s="79"/>
      <c r="AY30" s="79"/>
      <c r="AZ30" s="79"/>
      <c r="BA30">
        <v>1</v>
      </c>
      <c r="BB30" s="78" t="str">
        <f>REPLACE(INDEX(GroupVertices[Group],MATCH(Edges[[#This Row],[Vertex 1]],GroupVertices[Vertex],0)),1,1,"")</f>
        <v>3</v>
      </c>
      <c r="BC30" s="78" t="str">
        <f>REPLACE(INDEX(GroupVertices[Group],MATCH(Edges[[#This Row],[Vertex 2]],GroupVertices[Vertex],0)),1,1,"")</f>
        <v>3</v>
      </c>
      <c r="BD30" s="48">
        <v>0</v>
      </c>
      <c r="BE30" s="49">
        <v>0</v>
      </c>
      <c r="BF30" s="48">
        <v>0</v>
      </c>
      <c r="BG30" s="49">
        <v>0</v>
      </c>
      <c r="BH30" s="48">
        <v>0</v>
      </c>
      <c r="BI30" s="49">
        <v>0</v>
      </c>
      <c r="BJ30" s="48">
        <v>3</v>
      </c>
      <c r="BK30" s="49">
        <v>100</v>
      </c>
      <c r="BL30" s="48">
        <v>3</v>
      </c>
    </row>
    <row r="31" spans="1:64" ht="15">
      <c r="A31" s="64" t="s">
        <v>232</v>
      </c>
      <c r="B31" s="64" t="s">
        <v>232</v>
      </c>
      <c r="C31" s="65" t="s">
        <v>1982</v>
      </c>
      <c r="D31" s="66">
        <v>3</v>
      </c>
      <c r="E31" s="67" t="s">
        <v>132</v>
      </c>
      <c r="F31" s="68">
        <v>35</v>
      </c>
      <c r="G31" s="65"/>
      <c r="H31" s="69"/>
      <c r="I31" s="70"/>
      <c r="J31" s="70"/>
      <c r="K31" s="34" t="s">
        <v>65</v>
      </c>
      <c r="L31" s="77">
        <v>31</v>
      </c>
      <c r="M31" s="77"/>
      <c r="N31" s="72"/>
      <c r="O31" s="79" t="s">
        <v>176</v>
      </c>
      <c r="P31" s="81">
        <v>43540.75363425926</v>
      </c>
      <c r="Q31" s="79" t="s">
        <v>356</v>
      </c>
      <c r="R31" s="82" t="s">
        <v>381</v>
      </c>
      <c r="S31" s="79" t="s">
        <v>399</v>
      </c>
      <c r="T31" s="79" t="s">
        <v>407</v>
      </c>
      <c r="U31" s="79"/>
      <c r="V31" s="82" t="s">
        <v>433</v>
      </c>
      <c r="W31" s="81">
        <v>43540.75363425926</v>
      </c>
      <c r="X31" s="82" t="s">
        <v>536</v>
      </c>
      <c r="Y31" s="79"/>
      <c r="Z31" s="79"/>
      <c r="AA31" s="85" t="s">
        <v>650</v>
      </c>
      <c r="AB31" s="79"/>
      <c r="AC31" s="79" t="b">
        <v>0</v>
      </c>
      <c r="AD31" s="79">
        <v>0</v>
      </c>
      <c r="AE31" s="85" t="s">
        <v>744</v>
      </c>
      <c r="AF31" s="79" t="b">
        <v>0</v>
      </c>
      <c r="AG31" s="79" t="s">
        <v>748</v>
      </c>
      <c r="AH31" s="79"/>
      <c r="AI31" s="85" t="s">
        <v>744</v>
      </c>
      <c r="AJ31" s="79" t="b">
        <v>0</v>
      </c>
      <c r="AK31" s="79">
        <v>0</v>
      </c>
      <c r="AL31" s="85" t="s">
        <v>744</v>
      </c>
      <c r="AM31" s="79" t="s">
        <v>760</v>
      </c>
      <c r="AN31" s="79" t="b">
        <v>0</v>
      </c>
      <c r="AO31" s="85" t="s">
        <v>650</v>
      </c>
      <c r="AP31" s="79" t="s">
        <v>176</v>
      </c>
      <c r="AQ31" s="79">
        <v>0</v>
      </c>
      <c r="AR31" s="79">
        <v>0</v>
      </c>
      <c r="AS31" s="79"/>
      <c r="AT31" s="79"/>
      <c r="AU31" s="79"/>
      <c r="AV31" s="79"/>
      <c r="AW31" s="79"/>
      <c r="AX31" s="79"/>
      <c r="AY31" s="79"/>
      <c r="AZ31" s="79"/>
      <c r="BA31">
        <v>1</v>
      </c>
      <c r="BB31" s="78" t="str">
        <f>REPLACE(INDEX(GroupVertices[Group],MATCH(Edges[[#This Row],[Vertex 1]],GroupVertices[Vertex],0)),1,1,"")</f>
        <v>2</v>
      </c>
      <c r="BC31" s="78" t="str">
        <f>REPLACE(INDEX(GroupVertices[Group],MATCH(Edges[[#This Row],[Vertex 2]],GroupVertices[Vertex],0)),1,1,"")</f>
        <v>2</v>
      </c>
      <c r="BD31" s="48">
        <v>1</v>
      </c>
      <c r="BE31" s="49">
        <v>5.2631578947368425</v>
      </c>
      <c r="BF31" s="48">
        <v>1</v>
      </c>
      <c r="BG31" s="49">
        <v>5.2631578947368425</v>
      </c>
      <c r="BH31" s="48">
        <v>0</v>
      </c>
      <c r="BI31" s="49">
        <v>0</v>
      </c>
      <c r="BJ31" s="48">
        <v>17</v>
      </c>
      <c r="BK31" s="49">
        <v>89.47368421052632</v>
      </c>
      <c r="BL31" s="48">
        <v>19</v>
      </c>
    </row>
    <row r="32" spans="1:64" ht="15">
      <c r="A32" s="64" t="s">
        <v>233</v>
      </c>
      <c r="B32" s="64" t="s">
        <v>319</v>
      </c>
      <c r="C32" s="65" t="s">
        <v>1982</v>
      </c>
      <c r="D32" s="66">
        <v>3</v>
      </c>
      <c r="E32" s="67" t="s">
        <v>132</v>
      </c>
      <c r="F32" s="68">
        <v>35</v>
      </c>
      <c r="G32" s="65"/>
      <c r="H32" s="69"/>
      <c r="I32" s="70"/>
      <c r="J32" s="70"/>
      <c r="K32" s="34" t="s">
        <v>65</v>
      </c>
      <c r="L32" s="77">
        <v>32</v>
      </c>
      <c r="M32" s="77"/>
      <c r="N32" s="72"/>
      <c r="O32" s="79" t="s">
        <v>332</v>
      </c>
      <c r="P32" s="81">
        <v>43540.814479166664</v>
      </c>
      <c r="Q32" s="79" t="s">
        <v>345</v>
      </c>
      <c r="R32" s="79"/>
      <c r="S32" s="79"/>
      <c r="T32" s="79"/>
      <c r="U32" s="79"/>
      <c r="V32" s="82" t="s">
        <v>434</v>
      </c>
      <c r="W32" s="81">
        <v>43540.814479166664</v>
      </c>
      <c r="X32" s="82" t="s">
        <v>537</v>
      </c>
      <c r="Y32" s="79"/>
      <c r="Z32" s="79"/>
      <c r="AA32" s="85" t="s">
        <v>651</v>
      </c>
      <c r="AB32" s="79"/>
      <c r="AC32" s="79" t="b">
        <v>0</v>
      </c>
      <c r="AD32" s="79">
        <v>0</v>
      </c>
      <c r="AE32" s="85" t="s">
        <v>744</v>
      </c>
      <c r="AF32" s="79" t="b">
        <v>0</v>
      </c>
      <c r="AG32" s="79" t="s">
        <v>748</v>
      </c>
      <c r="AH32" s="79"/>
      <c r="AI32" s="85" t="s">
        <v>744</v>
      </c>
      <c r="AJ32" s="79" t="b">
        <v>0</v>
      </c>
      <c r="AK32" s="79">
        <v>76</v>
      </c>
      <c r="AL32" s="85" t="s">
        <v>738</v>
      </c>
      <c r="AM32" s="79" t="s">
        <v>761</v>
      </c>
      <c r="AN32" s="79" t="b">
        <v>0</v>
      </c>
      <c r="AO32" s="85" t="s">
        <v>738</v>
      </c>
      <c r="AP32" s="79" t="s">
        <v>176</v>
      </c>
      <c r="AQ32" s="79">
        <v>0</v>
      </c>
      <c r="AR32" s="79">
        <v>0</v>
      </c>
      <c r="AS32" s="79"/>
      <c r="AT32" s="79"/>
      <c r="AU32" s="79"/>
      <c r="AV32" s="79"/>
      <c r="AW32" s="79"/>
      <c r="AX32" s="79"/>
      <c r="AY32" s="79"/>
      <c r="AZ32" s="79"/>
      <c r="BA32">
        <v>1</v>
      </c>
      <c r="BB32" s="78" t="str">
        <f>REPLACE(INDEX(GroupVertices[Group],MATCH(Edges[[#This Row],[Vertex 1]],GroupVertices[Vertex],0)),1,1,"")</f>
        <v>1</v>
      </c>
      <c r="BC32" s="78" t="str">
        <f>REPLACE(INDEX(GroupVertices[Group],MATCH(Edges[[#This Row],[Vertex 2]],GroupVertices[Vertex],0)),1,1,"")</f>
        <v>1</v>
      </c>
      <c r="BD32" s="48">
        <v>0</v>
      </c>
      <c r="BE32" s="49">
        <v>0</v>
      </c>
      <c r="BF32" s="48">
        <v>0</v>
      </c>
      <c r="BG32" s="49">
        <v>0</v>
      </c>
      <c r="BH32" s="48">
        <v>0</v>
      </c>
      <c r="BI32" s="49">
        <v>0</v>
      </c>
      <c r="BJ32" s="48">
        <v>27</v>
      </c>
      <c r="BK32" s="49">
        <v>100</v>
      </c>
      <c r="BL32" s="48">
        <v>27</v>
      </c>
    </row>
    <row r="33" spans="1:64" ht="15">
      <c r="A33" s="64" t="s">
        <v>234</v>
      </c>
      <c r="B33" s="64" t="s">
        <v>319</v>
      </c>
      <c r="C33" s="65" t="s">
        <v>1982</v>
      </c>
      <c r="D33" s="66">
        <v>3</v>
      </c>
      <c r="E33" s="67" t="s">
        <v>132</v>
      </c>
      <c r="F33" s="68">
        <v>35</v>
      </c>
      <c r="G33" s="65"/>
      <c r="H33" s="69"/>
      <c r="I33" s="70"/>
      <c r="J33" s="70"/>
      <c r="K33" s="34" t="s">
        <v>65</v>
      </c>
      <c r="L33" s="77">
        <v>33</v>
      </c>
      <c r="M33" s="77"/>
      <c r="N33" s="72"/>
      <c r="O33" s="79" t="s">
        <v>332</v>
      </c>
      <c r="P33" s="81">
        <v>43540.81459490741</v>
      </c>
      <c r="Q33" s="79" t="s">
        <v>345</v>
      </c>
      <c r="R33" s="79"/>
      <c r="S33" s="79"/>
      <c r="T33" s="79"/>
      <c r="U33" s="79"/>
      <c r="V33" s="82" t="s">
        <v>435</v>
      </c>
      <c r="W33" s="81">
        <v>43540.81459490741</v>
      </c>
      <c r="X33" s="82" t="s">
        <v>538</v>
      </c>
      <c r="Y33" s="79"/>
      <c r="Z33" s="79"/>
      <c r="AA33" s="85" t="s">
        <v>652</v>
      </c>
      <c r="AB33" s="79"/>
      <c r="AC33" s="79" t="b">
        <v>0</v>
      </c>
      <c r="AD33" s="79">
        <v>0</v>
      </c>
      <c r="AE33" s="85" t="s">
        <v>744</v>
      </c>
      <c r="AF33" s="79" t="b">
        <v>0</v>
      </c>
      <c r="AG33" s="79" t="s">
        <v>748</v>
      </c>
      <c r="AH33" s="79"/>
      <c r="AI33" s="85" t="s">
        <v>744</v>
      </c>
      <c r="AJ33" s="79" t="b">
        <v>0</v>
      </c>
      <c r="AK33" s="79">
        <v>76</v>
      </c>
      <c r="AL33" s="85" t="s">
        <v>738</v>
      </c>
      <c r="AM33" s="79" t="s">
        <v>764</v>
      </c>
      <c r="AN33" s="79" t="b">
        <v>0</v>
      </c>
      <c r="AO33" s="85" t="s">
        <v>738</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1</v>
      </c>
      <c r="BD33" s="48">
        <v>0</v>
      </c>
      <c r="BE33" s="49">
        <v>0</v>
      </c>
      <c r="BF33" s="48">
        <v>0</v>
      </c>
      <c r="BG33" s="49">
        <v>0</v>
      </c>
      <c r="BH33" s="48">
        <v>0</v>
      </c>
      <c r="BI33" s="49">
        <v>0</v>
      </c>
      <c r="BJ33" s="48">
        <v>27</v>
      </c>
      <c r="BK33" s="49">
        <v>100</v>
      </c>
      <c r="BL33" s="48">
        <v>27</v>
      </c>
    </row>
    <row r="34" spans="1:64" ht="15">
      <c r="A34" s="64" t="s">
        <v>235</v>
      </c>
      <c r="B34" s="64" t="s">
        <v>319</v>
      </c>
      <c r="C34" s="65" t="s">
        <v>1982</v>
      </c>
      <c r="D34" s="66">
        <v>3</v>
      </c>
      <c r="E34" s="67" t="s">
        <v>132</v>
      </c>
      <c r="F34" s="68">
        <v>35</v>
      </c>
      <c r="G34" s="65"/>
      <c r="H34" s="69"/>
      <c r="I34" s="70"/>
      <c r="J34" s="70"/>
      <c r="K34" s="34" t="s">
        <v>65</v>
      </c>
      <c r="L34" s="77">
        <v>34</v>
      </c>
      <c r="M34" s="77"/>
      <c r="N34" s="72"/>
      <c r="O34" s="79" t="s">
        <v>332</v>
      </c>
      <c r="P34" s="81">
        <v>43540.81474537037</v>
      </c>
      <c r="Q34" s="79" t="s">
        <v>345</v>
      </c>
      <c r="R34" s="79"/>
      <c r="S34" s="79"/>
      <c r="T34" s="79"/>
      <c r="U34" s="79"/>
      <c r="V34" s="82" t="s">
        <v>436</v>
      </c>
      <c r="W34" s="81">
        <v>43540.81474537037</v>
      </c>
      <c r="X34" s="82" t="s">
        <v>539</v>
      </c>
      <c r="Y34" s="79"/>
      <c r="Z34" s="79"/>
      <c r="AA34" s="85" t="s">
        <v>653</v>
      </c>
      <c r="AB34" s="79"/>
      <c r="AC34" s="79" t="b">
        <v>0</v>
      </c>
      <c r="AD34" s="79">
        <v>0</v>
      </c>
      <c r="AE34" s="85" t="s">
        <v>744</v>
      </c>
      <c r="AF34" s="79" t="b">
        <v>0</v>
      </c>
      <c r="AG34" s="79" t="s">
        <v>748</v>
      </c>
      <c r="AH34" s="79"/>
      <c r="AI34" s="85" t="s">
        <v>744</v>
      </c>
      <c r="AJ34" s="79" t="b">
        <v>0</v>
      </c>
      <c r="AK34" s="79">
        <v>76</v>
      </c>
      <c r="AL34" s="85" t="s">
        <v>738</v>
      </c>
      <c r="AM34" s="79" t="s">
        <v>754</v>
      </c>
      <c r="AN34" s="79" t="b">
        <v>0</v>
      </c>
      <c r="AO34" s="85" t="s">
        <v>738</v>
      </c>
      <c r="AP34" s="79" t="s">
        <v>176</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1</v>
      </c>
      <c r="BD34" s="48">
        <v>0</v>
      </c>
      <c r="BE34" s="49">
        <v>0</v>
      </c>
      <c r="BF34" s="48">
        <v>0</v>
      </c>
      <c r="BG34" s="49">
        <v>0</v>
      </c>
      <c r="BH34" s="48">
        <v>0</v>
      </c>
      <c r="BI34" s="49">
        <v>0</v>
      </c>
      <c r="BJ34" s="48">
        <v>27</v>
      </c>
      <c r="BK34" s="49">
        <v>100</v>
      </c>
      <c r="BL34" s="48">
        <v>27</v>
      </c>
    </row>
    <row r="35" spans="1:64" ht="15">
      <c r="A35" s="64" t="s">
        <v>236</v>
      </c>
      <c r="B35" s="64" t="s">
        <v>236</v>
      </c>
      <c r="C35" s="65" t="s">
        <v>1982</v>
      </c>
      <c r="D35" s="66">
        <v>3</v>
      </c>
      <c r="E35" s="67" t="s">
        <v>132</v>
      </c>
      <c r="F35" s="68">
        <v>35</v>
      </c>
      <c r="G35" s="65"/>
      <c r="H35" s="69"/>
      <c r="I35" s="70"/>
      <c r="J35" s="70"/>
      <c r="K35" s="34" t="s">
        <v>65</v>
      </c>
      <c r="L35" s="77">
        <v>35</v>
      </c>
      <c r="M35" s="77"/>
      <c r="N35" s="72"/>
      <c r="O35" s="79" t="s">
        <v>176</v>
      </c>
      <c r="P35" s="81">
        <v>43540.8149537037</v>
      </c>
      <c r="Q35" s="79" t="s">
        <v>357</v>
      </c>
      <c r="R35" s="82" t="s">
        <v>387</v>
      </c>
      <c r="S35" s="79" t="s">
        <v>403</v>
      </c>
      <c r="T35" s="79"/>
      <c r="U35" s="82" t="s">
        <v>414</v>
      </c>
      <c r="V35" s="82" t="s">
        <v>414</v>
      </c>
      <c r="W35" s="81">
        <v>43540.8149537037</v>
      </c>
      <c r="X35" s="82" t="s">
        <v>540</v>
      </c>
      <c r="Y35" s="79"/>
      <c r="Z35" s="79"/>
      <c r="AA35" s="85" t="s">
        <v>654</v>
      </c>
      <c r="AB35" s="79"/>
      <c r="AC35" s="79" t="b">
        <v>0</v>
      </c>
      <c r="AD35" s="79">
        <v>0</v>
      </c>
      <c r="AE35" s="85" t="s">
        <v>744</v>
      </c>
      <c r="AF35" s="79" t="b">
        <v>0</v>
      </c>
      <c r="AG35" s="79" t="s">
        <v>748</v>
      </c>
      <c r="AH35" s="79"/>
      <c r="AI35" s="85" t="s">
        <v>744</v>
      </c>
      <c r="AJ35" s="79" t="b">
        <v>0</v>
      </c>
      <c r="AK35" s="79">
        <v>0</v>
      </c>
      <c r="AL35" s="85" t="s">
        <v>744</v>
      </c>
      <c r="AM35" s="79" t="s">
        <v>765</v>
      </c>
      <c r="AN35" s="79" t="b">
        <v>0</v>
      </c>
      <c r="AO35" s="85" t="s">
        <v>654</v>
      </c>
      <c r="AP35" s="79" t="s">
        <v>176</v>
      </c>
      <c r="AQ35" s="79">
        <v>0</v>
      </c>
      <c r="AR35" s="79">
        <v>0</v>
      </c>
      <c r="AS35" s="79"/>
      <c r="AT35" s="79"/>
      <c r="AU35" s="79"/>
      <c r="AV35" s="79"/>
      <c r="AW35" s="79"/>
      <c r="AX35" s="79"/>
      <c r="AY35" s="79"/>
      <c r="AZ35" s="79"/>
      <c r="BA35">
        <v>1</v>
      </c>
      <c r="BB35" s="78" t="str">
        <f>REPLACE(INDEX(GroupVertices[Group],MATCH(Edges[[#This Row],[Vertex 1]],GroupVertices[Vertex],0)),1,1,"")</f>
        <v>2</v>
      </c>
      <c r="BC35" s="78" t="str">
        <f>REPLACE(INDEX(GroupVertices[Group],MATCH(Edges[[#This Row],[Vertex 2]],GroupVertices[Vertex],0)),1,1,"")</f>
        <v>2</v>
      </c>
      <c r="BD35" s="48">
        <v>0</v>
      </c>
      <c r="BE35" s="49">
        <v>0</v>
      </c>
      <c r="BF35" s="48">
        <v>0</v>
      </c>
      <c r="BG35" s="49">
        <v>0</v>
      </c>
      <c r="BH35" s="48">
        <v>0</v>
      </c>
      <c r="BI35" s="49">
        <v>0</v>
      </c>
      <c r="BJ35" s="48">
        <v>25</v>
      </c>
      <c r="BK35" s="49">
        <v>100</v>
      </c>
      <c r="BL35" s="48">
        <v>25</v>
      </c>
    </row>
    <row r="36" spans="1:64" ht="15">
      <c r="A36" s="64" t="s">
        <v>237</v>
      </c>
      <c r="B36" s="64" t="s">
        <v>319</v>
      </c>
      <c r="C36" s="65" t="s">
        <v>1982</v>
      </c>
      <c r="D36" s="66">
        <v>3</v>
      </c>
      <c r="E36" s="67" t="s">
        <v>132</v>
      </c>
      <c r="F36" s="68">
        <v>35</v>
      </c>
      <c r="G36" s="65"/>
      <c r="H36" s="69"/>
      <c r="I36" s="70"/>
      <c r="J36" s="70"/>
      <c r="K36" s="34" t="s">
        <v>65</v>
      </c>
      <c r="L36" s="77">
        <v>36</v>
      </c>
      <c r="M36" s="77"/>
      <c r="N36" s="72"/>
      <c r="O36" s="79" t="s">
        <v>332</v>
      </c>
      <c r="P36" s="81">
        <v>43540.8149537037</v>
      </c>
      <c r="Q36" s="79" t="s">
        <v>345</v>
      </c>
      <c r="R36" s="79"/>
      <c r="S36" s="79"/>
      <c r="T36" s="79"/>
      <c r="U36" s="79"/>
      <c r="V36" s="82" t="s">
        <v>437</v>
      </c>
      <c r="W36" s="81">
        <v>43540.8149537037</v>
      </c>
      <c r="X36" s="82" t="s">
        <v>541</v>
      </c>
      <c r="Y36" s="79"/>
      <c r="Z36" s="79"/>
      <c r="AA36" s="85" t="s">
        <v>655</v>
      </c>
      <c r="AB36" s="79"/>
      <c r="AC36" s="79" t="b">
        <v>0</v>
      </c>
      <c r="AD36" s="79">
        <v>0</v>
      </c>
      <c r="AE36" s="85" t="s">
        <v>744</v>
      </c>
      <c r="AF36" s="79" t="b">
        <v>0</v>
      </c>
      <c r="AG36" s="79" t="s">
        <v>748</v>
      </c>
      <c r="AH36" s="79"/>
      <c r="AI36" s="85" t="s">
        <v>744</v>
      </c>
      <c r="AJ36" s="79" t="b">
        <v>0</v>
      </c>
      <c r="AK36" s="79">
        <v>76</v>
      </c>
      <c r="AL36" s="85" t="s">
        <v>738</v>
      </c>
      <c r="AM36" s="79" t="s">
        <v>758</v>
      </c>
      <c r="AN36" s="79" t="b">
        <v>0</v>
      </c>
      <c r="AO36" s="85" t="s">
        <v>738</v>
      </c>
      <c r="AP36" s="79" t="s">
        <v>176</v>
      </c>
      <c r="AQ36" s="79">
        <v>0</v>
      </c>
      <c r="AR36" s="79">
        <v>0</v>
      </c>
      <c r="AS36" s="79"/>
      <c r="AT36" s="79"/>
      <c r="AU36" s="79"/>
      <c r="AV36" s="79"/>
      <c r="AW36" s="79"/>
      <c r="AX36" s="79"/>
      <c r="AY36" s="79"/>
      <c r="AZ36" s="79"/>
      <c r="BA36">
        <v>1</v>
      </c>
      <c r="BB36" s="78" t="str">
        <f>REPLACE(INDEX(GroupVertices[Group],MATCH(Edges[[#This Row],[Vertex 1]],GroupVertices[Vertex],0)),1,1,"")</f>
        <v>1</v>
      </c>
      <c r="BC36" s="78" t="str">
        <f>REPLACE(INDEX(GroupVertices[Group],MATCH(Edges[[#This Row],[Vertex 2]],GroupVertices[Vertex],0)),1,1,"")</f>
        <v>1</v>
      </c>
      <c r="BD36" s="48">
        <v>0</v>
      </c>
      <c r="BE36" s="49">
        <v>0</v>
      </c>
      <c r="BF36" s="48">
        <v>0</v>
      </c>
      <c r="BG36" s="49">
        <v>0</v>
      </c>
      <c r="BH36" s="48">
        <v>0</v>
      </c>
      <c r="BI36" s="49">
        <v>0</v>
      </c>
      <c r="BJ36" s="48">
        <v>27</v>
      </c>
      <c r="BK36" s="49">
        <v>100</v>
      </c>
      <c r="BL36" s="48">
        <v>27</v>
      </c>
    </row>
    <row r="37" spans="1:64" ht="15">
      <c r="A37" s="64" t="s">
        <v>238</v>
      </c>
      <c r="B37" s="64" t="s">
        <v>319</v>
      </c>
      <c r="C37" s="65" t="s">
        <v>1982</v>
      </c>
      <c r="D37" s="66">
        <v>3</v>
      </c>
      <c r="E37" s="67" t="s">
        <v>132</v>
      </c>
      <c r="F37" s="68">
        <v>35</v>
      </c>
      <c r="G37" s="65"/>
      <c r="H37" s="69"/>
      <c r="I37" s="70"/>
      <c r="J37" s="70"/>
      <c r="K37" s="34" t="s">
        <v>65</v>
      </c>
      <c r="L37" s="77">
        <v>37</v>
      </c>
      <c r="M37" s="77"/>
      <c r="N37" s="72"/>
      <c r="O37" s="79" t="s">
        <v>332</v>
      </c>
      <c r="P37" s="81">
        <v>43540.8149537037</v>
      </c>
      <c r="Q37" s="79" t="s">
        <v>345</v>
      </c>
      <c r="R37" s="79"/>
      <c r="S37" s="79"/>
      <c r="T37" s="79"/>
      <c r="U37" s="79"/>
      <c r="V37" s="82" t="s">
        <v>438</v>
      </c>
      <c r="W37" s="81">
        <v>43540.8149537037</v>
      </c>
      <c r="X37" s="82" t="s">
        <v>542</v>
      </c>
      <c r="Y37" s="79"/>
      <c r="Z37" s="79"/>
      <c r="AA37" s="85" t="s">
        <v>656</v>
      </c>
      <c r="AB37" s="79"/>
      <c r="AC37" s="79" t="b">
        <v>0</v>
      </c>
      <c r="AD37" s="79">
        <v>0</v>
      </c>
      <c r="AE37" s="85" t="s">
        <v>744</v>
      </c>
      <c r="AF37" s="79" t="b">
        <v>0</v>
      </c>
      <c r="AG37" s="79" t="s">
        <v>748</v>
      </c>
      <c r="AH37" s="79"/>
      <c r="AI37" s="85" t="s">
        <v>744</v>
      </c>
      <c r="AJ37" s="79" t="b">
        <v>0</v>
      </c>
      <c r="AK37" s="79">
        <v>76</v>
      </c>
      <c r="AL37" s="85" t="s">
        <v>738</v>
      </c>
      <c r="AM37" s="79" t="s">
        <v>754</v>
      </c>
      <c r="AN37" s="79" t="b">
        <v>0</v>
      </c>
      <c r="AO37" s="85" t="s">
        <v>738</v>
      </c>
      <c r="AP37" s="79" t="s">
        <v>176</v>
      </c>
      <c r="AQ37" s="79">
        <v>0</v>
      </c>
      <c r="AR37" s="79">
        <v>0</v>
      </c>
      <c r="AS37" s="79"/>
      <c r="AT37" s="79"/>
      <c r="AU37" s="79"/>
      <c r="AV37" s="79"/>
      <c r="AW37" s="79"/>
      <c r="AX37" s="79"/>
      <c r="AY37" s="79"/>
      <c r="AZ37" s="79"/>
      <c r="BA37">
        <v>1</v>
      </c>
      <c r="BB37" s="78" t="str">
        <f>REPLACE(INDEX(GroupVertices[Group],MATCH(Edges[[#This Row],[Vertex 1]],GroupVertices[Vertex],0)),1,1,"")</f>
        <v>1</v>
      </c>
      <c r="BC37" s="78" t="str">
        <f>REPLACE(INDEX(GroupVertices[Group],MATCH(Edges[[#This Row],[Vertex 2]],GroupVertices[Vertex],0)),1,1,"")</f>
        <v>1</v>
      </c>
      <c r="BD37" s="48">
        <v>0</v>
      </c>
      <c r="BE37" s="49">
        <v>0</v>
      </c>
      <c r="BF37" s="48">
        <v>0</v>
      </c>
      <c r="BG37" s="49">
        <v>0</v>
      </c>
      <c r="BH37" s="48">
        <v>0</v>
      </c>
      <c r="BI37" s="49">
        <v>0</v>
      </c>
      <c r="BJ37" s="48">
        <v>27</v>
      </c>
      <c r="BK37" s="49">
        <v>100</v>
      </c>
      <c r="BL37" s="48">
        <v>27</v>
      </c>
    </row>
    <row r="38" spans="1:64" ht="15">
      <c r="A38" s="64" t="s">
        <v>239</v>
      </c>
      <c r="B38" s="64" t="s">
        <v>319</v>
      </c>
      <c r="C38" s="65" t="s">
        <v>1982</v>
      </c>
      <c r="D38" s="66">
        <v>3</v>
      </c>
      <c r="E38" s="67" t="s">
        <v>132</v>
      </c>
      <c r="F38" s="68">
        <v>35</v>
      </c>
      <c r="G38" s="65"/>
      <c r="H38" s="69"/>
      <c r="I38" s="70"/>
      <c r="J38" s="70"/>
      <c r="K38" s="34" t="s">
        <v>65</v>
      </c>
      <c r="L38" s="77">
        <v>38</v>
      </c>
      <c r="M38" s="77"/>
      <c r="N38" s="72"/>
      <c r="O38" s="79" t="s">
        <v>332</v>
      </c>
      <c r="P38" s="81">
        <v>43540.81508101852</v>
      </c>
      <c r="Q38" s="79" t="s">
        <v>345</v>
      </c>
      <c r="R38" s="79"/>
      <c r="S38" s="79"/>
      <c r="T38" s="79"/>
      <c r="U38" s="79"/>
      <c r="V38" s="82" t="s">
        <v>439</v>
      </c>
      <c r="W38" s="81">
        <v>43540.81508101852</v>
      </c>
      <c r="X38" s="82" t="s">
        <v>543</v>
      </c>
      <c r="Y38" s="79"/>
      <c r="Z38" s="79"/>
      <c r="AA38" s="85" t="s">
        <v>657</v>
      </c>
      <c r="AB38" s="79"/>
      <c r="AC38" s="79" t="b">
        <v>0</v>
      </c>
      <c r="AD38" s="79">
        <v>0</v>
      </c>
      <c r="AE38" s="85" t="s">
        <v>744</v>
      </c>
      <c r="AF38" s="79" t="b">
        <v>0</v>
      </c>
      <c r="AG38" s="79" t="s">
        <v>748</v>
      </c>
      <c r="AH38" s="79"/>
      <c r="AI38" s="85" t="s">
        <v>744</v>
      </c>
      <c r="AJ38" s="79" t="b">
        <v>0</v>
      </c>
      <c r="AK38" s="79">
        <v>76</v>
      </c>
      <c r="AL38" s="85" t="s">
        <v>738</v>
      </c>
      <c r="AM38" s="79" t="s">
        <v>761</v>
      </c>
      <c r="AN38" s="79" t="b">
        <v>0</v>
      </c>
      <c r="AO38" s="85" t="s">
        <v>738</v>
      </c>
      <c r="AP38" s="79" t="s">
        <v>176</v>
      </c>
      <c r="AQ38" s="79">
        <v>0</v>
      </c>
      <c r="AR38" s="79">
        <v>0</v>
      </c>
      <c r="AS38" s="79"/>
      <c r="AT38" s="79"/>
      <c r="AU38" s="79"/>
      <c r="AV38" s="79"/>
      <c r="AW38" s="79"/>
      <c r="AX38" s="79"/>
      <c r="AY38" s="79"/>
      <c r="AZ38" s="79"/>
      <c r="BA38">
        <v>1</v>
      </c>
      <c r="BB38" s="78" t="str">
        <f>REPLACE(INDEX(GroupVertices[Group],MATCH(Edges[[#This Row],[Vertex 1]],GroupVertices[Vertex],0)),1,1,"")</f>
        <v>1</v>
      </c>
      <c r="BC38" s="78" t="str">
        <f>REPLACE(INDEX(GroupVertices[Group],MATCH(Edges[[#This Row],[Vertex 2]],GroupVertices[Vertex],0)),1,1,"")</f>
        <v>1</v>
      </c>
      <c r="BD38" s="48">
        <v>0</v>
      </c>
      <c r="BE38" s="49">
        <v>0</v>
      </c>
      <c r="BF38" s="48">
        <v>0</v>
      </c>
      <c r="BG38" s="49">
        <v>0</v>
      </c>
      <c r="BH38" s="48">
        <v>0</v>
      </c>
      <c r="BI38" s="49">
        <v>0</v>
      </c>
      <c r="BJ38" s="48">
        <v>27</v>
      </c>
      <c r="BK38" s="49">
        <v>100</v>
      </c>
      <c r="BL38" s="48">
        <v>27</v>
      </c>
    </row>
    <row r="39" spans="1:64" ht="15">
      <c r="A39" s="64" t="s">
        <v>240</v>
      </c>
      <c r="B39" s="64" t="s">
        <v>319</v>
      </c>
      <c r="C39" s="65" t="s">
        <v>1982</v>
      </c>
      <c r="D39" s="66">
        <v>3</v>
      </c>
      <c r="E39" s="67" t="s">
        <v>132</v>
      </c>
      <c r="F39" s="68">
        <v>35</v>
      </c>
      <c r="G39" s="65"/>
      <c r="H39" s="69"/>
      <c r="I39" s="70"/>
      <c r="J39" s="70"/>
      <c r="K39" s="34" t="s">
        <v>65</v>
      </c>
      <c r="L39" s="77">
        <v>39</v>
      </c>
      <c r="M39" s="77"/>
      <c r="N39" s="72"/>
      <c r="O39" s="79" t="s">
        <v>332</v>
      </c>
      <c r="P39" s="81">
        <v>43540.81519675926</v>
      </c>
      <c r="Q39" s="79" t="s">
        <v>345</v>
      </c>
      <c r="R39" s="79"/>
      <c r="S39" s="79"/>
      <c r="T39" s="79"/>
      <c r="U39" s="79"/>
      <c r="V39" s="82" t="s">
        <v>440</v>
      </c>
      <c r="W39" s="81">
        <v>43540.81519675926</v>
      </c>
      <c r="X39" s="82" t="s">
        <v>544</v>
      </c>
      <c r="Y39" s="79"/>
      <c r="Z39" s="79"/>
      <c r="AA39" s="85" t="s">
        <v>658</v>
      </c>
      <c r="AB39" s="79"/>
      <c r="AC39" s="79" t="b">
        <v>0</v>
      </c>
      <c r="AD39" s="79">
        <v>0</v>
      </c>
      <c r="AE39" s="85" t="s">
        <v>744</v>
      </c>
      <c r="AF39" s="79" t="b">
        <v>0</v>
      </c>
      <c r="AG39" s="79" t="s">
        <v>748</v>
      </c>
      <c r="AH39" s="79"/>
      <c r="AI39" s="85" t="s">
        <v>744</v>
      </c>
      <c r="AJ39" s="79" t="b">
        <v>0</v>
      </c>
      <c r="AK39" s="79">
        <v>76</v>
      </c>
      <c r="AL39" s="85" t="s">
        <v>738</v>
      </c>
      <c r="AM39" s="79" t="s">
        <v>754</v>
      </c>
      <c r="AN39" s="79" t="b">
        <v>0</v>
      </c>
      <c r="AO39" s="85" t="s">
        <v>738</v>
      </c>
      <c r="AP39" s="79" t="s">
        <v>176</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1</v>
      </c>
      <c r="BD39" s="48">
        <v>0</v>
      </c>
      <c r="BE39" s="49">
        <v>0</v>
      </c>
      <c r="BF39" s="48">
        <v>0</v>
      </c>
      <c r="BG39" s="49">
        <v>0</v>
      </c>
      <c r="BH39" s="48">
        <v>0</v>
      </c>
      <c r="BI39" s="49">
        <v>0</v>
      </c>
      <c r="BJ39" s="48">
        <v>27</v>
      </c>
      <c r="BK39" s="49">
        <v>100</v>
      </c>
      <c r="BL39" s="48">
        <v>27</v>
      </c>
    </row>
    <row r="40" spans="1:64" ht="15">
      <c r="A40" s="64" t="s">
        <v>241</v>
      </c>
      <c r="B40" s="64" t="s">
        <v>319</v>
      </c>
      <c r="C40" s="65" t="s">
        <v>1982</v>
      </c>
      <c r="D40" s="66">
        <v>3</v>
      </c>
      <c r="E40" s="67" t="s">
        <v>132</v>
      </c>
      <c r="F40" s="68">
        <v>35</v>
      </c>
      <c r="G40" s="65"/>
      <c r="H40" s="69"/>
      <c r="I40" s="70"/>
      <c r="J40" s="70"/>
      <c r="K40" s="34" t="s">
        <v>65</v>
      </c>
      <c r="L40" s="77">
        <v>40</v>
      </c>
      <c r="M40" s="77"/>
      <c r="N40" s="72"/>
      <c r="O40" s="79" t="s">
        <v>332</v>
      </c>
      <c r="P40" s="81">
        <v>43540.81519675926</v>
      </c>
      <c r="Q40" s="79" t="s">
        <v>345</v>
      </c>
      <c r="R40" s="79"/>
      <c r="S40" s="79"/>
      <c r="T40" s="79"/>
      <c r="U40" s="79"/>
      <c r="V40" s="82" t="s">
        <v>441</v>
      </c>
      <c r="W40" s="81">
        <v>43540.81519675926</v>
      </c>
      <c r="X40" s="82" t="s">
        <v>545</v>
      </c>
      <c r="Y40" s="79"/>
      <c r="Z40" s="79"/>
      <c r="AA40" s="85" t="s">
        <v>659</v>
      </c>
      <c r="AB40" s="79"/>
      <c r="AC40" s="79" t="b">
        <v>0</v>
      </c>
      <c r="AD40" s="79">
        <v>0</v>
      </c>
      <c r="AE40" s="85" t="s">
        <v>744</v>
      </c>
      <c r="AF40" s="79" t="b">
        <v>0</v>
      </c>
      <c r="AG40" s="79" t="s">
        <v>748</v>
      </c>
      <c r="AH40" s="79"/>
      <c r="AI40" s="85" t="s">
        <v>744</v>
      </c>
      <c r="AJ40" s="79" t="b">
        <v>0</v>
      </c>
      <c r="AK40" s="79">
        <v>76</v>
      </c>
      <c r="AL40" s="85" t="s">
        <v>738</v>
      </c>
      <c r="AM40" s="79" t="s">
        <v>755</v>
      </c>
      <c r="AN40" s="79" t="b">
        <v>0</v>
      </c>
      <c r="AO40" s="85" t="s">
        <v>738</v>
      </c>
      <c r="AP40" s="79" t="s">
        <v>176</v>
      </c>
      <c r="AQ40" s="79">
        <v>0</v>
      </c>
      <c r="AR40" s="79">
        <v>0</v>
      </c>
      <c r="AS40" s="79"/>
      <c r="AT40" s="79"/>
      <c r="AU40" s="79"/>
      <c r="AV40" s="79"/>
      <c r="AW40" s="79"/>
      <c r="AX40" s="79"/>
      <c r="AY40" s="79"/>
      <c r="AZ40" s="79"/>
      <c r="BA40">
        <v>1</v>
      </c>
      <c r="BB40" s="78" t="str">
        <f>REPLACE(INDEX(GroupVertices[Group],MATCH(Edges[[#This Row],[Vertex 1]],GroupVertices[Vertex],0)),1,1,"")</f>
        <v>1</v>
      </c>
      <c r="BC40" s="78" t="str">
        <f>REPLACE(INDEX(GroupVertices[Group],MATCH(Edges[[#This Row],[Vertex 2]],GroupVertices[Vertex],0)),1,1,"")</f>
        <v>1</v>
      </c>
      <c r="BD40" s="48">
        <v>0</v>
      </c>
      <c r="BE40" s="49">
        <v>0</v>
      </c>
      <c r="BF40" s="48">
        <v>0</v>
      </c>
      <c r="BG40" s="49">
        <v>0</v>
      </c>
      <c r="BH40" s="48">
        <v>0</v>
      </c>
      <c r="BI40" s="49">
        <v>0</v>
      </c>
      <c r="BJ40" s="48">
        <v>27</v>
      </c>
      <c r="BK40" s="49">
        <v>100</v>
      </c>
      <c r="BL40" s="48">
        <v>27</v>
      </c>
    </row>
    <row r="41" spans="1:64" ht="15">
      <c r="A41" s="64" t="s">
        <v>242</v>
      </c>
      <c r="B41" s="64" t="s">
        <v>319</v>
      </c>
      <c r="C41" s="65" t="s">
        <v>1982</v>
      </c>
      <c r="D41" s="66">
        <v>3</v>
      </c>
      <c r="E41" s="67" t="s">
        <v>132</v>
      </c>
      <c r="F41" s="68">
        <v>35</v>
      </c>
      <c r="G41" s="65"/>
      <c r="H41" s="69"/>
      <c r="I41" s="70"/>
      <c r="J41" s="70"/>
      <c r="K41" s="34" t="s">
        <v>65</v>
      </c>
      <c r="L41" s="77">
        <v>41</v>
      </c>
      <c r="M41" s="77"/>
      <c r="N41" s="72"/>
      <c r="O41" s="79" t="s">
        <v>332</v>
      </c>
      <c r="P41" s="81">
        <v>43540.81568287037</v>
      </c>
      <c r="Q41" s="79" t="s">
        <v>345</v>
      </c>
      <c r="R41" s="79"/>
      <c r="S41" s="79"/>
      <c r="T41" s="79"/>
      <c r="U41" s="79"/>
      <c r="V41" s="82" t="s">
        <v>442</v>
      </c>
      <c r="W41" s="81">
        <v>43540.81568287037</v>
      </c>
      <c r="X41" s="82" t="s">
        <v>546</v>
      </c>
      <c r="Y41" s="79"/>
      <c r="Z41" s="79"/>
      <c r="AA41" s="85" t="s">
        <v>660</v>
      </c>
      <c r="AB41" s="79"/>
      <c r="AC41" s="79" t="b">
        <v>0</v>
      </c>
      <c r="AD41" s="79">
        <v>0</v>
      </c>
      <c r="AE41" s="85" t="s">
        <v>744</v>
      </c>
      <c r="AF41" s="79" t="b">
        <v>0</v>
      </c>
      <c r="AG41" s="79" t="s">
        <v>748</v>
      </c>
      <c r="AH41" s="79"/>
      <c r="AI41" s="85" t="s">
        <v>744</v>
      </c>
      <c r="AJ41" s="79" t="b">
        <v>0</v>
      </c>
      <c r="AK41" s="79">
        <v>76</v>
      </c>
      <c r="AL41" s="85" t="s">
        <v>738</v>
      </c>
      <c r="AM41" s="79" t="s">
        <v>754</v>
      </c>
      <c r="AN41" s="79" t="b">
        <v>0</v>
      </c>
      <c r="AO41" s="85" t="s">
        <v>738</v>
      </c>
      <c r="AP41" s="79" t="s">
        <v>176</v>
      </c>
      <c r="AQ41" s="79">
        <v>0</v>
      </c>
      <c r="AR41" s="79">
        <v>0</v>
      </c>
      <c r="AS41" s="79"/>
      <c r="AT41" s="79"/>
      <c r="AU41" s="79"/>
      <c r="AV41" s="79"/>
      <c r="AW41" s="79"/>
      <c r="AX41" s="79"/>
      <c r="AY41" s="79"/>
      <c r="AZ41" s="79"/>
      <c r="BA41">
        <v>1</v>
      </c>
      <c r="BB41" s="78" t="str">
        <f>REPLACE(INDEX(GroupVertices[Group],MATCH(Edges[[#This Row],[Vertex 1]],GroupVertices[Vertex],0)),1,1,"")</f>
        <v>1</v>
      </c>
      <c r="BC41" s="78" t="str">
        <f>REPLACE(INDEX(GroupVertices[Group],MATCH(Edges[[#This Row],[Vertex 2]],GroupVertices[Vertex],0)),1,1,"")</f>
        <v>1</v>
      </c>
      <c r="BD41" s="48">
        <v>0</v>
      </c>
      <c r="BE41" s="49">
        <v>0</v>
      </c>
      <c r="BF41" s="48">
        <v>0</v>
      </c>
      <c r="BG41" s="49">
        <v>0</v>
      </c>
      <c r="BH41" s="48">
        <v>0</v>
      </c>
      <c r="BI41" s="49">
        <v>0</v>
      </c>
      <c r="BJ41" s="48">
        <v>27</v>
      </c>
      <c r="BK41" s="49">
        <v>100</v>
      </c>
      <c r="BL41" s="48">
        <v>27</v>
      </c>
    </row>
    <row r="42" spans="1:64" ht="15">
      <c r="A42" s="64" t="s">
        <v>243</v>
      </c>
      <c r="B42" s="64" t="s">
        <v>319</v>
      </c>
      <c r="C42" s="65" t="s">
        <v>1982</v>
      </c>
      <c r="D42" s="66">
        <v>3</v>
      </c>
      <c r="E42" s="67" t="s">
        <v>132</v>
      </c>
      <c r="F42" s="68">
        <v>35</v>
      </c>
      <c r="G42" s="65"/>
      <c r="H42" s="69"/>
      <c r="I42" s="70"/>
      <c r="J42" s="70"/>
      <c r="K42" s="34" t="s">
        <v>65</v>
      </c>
      <c r="L42" s="77">
        <v>42</v>
      </c>
      <c r="M42" s="77"/>
      <c r="N42" s="72"/>
      <c r="O42" s="79" t="s">
        <v>332</v>
      </c>
      <c r="P42" s="81">
        <v>43540.81605324074</v>
      </c>
      <c r="Q42" s="79" t="s">
        <v>345</v>
      </c>
      <c r="R42" s="79"/>
      <c r="S42" s="79"/>
      <c r="T42" s="79"/>
      <c r="U42" s="79"/>
      <c r="V42" s="82" t="s">
        <v>443</v>
      </c>
      <c r="W42" s="81">
        <v>43540.81605324074</v>
      </c>
      <c r="X42" s="82" t="s">
        <v>547</v>
      </c>
      <c r="Y42" s="79"/>
      <c r="Z42" s="79"/>
      <c r="AA42" s="85" t="s">
        <v>661</v>
      </c>
      <c r="AB42" s="79"/>
      <c r="AC42" s="79" t="b">
        <v>0</v>
      </c>
      <c r="AD42" s="79">
        <v>0</v>
      </c>
      <c r="AE42" s="85" t="s">
        <v>744</v>
      </c>
      <c r="AF42" s="79" t="b">
        <v>0</v>
      </c>
      <c r="AG42" s="79" t="s">
        <v>748</v>
      </c>
      <c r="AH42" s="79"/>
      <c r="AI42" s="85" t="s">
        <v>744</v>
      </c>
      <c r="AJ42" s="79" t="b">
        <v>0</v>
      </c>
      <c r="AK42" s="79">
        <v>76</v>
      </c>
      <c r="AL42" s="85" t="s">
        <v>738</v>
      </c>
      <c r="AM42" s="79" t="s">
        <v>761</v>
      </c>
      <c r="AN42" s="79" t="b">
        <v>0</v>
      </c>
      <c r="AO42" s="85" t="s">
        <v>738</v>
      </c>
      <c r="AP42" s="79" t="s">
        <v>176</v>
      </c>
      <c r="AQ42" s="79">
        <v>0</v>
      </c>
      <c r="AR42" s="79">
        <v>0</v>
      </c>
      <c r="AS42" s="79"/>
      <c r="AT42" s="79"/>
      <c r="AU42" s="79"/>
      <c r="AV42" s="79"/>
      <c r="AW42" s="79"/>
      <c r="AX42" s="79"/>
      <c r="AY42" s="79"/>
      <c r="AZ42" s="79"/>
      <c r="BA42">
        <v>1</v>
      </c>
      <c r="BB42" s="78" t="str">
        <f>REPLACE(INDEX(GroupVertices[Group],MATCH(Edges[[#This Row],[Vertex 1]],GroupVertices[Vertex],0)),1,1,"")</f>
        <v>1</v>
      </c>
      <c r="BC42" s="78" t="str">
        <f>REPLACE(INDEX(GroupVertices[Group],MATCH(Edges[[#This Row],[Vertex 2]],GroupVertices[Vertex],0)),1,1,"")</f>
        <v>1</v>
      </c>
      <c r="BD42" s="48">
        <v>0</v>
      </c>
      <c r="BE42" s="49">
        <v>0</v>
      </c>
      <c r="BF42" s="48">
        <v>0</v>
      </c>
      <c r="BG42" s="49">
        <v>0</v>
      </c>
      <c r="BH42" s="48">
        <v>0</v>
      </c>
      <c r="BI42" s="49">
        <v>0</v>
      </c>
      <c r="BJ42" s="48">
        <v>27</v>
      </c>
      <c r="BK42" s="49">
        <v>100</v>
      </c>
      <c r="BL42" s="48">
        <v>27</v>
      </c>
    </row>
    <row r="43" spans="1:64" ht="15">
      <c r="A43" s="64" t="s">
        <v>244</v>
      </c>
      <c r="B43" s="64" t="s">
        <v>244</v>
      </c>
      <c r="C43" s="65" t="s">
        <v>1982</v>
      </c>
      <c r="D43" s="66">
        <v>3</v>
      </c>
      <c r="E43" s="67" t="s">
        <v>132</v>
      </c>
      <c r="F43" s="68">
        <v>35</v>
      </c>
      <c r="G43" s="65"/>
      <c r="H43" s="69"/>
      <c r="I43" s="70"/>
      <c r="J43" s="70"/>
      <c r="K43" s="34" t="s">
        <v>65</v>
      </c>
      <c r="L43" s="77">
        <v>43</v>
      </c>
      <c r="M43" s="77"/>
      <c r="N43" s="72"/>
      <c r="O43" s="79" t="s">
        <v>176</v>
      </c>
      <c r="P43" s="81">
        <v>43540.816157407404</v>
      </c>
      <c r="Q43" s="79" t="s">
        <v>358</v>
      </c>
      <c r="R43" s="82" t="s">
        <v>387</v>
      </c>
      <c r="S43" s="79" t="s">
        <v>403</v>
      </c>
      <c r="T43" s="79"/>
      <c r="U43" s="82" t="s">
        <v>414</v>
      </c>
      <c r="V43" s="82" t="s">
        <v>414</v>
      </c>
      <c r="W43" s="81">
        <v>43540.816157407404</v>
      </c>
      <c r="X43" s="82" t="s">
        <v>548</v>
      </c>
      <c r="Y43" s="79"/>
      <c r="Z43" s="79"/>
      <c r="AA43" s="85" t="s">
        <v>662</v>
      </c>
      <c r="AB43" s="79"/>
      <c r="AC43" s="79" t="b">
        <v>0</v>
      </c>
      <c r="AD43" s="79">
        <v>0</v>
      </c>
      <c r="AE43" s="85" t="s">
        <v>744</v>
      </c>
      <c r="AF43" s="79" t="b">
        <v>0</v>
      </c>
      <c r="AG43" s="79" t="s">
        <v>748</v>
      </c>
      <c r="AH43" s="79"/>
      <c r="AI43" s="85" t="s">
        <v>744</v>
      </c>
      <c r="AJ43" s="79" t="b">
        <v>0</v>
      </c>
      <c r="AK43" s="79">
        <v>0</v>
      </c>
      <c r="AL43" s="85" t="s">
        <v>744</v>
      </c>
      <c r="AM43" s="79" t="s">
        <v>765</v>
      </c>
      <c r="AN43" s="79" t="b">
        <v>0</v>
      </c>
      <c r="AO43" s="85" t="s">
        <v>662</v>
      </c>
      <c r="AP43" s="79" t="s">
        <v>176</v>
      </c>
      <c r="AQ43" s="79">
        <v>0</v>
      </c>
      <c r="AR43" s="79">
        <v>0</v>
      </c>
      <c r="AS43" s="79"/>
      <c r="AT43" s="79"/>
      <c r="AU43" s="79"/>
      <c r="AV43" s="79"/>
      <c r="AW43" s="79"/>
      <c r="AX43" s="79"/>
      <c r="AY43" s="79"/>
      <c r="AZ43" s="79"/>
      <c r="BA43">
        <v>1</v>
      </c>
      <c r="BB43" s="78" t="str">
        <f>REPLACE(INDEX(GroupVertices[Group],MATCH(Edges[[#This Row],[Vertex 1]],GroupVertices[Vertex],0)),1,1,"")</f>
        <v>2</v>
      </c>
      <c r="BC43" s="78" t="str">
        <f>REPLACE(INDEX(GroupVertices[Group],MATCH(Edges[[#This Row],[Vertex 2]],GroupVertices[Vertex],0)),1,1,"")</f>
        <v>2</v>
      </c>
      <c r="BD43" s="48">
        <v>0</v>
      </c>
      <c r="BE43" s="49">
        <v>0</v>
      </c>
      <c r="BF43" s="48">
        <v>0</v>
      </c>
      <c r="BG43" s="49">
        <v>0</v>
      </c>
      <c r="BH43" s="48">
        <v>0</v>
      </c>
      <c r="BI43" s="49">
        <v>0</v>
      </c>
      <c r="BJ43" s="48">
        <v>25</v>
      </c>
      <c r="BK43" s="49">
        <v>100</v>
      </c>
      <c r="BL43" s="48">
        <v>25</v>
      </c>
    </row>
    <row r="44" spans="1:64" ht="15">
      <c r="A44" s="64" t="s">
        <v>245</v>
      </c>
      <c r="B44" s="64" t="s">
        <v>319</v>
      </c>
      <c r="C44" s="65" t="s">
        <v>1982</v>
      </c>
      <c r="D44" s="66">
        <v>3</v>
      </c>
      <c r="E44" s="67" t="s">
        <v>132</v>
      </c>
      <c r="F44" s="68">
        <v>35</v>
      </c>
      <c r="G44" s="65"/>
      <c r="H44" s="69"/>
      <c r="I44" s="70"/>
      <c r="J44" s="70"/>
      <c r="K44" s="34" t="s">
        <v>65</v>
      </c>
      <c r="L44" s="77">
        <v>44</v>
      </c>
      <c r="M44" s="77"/>
      <c r="N44" s="72"/>
      <c r="O44" s="79" t="s">
        <v>332</v>
      </c>
      <c r="P44" s="81">
        <v>43540.81659722222</v>
      </c>
      <c r="Q44" s="79" t="s">
        <v>345</v>
      </c>
      <c r="R44" s="79"/>
      <c r="S44" s="79"/>
      <c r="T44" s="79"/>
      <c r="U44" s="79"/>
      <c r="V44" s="82" t="s">
        <v>444</v>
      </c>
      <c r="W44" s="81">
        <v>43540.81659722222</v>
      </c>
      <c r="X44" s="82" t="s">
        <v>549</v>
      </c>
      <c r="Y44" s="79"/>
      <c r="Z44" s="79"/>
      <c r="AA44" s="85" t="s">
        <v>663</v>
      </c>
      <c r="AB44" s="79"/>
      <c r="AC44" s="79" t="b">
        <v>0</v>
      </c>
      <c r="AD44" s="79">
        <v>0</v>
      </c>
      <c r="AE44" s="85" t="s">
        <v>744</v>
      </c>
      <c r="AF44" s="79" t="b">
        <v>0</v>
      </c>
      <c r="AG44" s="79" t="s">
        <v>748</v>
      </c>
      <c r="AH44" s="79"/>
      <c r="AI44" s="85" t="s">
        <v>744</v>
      </c>
      <c r="AJ44" s="79" t="b">
        <v>0</v>
      </c>
      <c r="AK44" s="79">
        <v>76</v>
      </c>
      <c r="AL44" s="85" t="s">
        <v>738</v>
      </c>
      <c r="AM44" s="79" t="s">
        <v>755</v>
      </c>
      <c r="AN44" s="79" t="b">
        <v>0</v>
      </c>
      <c r="AO44" s="85" t="s">
        <v>738</v>
      </c>
      <c r="AP44" s="79" t="s">
        <v>176</v>
      </c>
      <c r="AQ44" s="79">
        <v>0</v>
      </c>
      <c r="AR44" s="79">
        <v>0</v>
      </c>
      <c r="AS44" s="79"/>
      <c r="AT44" s="79"/>
      <c r="AU44" s="79"/>
      <c r="AV44" s="79"/>
      <c r="AW44" s="79"/>
      <c r="AX44" s="79"/>
      <c r="AY44" s="79"/>
      <c r="AZ44" s="79"/>
      <c r="BA44">
        <v>1</v>
      </c>
      <c r="BB44" s="78" t="str">
        <f>REPLACE(INDEX(GroupVertices[Group],MATCH(Edges[[#This Row],[Vertex 1]],GroupVertices[Vertex],0)),1,1,"")</f>
        <v>1</v>
      </c>
      <c r="BC44" s="78" t="str">
        <f>REPLACE(INDEX(GroupVertices[Group],MATCH(Edges[[#This Row],[Vertex 2]],GroupVertices[Vertex],0)),1,1,"")</f>
        <v>1</v>
      </c>
      <c r="BD44" s="48">
        <v>0</v>
      </c>
      <c r="BE44" s="49">
        <v>0</v>
      </c>
      <c r="BF44" s="48">
        <v>0</v>
      </c>
      <c r="BG44" s="49">
        <v>0</v>
      </c>
      <c r="BH44" s="48">
        <v>0</v>
      </c>
      <c r="BI44" s="49">
        <v>0</v>
      </c>
      <c r="BJ44" s="48">
        <v>27</v>
      </c>
      <c r="BK44" s="49">
        <v>100</v>
      </c>
      <c r="BL44" s="48">
        <v>27</v>
      </c>
    </row>
    <row r="45" spans="1:64" ht="15">
      <c r="A45" s="64" t="s">
        <v>246</v>
      </c>
      <c r="B45" s="64" t="s">
        <v>319</v>
      </c>
      <c r="C45" s="65" t="s">
        <v>1982</v>
      </c>
      <c r="D45" s="66">
        <v>3</v>
      </c>
      <c r="E45" s="67" t="s">
        <v>132</v>
      </c>
      <c r="F45" s="68">
        <v>35</v>
      </c>
      <c r="G45" s="65"/>
      <c r="H45" s="69"/>
      <c r="I45" s="70"/>
      <c r="J45" s="70"/>
      <c r="K45" s="34" t="s">
        <v>65</v>
      </c>
      <c r="L45" s="77">
        <v>45</v>
      </c>
      <c r="M45" s="77"/>
      <c r="N45" s="72"/>
      <c r="O45" s="79" t="s">
        <v>332</v>
      </c>
      <c r="P45" s="81">
        <v>43540.81662037037</v>
      </c>
      <c r="Q45" s="79" t="s">
        <v>345</v>
      </c>
      <c r="R45" s="79"/>
      <c r="S45" s="79"/>
      <c r="T45" s="79"/>
      <c r="U45" s="79"/>
      <c r="V45" s="82" t="s">
        <v>445</v>
      </c>
      <c r="W45" s="81">
        <v>43540.81662037037</v>
      </c>
      <c r="X45" s="82" t="s">
        <v>550</v>
      </c>
      <c r="Y45" s="79"/>
      <c r="Z45" s="79"/>
      <c r="AA45" s="85" t="s">
        <v>664</v>
      </c>
      <c r="AB45" s="79"/>
      <c r="AC45" s="79" t="b">
        <v>0</v>
      </c>
      <c r="AD45" s="79">
        <v>0</v>
      </c>
      <c r="AE45" s="85" t="s">
        <v>744</v>
      </c>
      <c r="AF45" s="79" t="b">
        <v>0</v>
      </c>
      <c r="AG45" s="79" t="s">
        <v>748</v>
      </c>
      <c r="AH45" s="79"/>
      <c r="AI45" s="85" t="s">
        <v>744</v>
      </c>
      <c r="AJ45" s="79" t="b">
        <v>0</v>
      </c>
      <c r="AK45" s="79">
        <v>76</v>
      </c>
      <c r="AL45" s="85" t="s">
        <v>738</v>
      </c>
      <c r="AM45" s="79" t="s">
        <v>761</v>
      </c>
      <c r="AN45" s="79" t="b">
        <v>0</v>
      </c>
      <c r="AO45" s="85" t="s">
        <v>738</v>
      </c>
      <c r="AP45" s="79" t="s">
        <v>176</v>
      </c>
      <c r="AQ45" s="79">
        <v>0</v>
      </c>
      <c r="AR45" s="79">
        <v>0</v>
      </c>
      <c r="AS45" s="79"/>
      <c r="AT45" s="79"/>
      <c r="AU45" s="79"/>
      <c r="AV45" s="79"/>
      <c r="AW45" s="79"/>
      <c r="AX45" s="79"/>
      <c r="AY45" s="79"/>
      <c r="AZ45" s="79"/>
      <c r="BA45">
        <v>1</v>
      </c>
      <c r="BB45" s="78" t="str">
        <f>REPLACE(INDEX(GroupVertices[Group],MATCH(Edges[[#This Row],[Vertex 1]],GroupVertices[Vertex],0)),1,1,"")</f>
        <v>1</v>
      </c>
      <c r="BC45" s="78" t="str">
        <f>REPLACE(INDEX(GroupVertices[Group],MATCH(Edges[[#This Row],[Vertex 2]],GroupVertices[Vertex],0)),1,1,"")</f>
        <v>1</v>
      </c>
      <c r="BD45" s="48">
        <v>0</v>
      </c>
      <c r="BE45" s="49">
        <v>0</v>
      </c>
      <c r="BF45" s="48">
        <v>0</v>
      </c>
      <c r="BG45" s="49">
        <v>0</v>
      </c>
      <c r="BH45" s="48">
        <v>0</v>
      </c>
      <c r="BI45" s="49">
        <v>0</v>
      </c>
      <c r="BJ45" s="48">
        <v>27</v>
      </c>
      <c r="BK45" s="49">
        <v>100</v>
      </c>
      <c r="BL45" s="48">
        <v>27</v>
      </c>
    </row>
    <row r="46" spans="1:64" ht="15">
      <c r="A46" s="64" t="s">
        <v>247</v>
      </c>
      <c r="B46" s="64" t="s">
        <v>319</v>
      </c>
      <c r="C46" s="65" t="s">
        <v>1982</v>
      </c>
      <c r="D46" s="66">
        <v>3</v>
      </c>
      <c r="E46" s="67" t="s">
        <v>132</v>
      </c>
      <c r="F46" s="68">
        <v>35</v>
      </c>
      <c r="G46" s="65"/>
      <c r="H46" s="69"/>
      <c r="I46" s="70"/>
      <c r="J46" s="70"/>
      <c r="K46" s="34" t="s">
        <v>65</v>
      </c>
      <c r="L46" s="77">
        <v>46</v>
      </c>
      <c r="M46" s="77"/>
      <c r="N46" s="72"/>
      <c r="O46" s="79" t="s">
        <v>332</v>
      </c>
      <c r="P46" s="81">
        <v>43540.81685185185</v>
      </c>
      <c r="Q46" s="79" t="s">
        <v>345</v>
      </c>
      <c r="R46" s="79"/>
      <c r="S46" s="79"/>
      <c r="T46" s="79"/>
      <c r="U46" s="79"/>
      <c r="V46" s="82" t="s">
        <v>446</v>
      </c>
      <c r="W46" s="81">
        <v>43540.81685185185</v>
      </c>
      <c r="X46" s="82" t="s">
        <v>551</v>
      </c>
      <c r="Y46" s="79"/>
      <c r="Z46" s="79"/>
      <c r="AA46" s="85" t="s">
        <v>665</v>
      </c>
      <c r="AB46" s="79"/>
      <c r="AC46" s="79" t="b">
        <v>0</v>
      </c>
      <c r="AD46" s="79">
        <v>0</v>
      </c>
      <c r="AE46" s="85" t="s">
        <v>744</v>
      </c>
      <c r="AF46" s="79" t="b">
        <v>0</v>
      </c>
      <c r="AG46" s="79" t="s">
        <v>748</v>
      </c>
      <c r="AH46" s="79"/>
      <c r="AI46" s="85" t="s">
        <v>744</v>
      </c>
      <c r="AJ46" s="79" t="b">
        <v>0</v>
      </c>
      <c r="AK46" s="79">
        <v>76</v>
      </c>
      <c r="AL46" s="85" t="s">
        <v>738</v>
      </c>
      <c r="AM46" s="79" t="s">
        <v>761</v>
      </c>
      <c r="AN46" s="79" t="b">
        <v>0</v>
      </c>
      <c r="AO46" s="85" t="s">
        <v>738</v>
      </c>
      <c r="AP46" s="79" t="s">
        <v>176</v>
      </c>
      <c r="AQ46" s="79">
        <v>0</v>
      </c>
      <c r="AR46" s="79">
        <v>0</v>
      </c>
      <c r="AS46" s="79"/>
      <c r="AT46" s="79"/>
      <c r="AU46" s="79"/>
      <c r="AV46" s="79"/>
      <c r="AW46" s="79"/>
      <c r="AX46" s="79"/>
      <c r="AY46" s="79"/>
      <c r="AZ46" s="79"/>
      <c r="BA46">
        <v>1</v>
      </c>
      <c r="BB46" s="78" t="str">
        <f>REPLACE(INDEX(GroupVertices[Group],MATCH(Edges[[#This Row],[Vertex 1]],GroupVertices[Vertex],0)),1,1,"")</f>
        <v>1</v>
      </c>
      <c r="BC46" s="78" t="str">
        <f>REPLACE(INDEX(GroupVertices[Group],MATCH(Edges[[#This Row],[Vertex 2]],GroupVertices[Vertex],0)),1,1,"")</f>
        <v>1</v>
      </c>
      <c r="BD46" s="48">
        <v>0</v>
      </c>
      <c r="BE46" s="49">
        <v>0</v>
      </c>
      <c r="BF46" s="48">
        <v>0</v>
      </c>
      <c r="BG46" s="49">
        <v>0</v>
      </c>
      <c r="BH46" s="48">
        <v>0</v>
      </c>
      <c r="BI46" s="49">
        <v>0</v>
      </c>
      <c r="BJ46" s="48">
        <v>27</v>
      </c>
      <c r="BK46" s="49">
        <v>100</v>
      </c>
      <c r="BL46" s="48">
        <v>27</v>
      </c>
    </row>
    <row r="47" spans="1:64" ht="15">
      <c r="A47" s="64" t="s">
        <v>248</v>
      </c>
      <c r="B47" s="64" t="s">
        <v>319</v>
      </c>
      <c r="C47" s="65" t="s">
        <v>1982</v>
      </c>
      <c r="D47" s="66">
        <v>3</v>
      </c>
      <c r="E47" s="67" t="s">
        <v>132</v>
      </c>
      <c r="F47" s="68">
        <v>35</v>
      </c>
      <c r="G47" s="65"/>
      <c r="H47" s="69"/>
      <c r="I47" s="70"/>
      <c r="J47" s="70"/>
      <c r="K47" s="34" t="s">
        <v>65</v>
      </c>
      <c r="L47" s="77">
        <v>47</v>
      </c>
      <c r="M47" s="77"/>
      <c r="N47" s="72"/>
      <c r="O47" s="79" t="s">
        <v>332</v>
      </c>
      <c r="P47" s="81">
        <v>43540.81693287037</v>
      </c>
      <c r="Q47" s="79" t="s">
        <v>345</v>
      </c>
      <c r="R47" s="79"/>
      <c r="S47" s="79"/>
      <c r="T47" s="79"/>
      <c r="U47" s="79"/>
      <c r="V47" s="82" t="s">
        <v>447</v>
      </c>
      <c r="W47" s="81">
        <v>43540.81693287037</v>
      </c>
      <c r="X47" s="82" t="s">
        <v>552</v>
      </c>
      <c r="Y47" s="79"/>
      <c r="Z47" s="79"/>
      <c r="AA47" s="85" t="s">
        <v>666</v>
      </c>
      <c r="AB47" s="79"/>
      <c r="AC47" s="79" t="b">
        <v>0</v>
      </c>
      <c r="AD47" s="79">
        <v>0</v>
      </c>
      <c r="AE47" s="85" t="s">
        <v>744</v>
      </c>
      <c r="AF47" s="79" t="b">
        <v>0</v>
      </c>
      <c r="AG47" s="79" t="s">
        <v>748</v>
      </c>
      <c r="AH47" s="79"/>
      <c r="AI47" s="85" t="s">
        <v>744</v>
      </c>
      <c r="AJ47" s="79" t="b">
        <v>0</v>
      </c>
      <c r="AK47" s="79">
        <v>76</v>
      </c>
      <c r="AL47" s="85" t="s">
        <v>738</v>
      </c>
      <c r="AM47" s="79" t="s">
        <v>757</v>
      </c>
      <c r="AN47" s="79" t="b">
        <v>0</v>
      </c>
      <c r="AO47" s="85" t="s">
        <v>738</v>
      </c>
      <c r="AP47" s="79" t="s">
        <v>176</v>
      </c>
      <c r="AQ47" s="79">
        <v>0</v>
      </c>
      <c r="AR47" s="79">
        <v>0</v>
      </c>
      <c r="AS47" s="79"/>
      <c r="AT47" s="79"/>
      <c r="AU47" s="79"/>
      <c r="AV47" s="79"/>
      <c r="AW47" s="79"/>
      <c r="AX47" s="79"/>
      <c r="AY47" s="79"/>
      <c r="AZ47" s="79"/>
      <c r="BA47">
        <v>1</v>
      </c>
      <c r="BB47" s="78" t="str">
        <f>REPLACE(INDEX(GroupVertices[Group],MATCH(Edges[[#This Row],[Vertex 1]],GroupVertices[Vertex],0)),1,1,"")</f>
        <v>1</v>
      </c>
      <c r="BC47" s="78" t="str">
        <f>REPLACE(INDEX(GroupVertices[Group],MATCH(Edges[[#This Row],[Vertex 2]],GroupVertices[Vertex],0)),1,1,"")</f>
        <v>1</v>
      </c>
      <c r="BD47" s="48">
        <v>0</v>
      </c>
      <c r="BE47" s="49">
        <v>0</v>
      </c>
      <c r="BF47" s="48">
        <v>0</v>
      </c>
      <c r="BG47" s="49">
        <v>0</v>
      </c>
      <c r="BH47" s="48">
        <v>0</v>
      </c>
      <c r="BI47" s="49">
        <v>0</v>
      </c>
      <c r="BJ47" s="48">
        <v>27</v>
      </c>
      <c r="BK47" s="49">
        <v>100</v>
      </c>
      <c r="BL47" s="48">
        <v>27</v>
      </c>
    </row>
    <row r="48" spans="1:64" ht="15">
      <c r="A48" s="64" t="s">
        <v>249</v>
      </c>
      <c r="B48" s="64" t="s">
        <v>319</v>
      </c>
      <c r="C48" s="65" t="s">
        <v>1982</v>
      </c>
      <c r="D48" s="66">
        <v>3</v>
      </c>
      <c r="E48" s="67" t="s">
        <v>132</v>
      </c>
      <c r="F48" s="68">
        <v>35</v>
      </c>
      <c r="G48" s="65"/>
      <c r="H48" s="69"/>
      <c r="I48" s="70"/>
      <c r="J48" s="70"/>
      <c r="K48" s="34" t="s">
        <v>65</v>
      </c>
      <c r="L48" s="77">
        <v>48</v>
      </c>
      <c r="M48" s="77"/>
      <c r="N48" s="72"/>
      <c r="O48" s="79" t="s">
        <v>332</v>
      </c>
      <c r="P48" s="81">
        <v>43540.81700231481</v>
      </c>
      <c r="Q48" s="79" t="s">
        <v>345</v>
      </c>
      <c r="R48" s="79"/>
      <c r="S48" s="79"/>
      <c r="T48" s="79"/>
      <c r="U48" s="79"/>
      <c r="V48" s="82" t="s">
        <v>448</v>
      </c>
      <c r="W48" s="81">
        <v>43540.81700231481</v>
      </c>
      <c r="X48" s="82" t="s">
        <v>553</v>
      </c>
      <c r="Y48" s="79"/>
      <c r="Z48" s="79"/>
      <c r="AA48" s="85" t="s">
        <v>667</v>
      </c>
      <c r="AB48" s="79"/>
      <c r="AC48" s="79" t="b">
        <v>0</v>
      </c>
      <c r="AD48" s="79">
        <v>0</v>
      </c>
      <c r="AE48" s="85" t="s">
        <v>744</v>
      </c>
      <c r="AF48" s="79" t="b">
        <v>0</v>
      </c>
      <c r="AG48" s="79" t="s">
        <v>748</v>
      </c>
      <c r="AH48" s="79"/>
      <c r="AI48" s="85" t="s">
        <v>744</v>
      </c>
      <c r="AJ48" s="79" t="b">
        <v>0</v>
      </c>
      <c r="AK48" s="79">
        <v>76</v>
      </c>
      <c r="AL48" s="85" t="s">
        <v>738</v>
      </c>
      <c r="AM48" s="79" t="s">
        <v>755</v>
      </c>
      <c r="AN48" s="79" t="b">
        <v>0</v>
      </c>
      <c r="AO48" s="85" t="s">
        <v>738</v>
      </c>
      <c r="AP48" s="79" t="s">
        <v>176</v>
      </c>
      <c r="AQ48" s="79">
        <v>0</v>
      </c>
      <c r="AR48" s="79">
        <v>0</v>
      </c>
      <c r="AS48" s="79"/>
      <c r="AT48" s="79"/>
      <c r="AU48" s="79"/>
      <c r="AV48" s="79"/>
      <c r="AW48" s="79"/>
      <c r="AX48" s="79"/>
      <c r="AY48" s="79"/>
      <c r="AZ48" s="79"/>
      <c r="BA48">
        <v>1</v>
      </c>
      <c r="BB48" s="78" t="str">
        <f>REPLACE(INDEX(GroupVertices[Group],MATCH(Edges[[#This Row],[Vertex 1]],GroupVertices[Vertex],0)),1,1,"")</f>
        <v>1</v>
      </c>
      <c r="BC48" s="78" t="str">
        <f>REPLACE(INDEX(GroupVertices[Group],MATCH(Edges[[#This Row],[Vertex 2]],GroupVertices[Vertex],0)),1,1,"")</f>
        <v>1</v>
      </c>
      <c r="BD48" s="48">
        <v>0</v>
      </c>
      <c r="BE48" s="49">
        <v>0</v>
      </c>
      <c r="BF48" s="48">
        <v>0</v>
      </c>
      <c r="BG48" s="49">
        <v>0</v>
      </c>
      <c r="BH48" s="48">
        <v>0</v>
      </c>
      <c r="BI48" s="49">
        <v>0</v>
      </c>
      <c r="BJ48" s="48">
        <v>27</v>
      </c>
      <c r="BK48" s="49">
        <v>100</v>
      </c>
      <c r="BL48" s="48">
        <v>27</v>
      </c>
    </row>
    <row r="49" spans="1:64" ht="15">
      <c r="A49" s="64" t="s">
        <v>250</v>
      </c>
      <c r="B49" s="64" t="s">
        <v>319</v>
      </c>
      <c r="C49" s="65" t="s">
        <v>1982</v>
      </c>
      <c r="D49" s="66">
        <v>3</v>
      </c>
      <c r="E49" s="67" t="s">
        <v>132</v>
      </c>
      <c r="F49" s="68">
        <v>35</v>
      </c>
      <c r="G49" s="65"/>
      <c r="H49" s="69"/>
      <c r="I49" s="70"/>
      <c r="J49" s="70"/>
      <c r="K49" s="34" t="s">
        <v>65</v>
      </c>
      <c r="L49" s="77">
        <v>49</v>
      </c>
      <c r="M49" s="77"/>
      <c r="N49" s="72"/>
      <c r="O49" s="79" t="s">
        <v>332</v>
      </c>
      <c r="P49" s="81">
        <v>43540.817094907405</v>
      </c>
      <c r="Q49" s="79" t="s">
        <v>345</v>
      </c>
      <c r="R49" s="79"/>
      <c r="S49" s="79"/>
      <c r="T49" s="79"/>
      <c r="U49" s="79"/>
      <c r="V49" s="82" t="s">
        <v>449</v>
      </c>
      <c r="W49" s="81">
        <v>43540.817094907405</v>
      </c>
      <c r="X49" s="82" t="s">
        <v>554</v>
      </c>
      <c r="Y49" s="79"/>
      <c r="Z49" s="79"/>
      <c r="AA49" s="85" t="s">
        <v>668</v>
      </c>
      <c r="AB49" s="79"/>
      <c r="AC49" s="79" t="b">
        <v>0</v>
      </c>
      <c r="AD49" s="79">
        <v>0</v>
      </c>
      <c r="AE49" s="85" t="s">
        <v>744</v>
      </c>
      <c r="AF49" s="79" t="b">
        <v>0</v>
      </c>
      <c r="AG49" s="79" t="s">
        <v>748</v>
      </c>
      <c r="AH49" s="79"/>
      <c r="AI49" s="85" t="s">
        <v>744</v>
      </c>
      <c r="AJ49" s="79" t="b">
        <v>0</v>
      </c>
      <c r="AK49" s="79">
        <v>76</v>
      </c>
      <c r="AL49" s="85" t="s">
        <v>738</v>
      </c>
      <c r="AM49" s="79" t="s">
        <v>757</v>
      </c>
      <c r="AN49" s="79" t="b">
        <v>0</v>
      </c>
      <c r="AO49" s="85" t="s">
        <v>738</v>
      </c>
      <c r="AP49" s="79" t="s">
        <v>176</v>
      </c>
      <c r="AQ49" s="79">
        <v>0</v>
      </c>
      <c r="AR49" s="79">
        <v>0</v>
      </c>
      <c r="AS49" s="79"/>
      <c r="AT49" s="79"/>
      <c r="AU49" s="79"/>
      <c r="AV49" s="79"/>
      <c r="AW49" s="79"/>
      <c r="AX49" s="79"/>
      <c r="AY49" s="79"/>
      <c r="AZ49" s="79"/>
      <c r="BA49">
        <v>1</v>
      </c>
      <c r="BB49" s="78" t="str">
        <f>REPLACE(INDEX(GroupVertices[Group],MATCH(Edges[[#This Row],[Vertex 1]],GroupVertices[Vertex],0)),1,1,"")</f>
        <v>1</v>
      </c>
      <c r="BC49" s="78" t="str">
        <f>REPLACE(INDEX(GroupVertices[Group],MATCH(Edges[[#This Row],[Vertex 2]],GroupVertices[Vertex],0)),1,1,"")</f>
        <v>1</v>
      </c>
      <c r="BD49" s="48">
        <v>0</v>
      </c>
      <c r="BE49" s="49">
        <v>0</v>
      </c>
      <c r="BF49" s="48">
        <v>0</v>
      </c>
      <c r="BG49" s="49">
        <v>0</v>
      </c>
      <c r="BH49" s="48">
        <v>0</v>
      </c>
      <c r="BI49" s="49">
        <v>0</v>
      </c>
      <c r="BJ49" s="48">
        <v>27</v>
      </c>
      <c r="BK49" s="49">
        <v>100</v>
      </c>
      <c r="BL49" s="48">
        <v>27</v>
      </c>
    </row>
    <row r="50" spans="1:64" ht="15">
      <c r="A50" s="64" t="s">
        <v>251</v>
      </c>
      <c r="B50" s="64" t="s">
        <v>319</v>
      </c>
      <c r="C50" s="65" t="s">
        <v>1982</v>
      </c>
      <c r="D50" s="66">
        <v>3</v>
      </c>
      <c r="E50" s="67" t="s">
        <v>132</v>
      </c>
      <c r="F50" s="68">
        <v>35</v>
      </c>
      <c r="G50" s="65"/>
      <c r="H50" s="69"/>
      <c r="I50" s="70"/>
      <c r="J50" s="70"/>
      <c r="K50" s="34" t="s">
        <v>65</v>
      </c>
      <c r="L50" s="77">
        <v>50</v>
      </c>
      <c r="M50" s="77"/>
      <c r="N50" s="72"/>
      <c r="O50" s="79" t="s">
        <v>332</v>
      </c>
      <c r="P50" s="81">
        <v>43540.81728009259</v>
      </c>
      <c r="Q50" s="79" t="s">
        <v>345</v>
      </c>
      <c r="R50" s="79"/>
      <c r="S50" s="79"/>
      <c r="T50" s="79"/>
      <c r="U50" s="79"/>
      <c r="V50" s="82" t="s">
        <v>450</v>
      </c>
      <c r="W50" s="81">
        <v>43540.81728009259</v>
      </c>
      <c r="X50" s="82" t="s">
        <v>555</v>
      </c>
      <c r="Y50" s="79"/>
      <c r="Z50" s="79"/>
      <c r="AA50" s="85" t="s">
        <v>669</v>
      </c>
      <c r="AB50" s="79"/>
      <c r="AC50" s="79" t="b">
        <v>0</v>
      </c>
      <c r="AD50" s="79">
        <v>0</v>
      </c>
      <c r="AE50" s="85" t="s">
        <v>744</v>
      </c>
      <c r="AF50" s="79" t="b">
        <v>0</v>
      </c>
      <c r="AG50" s="79" t="s">
        <v>748</v>
      </c>
      <c r="AH50" s="79"/>
      <c r="AI50" s="85" t="s">
        <v>744</v>
      </c>
      <c r="AJ50" s="79" t="b">
        <v>0</v>
      </c>
      <c r="AK50" s="79">
        <v>88</v>
      </c>
      <c r="AL50" s="85" t="s">
        <v>738</v>
      </c>
      <c r="AM50" s="79" t="s">
        <v>761</v>
      </c>
      <c r="AN50" s="79" t="b">
        <v>0</v>
      </c>
      <c r="AO50" s="85" t="s">
        <v>738</v>
      </c>
      <c r="AP50" s="79" t="s">
        <v>176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1</v>
      </c>
      <c r="BD50" s="48">
        <v>0</v>
      </c>
      <c r="BE50" s="49">
        <v>0</v>
      </c>
      <c r="BF50" s="48">
        <v>0</v>
      </c>
      <c r="BG50" s="49">
        <v>0</v>
      </c>
      <c r="BH50" s="48">
        <v>0</v>
      </c>
      <c r="BI50" s="49">
        <v>0</v>
      </c>
      <c r="BJ50" s="48">
        <v>27</v>
      </c>
      <c r="BK50" s="49">
        <v>100</v>
      </c>
      <c r="BL50" s="48">
        <v>27</v>
      </c>
    </row>
    <row r="51" spans="1:64" ht="15">
      <c r="A51" s="64" t="s">
        <v>252</v>
      </c>
      <c r="B51" s="64" t="s">
        <v>252</v>
      </c>
      <c r="C51" s="65" t="s">
        <v>1982</v>
      </c>
      <c r="D51" s="66">
        <v>3</v>
      </c>
      <c r="E51" s="67" t="s">
        <v>132</v>
      </c>
      <c r="F51" s="68">
        <v>35</v>
      </c>
      <c r="G51" s="65"/>
      <c r="H51" s="69"/>
      <c r="I51" s="70"/>
      <c r="J51" s="70"/>
      <c r="K51" s="34" t="s">
        <v>65</v>
      </c>
      <c r="L51" s="77">
        <v>51</v>
      </c>
      <c r="M51" s="77"/>
      <c r="N51" s="72"/>
      <c r="O51" s="79" t="s">
        <v>176</v>
      </c>
      <c r="P51" s="81">
        <v>43540.81762731481</v>
      </c>
      <c r="Q51" s="79" t="s">
        <v>359</v>
      </c>
      <c r="R51" s="82" t="s">
        <v>387</v>
      </c>
      <c r="S51" s="79" t="s">
        <v>403</v>
      </c>
      <c r="T51" s="79"/>
      <c r="U51" s="82" t="s">
        <v>414</v>
      </c>
      <c r="V51" s="82" t="s">
        <v>414</v>
      </c>
      <c r="W51" s="81">
        <v>43540.81762731481</v>
      </c>
      <c r="X51" s="82" t="s">
        <v>556</v>
      </c>
      <c r="Y51" s="79"/>
      <c r="Z51" s="79"/>
      <c r="AA51" s="85" t="s">
        <v>670</v>
      </c>
      <c r="AB51" s="79"/>
      <c r="AC51" s="79" t="b">
        <v>0</v>
      </c>
      <c r="AD51" s="79">
        <v>0</v>
      </c>
      <c r="AE51" s="85" t="s">
        <v>744</v>
      </c>
      <c r="AF51" s="79" t="b">
        <v>0</v>
      </c>
      <c r="AG51" s="79" t="s">
        <v>748</v>
      </c>
      <c r="AH51" s="79"/>
      <c r="AI51" s="85" t="s">
        <v>744</v>
      </c>
      <c r="AJ51" s="79" t="b">
        <v>0</v>
      </c>
      <c r="AK51" s="79">
        <v>0</v>
      </c>
      <c r="AL51" s="85" t="s">
        <v>744</v>
      </c>
      <c r="AM51" s="79" t="s">
        <v>765</v>
      </c>
      <c r="AN51" s="79" t="b">
        <v>0</v>
      </c>
      <c r="AO51" s="85" t="s">
        <v>670</v>
      </c>
      <c r="AP51" s="79" t="s">
        <v>176</v>
      </c>
      <c r="AQ51" s="79">
        <v>0</v>
      </c>
      <c r="AR51" s="79">
        <v>0</v>
      </c>
      <c r="AS51" s="79"/>
      <c r="AT51" s="79"/>
      <c r="AU51" s="79"/>
      <c r="AV51" s="79"/>
      <c r="AW51" s="79"/>
      <c r="AX51" s="79"/>
      <c r="AY51" s="79"/>
      <c r="AZ51" s="79"/>
      <c r="BA51">
        <v>1</v>
      </c>
      <c r="BB51" s="78" t="str">
        <f>REPLACE(INDEX(GroupVertices[Group],MATCH(Edges[[#This Row],[Vertex 1]],GroupVertices[Vertex],0)),1,1,"")</f>
        <v>2</v>
      </c>
      <c r="BC51" s="78" t="str">
        <f>REPLACE(INDEX(GroupVertices[Group],MATCH(Edges[[#This Row],[Vertex 2]],GroupVertices[Vertex],0)),1,1,"")</f>
        <v>2</v>
      </c>
      <c r="BD51" s="48">
        <v>0</v>
      </c>
      <c r="BE51" s="49">
        <v>0</v>
      </c>
      <c r="BF51" s="48">
        <v>0</v>
      </c>
      <c r="BG51" s="49">
        <v>0</v>
      </c>
      <c r="BH51" s="48">
        <v>0</v>
      </c>
      <c r="BI51" s="49">
        <v>0</v>
      </c>
      <c r="BJ51" s="48">
        <v>27</v>
      </c>
      <c r="BK51" s="49">
        <v>100</v>
      </c>
      <c r="BL51" s="48">
        <v>27</v>
      </c>
    </row>
    <row r="52" spans="1:64" ht="15">
      <c r="A52" s="64" t="s">
        <v>253</v>
      </c>
      <c r="B52" s="64" t="s">
        <v>319</v>
      </c>
      <c r="C52" s="65" t="s">
        <v>1982</v>
      </c>
      <c r="D52" s="66">
        <v>3</v>
      </c>
      <c r="E52" s="67" t="s">
        <v>132</v>
      </c>
      <c r="F52" s="68">
        <v>35</v>
      </c>
      <c r="G52" s="65"/>
      <c r="H52" s="69"/>
      <c r="I52" s="70"/>
      <c r="J52" s="70"/>
      <c r="K52" s="34" t="s">
        <v>65</v>
      </c>
      <c r="L52" s="77">
        <v>52</v>
      </c>
      <c r="M52" s="77"/>
      <c r="N52" s="72"/>
      <c r="O52" s="79" t="s">
        <v>332</v>
      </c>
      <c r="P52" s="81">
        <v>43540.81868055555</v>
      </c>
      <c r="Q52" s="79" t="s">
        <v>345</v>
      </c>
      <c r="R52" s="79"/>
      <c r="S52" s="79"/>
      <c r="T52" s="79"/>
      <c r="U52" s="79"/>
      <c r="V52" s="82" t="s">
        <v>451</v>
      </c>
      <c r="W52" s="81">
        <v>43540.81868055555</v>
      </c>
      <c r="X52" s="82" t="s">
        <v>557</v>
      </c>
      <c r="Y52" s="79"/>
      <c r="Z52" s="79"/>
      <c r="AA52" s="85" t="s">
        <v>671</v>
      </c>
      <c r="AB52" s="79"/>
      <c r="AC52" s="79" t="b">
        <v>0</v>
      </c>
      <c r="AD52" s="79">
        <v>0</v>
      </c>
      <c r="AE52" s="85" t="s">
        <v>744</v>
      </c>
      <c r="AF52" s="79" t="b">
        <v>0</v>
      </c>
      <c r="AG52" s="79" t="s">
        <v>748</v>
      </c>
      <c r="AH52" s="79"/>
      <c r="AI52" s="85" t="s">
        <v>744</v>
      </c>
      <c r="AJ52" s="79" t="b">
        <v>0</v>
      </c>
      <c r="AK52" s="79">
        <v>76</v>
      </c>
      <c r="AL52" s="85" t="s">
        <v>738</v>
      </c>
      <c r="AM52" s="79" t="s">
        <v>761</v>
      </c>
      <c r="AN52" s="79" t="b">
        <v>0</v>
      </c>
      <c r="AO52" s="85" t="s">
        <v>738</v>
      </c>
      <c r="AP52" s="79" t="s">
        <v>176</v>
      </c>
      <c r="AQ52" s="79">
        <v>0</v>
      </c>
      <c r="AR52" s="79">
        <v>0</v>
      </c>
      <c r="AS52" s="79"/>
      <c r="AT52" s="79"/>
      <c r="AU52" s="79"/>
      <c r="AV52" s="79"/>
      <c r="AW52" s="79"/>
      <c r="AX52" s="79"/>
      <c r="AY52" s="79"/>
      <c r="AZ52" s="79"/>
      <c r="BA52">
        <v>1</v>
      </c>
      <c r="BB52" s="78" t="str">
        <f>REPLACE(INDEX(GroupVertices[Group],MATCH(Edges[[#This Row],[Vertex 1]],GroupVertices[Vertex],0)),1,1,"")</f>
        <v>1</v>
      </c>
      <c r="BC52" s="78" t="str">
        <f>REPLACE(INDEX(GroupVertices[Group],MATCH(Edges[[#This Row],[Vertex 2]],GroupVertices[Vertex],0)),1,1,"")</f>
        <v>1</v>
      </c>
      <c r="BD52" s="48">
        <v>0</v>
      </c>
      <c r="BE52" s="49">
        <v>0</v>
      </c>
      <c r="BF52" s="48">
        <v>0</v>
      </c>
      <c r="BG52" s="49">
        <v>0</v>
      </c>
      <c r="BH52" s="48">
        <v>0</v>
      </c>
      <c r="BI52" s="49">
        <v>0</v>
      </c>
      <c r="BJ52" s="48">
        <v>27</v>
      </c>
      <c r="BK52" s="49">
        <v>100</v>
      </c>
      <c r="BL52" s="48">
        <v>27</v>
      </c>
    </row>
    <row r="53" spans="1:64" ht="15">
      <c r="A53" s="64" t="s">
        <v>254</v>
      </c>
      <c r="B53" s="64" t="s">
        <v>319</v>
      </c>
      <c r="C53" s="65" t="s">
        <v>1982</v>
      </c>
      <c r="D53" s="66">
        <v>3</v>
      </c>
      <c r="E53" s="67" t="s">
        <v>132</v>
      </c>
      <c r="F53" s="68">
        <v>35</v>
      </c>
      <c r="G53" s="65"/>
      <c r="H53" s="69"/>
      <c r="I53" s="70"/>
      <c r="J53" s="70"/>
      <c r="K53" s="34" t="s">
        <v>65</v>
      </c>
      <c r="L53" s="77">
        <v>53</v>
      </c>
      <c r="M53" s="77"/>
      <c r="N53" s="72"/>
      <c r="O53" s="79" t="s">
        <v>332</v>
      </c>
      <c r="P53" s="81">
        <v>43540.81916666667</v>
      </c>
      <c r="Q53" s="79" t="s">
        <v>345</v>
      </c>
      <c r="R53" s="79"/>
      <c r="S53" s="79"/>
      <c r="T53" s="79"/>
      <c r="U53" s="79"/>
      <c r="V53" s="82" t="s">
        <v>452</v>
      </c>
      <c r="W53" s="81">
        <v>43540.81916666667</v>
      </c>
      <c r="X53" s="82" t="s">
        <v>558</v>
      </c>
      <c r="Y53" s="79"/>
      <c r="Z53" s="79"/>
      <c r="AA53" s="85" t="s">
        <v>672</v>
      </c>
      <c r="AB53" s="79"/>
      <c r="AC53" s="79" t="b">
        <v>0</v>
      </c>
      <c r="AD53" s="79">
        <v>0</v>
      </c>
      <c r="AE53" s="85" t="s">
        <v>744</v>
      </c>
      <c r="AF53" s="79" t="b">
        <v>0</v>
      </c>
      <c r="AG53" s="79" t="s">
        <v>748</v>
      </c>
      <c r="AH53" s="79"/>
      <c r="AI53" s="85" t="s">
        <v>744</v>
      </c>
      <c r="AJ53" s="79" t="b">
        <v>0</v>
      </c>
      <c r="AK53" s="79">
        <v>76</v>
      </c>
      <c r="AL53" s="85" t="s">
        <v>738</v>
      </c>
      <c r="AM53" s="79" t="s">
        <v>754</v>
      </c>
      <c r="AN53" s="79" t="b">
        <v>0</v>
      </c>
      <c r="AO53" s="85" t="s">
        <v>738</v>
      </c>
      <c r="AP53" s="79" t="s">
        <v>176</v>
      </c>
      <c r="AQ53" s="79">
        <v>0</v>
      </c>
      <c r="AR53" s="79">
        <v>0</v>
      </c>
      <c r="AS53" s="79"/>
      <c r="AT53" s="79"/>
      <c r="AU53" s="79"/>
      <c r="AV53" s="79"/>
      <c r="AW53" s="79"/>
      <c r="AX53" s="79"/>
      <c r="AY53" s="79"/>
      <c r="AZ53" s="79"/>
      <c r="BA53">
        <v>1</v>
      </c>
      <c r="BB53" s="78" t="str">
        <f>REPLACE(INDEX(GroupVertices[Group],MATCH(Edges[[#This Row],[Vertex 1]],GroupVertices[Vertex],0)),1,1,"")</f>
        <v>1</v>
      </c>
      <c r="BC53" s="78" t="str">
        <f>REPLACE(INDEX(GroupVertices[Group],MATCH(Edges[[#This Row],[Vertex 2]],GroupVertices[Vertex],0)),1,1,"")</f>
        <v>1</v>
      </c>
      <c r="BD53" s="48">
        <v>0</v>
      </c>
      <c r="BE53" s="49">
        <v>0</v>
      </c>
      <c r="BF53" s="48">
        <v>0</v>
      </c>
      <c r="BG53" s="49">
        <v>0</v>
      </c>
      <c r="BH53" s="48">
        <v>0</v>
      </c>
      <c r="BI53" s="49">
        <v>0</v>
      </c>
      <c r="BJ53" s="48">
        <v>27</v>
      </c>
      <c r="BK53" s="49">
        <v>100</v>
      </c>
      <c r="BL53" s="48">
        <v>27</v>
      </c>
    </row>
    <row r="54" spans="1:64" ht="15">
      <c r="A54" s="64" t="s">
        <v>255</v>
      </c>
      <c r="B54" s="64" t="s">
        <v>319</v>
      </c>
      <c r="C54" s="65" t="s">
        <v>1982</v>
      </c>
      <c r="D54" s="66">
        <v>3</v>
      </c>
      <c r="E54" s="67" t="s">
        <v>132</v>
      </c>
      <c r="F54" s="68">
        <v>35</v>
      </c>
      <c r="G54" s="65"/>
      <c r="H54" s="69"/>
      <c r="I54" s="70"/>
      <c r="J54" s="70"/>
      <c r="K54" s="34" t="s">
        <v>65</v>
      </c>
      <c r="L54" s="77">
        <v>54</v>
      </c>
      <c r="M54" s="77"/>
      <c r="N54" s="72"/>
      <c r="O54" s="79" t="s">
        <v>332</v>
      </c>
      <c r="P54" s="81">
        <v>43540.81922453704</v>
      </c>
      <c r="Q54" s="79" t="s">
        <v>345</v>
      </c>
      <c r="R54" s="79"/>
      <c r="S54" s="79"/>
      <c r="T54" s="79"/>
      <c r="U54" s="79"/>
      <c r="V54" s="82" t="s">
        <v>453</v>
      </c>
      <c r="W54" s="81">
        <v>43540.81922453704</v>
      </c>
      <c r="X54" s="82" t="s">
        <v>559</v>
      </c>
      <c r="Y54" s="79"/>
      <c r="Z54" s="79"/>
      <c r="AA54" s="85" t="s">
        <v>673</v>
      </c>
      <c r="AB54" s="79"/>
      <c r="AC54" s="79" t="b">
        <v>0</v>
      </c>
      <c r="AD54" s="79">
        <v>0</v>
      </c>
      <c r="AE54" s="85" t="s">
        <v>744</v>
      </c>
      <c r="AF54" s="79" t="b">
        <v>0</v>
      </c>
      <c r="AG54" s="79" t="s">
        <v>748</v>
      </c>
      <c r="AH54" s="79"/>
      <c r="AI54" s="85" t="s">
        <v>744</v>
      </c>
      <c r="AJ54" s="79" t="b">
        <v>0</v>
      </c>
      <c r="AK54" s="79">
        <v>76</v>
      </c>
      <c r="AL54" s="85" t="s">
        <v>738</v>
      </c>
      <c r="AM54" s="79" t="s">
        <v>761</v>
      </c>
      <c r="AN54" s="79" t="b">
        <v>0</v>
      </c>
      <c r="AO54" s="85" t="s">
        <v>738</v>
      </c>
      <c r="AP54" s="79" t="s">
        <v>176</v>
      </c>
      <c r="AQ54" s="79">
        <v>0</v>
      </c>
      <c r="AR54" s="79">
        <v>0</v>
      </c>
      <c r="AS54" s="79"/>
      <c r="AT54" s="79"/>
      <c r="AU54" s="79"/>
      <c r="AV54" s="79"/>
      <c r="AW54" s="79"/>
      <c r="AX54" s="79"/>
      <c r="AY54" s="79"/>
      <c r="AZ54" s="79"/>
      <c r="BA54">
        <v>1</v>
      </c>
      <c r="BB54" s="78" t="str">
        <f>REPLACE(INDEX(GroupVertices[Group],MATCH(Edges[[#This Row],[Vertex 1]],GroupVertices[Vertex],0)),1,1,"")</f>
        <v>1</v>
      </c>
      <c r="BC54" s="78" t="str">
        <f>REPLACE(INDEX(GroupVertices[Group],MATCH(Edges[[#This Row],[Vertex 2]],GroupVertices[Vertex],0)),1,1,"")</f>
        <v>1</v>
      </c>
      <c r="BD54" s="48">
        <v>0</v>
      </c>
      <c r="BE54" s="49">
        <v>0</v>
      </c>
      <c r="BF54" s="48">
        <v>0</v>
      </c>
      <c r="BG54" s="49">
        <v>0</v>
      </c>
      <c r="BH54" s="48">
        <v>0</v>
      </c>
      <c r="BI54" s="49">
        <v>0</v>
      </c>
      <c r="BJ54" s="48">
        <v>27</v>
      </c>
      <c r="BK54" s="49">
        <v>100</v>
      </c>
      <c r="BL54" s="48">
        <v>27</v>
      </c>
    </row>
    <row r="55" spans="1:64" ht="15">
      <c r="A55" s="64" t="s">
        <v>256</v>
      </c>
      <c r="B55" s="64" t="s">
        <v>319</v>
      </c>
      <c r="C55" s="65" t="s">
        <v>1982</v>
      </c>
      <c r="D55" s="66">
        <v>3</v>
      </c>
      <c r="E55" s="67" t="s">
        <v>132</v>
      </c>
      <c r="F55" s="68">
        <v>35</v>
      </c>
      <c r="G55" s="65"/>
      <c r="H55" s="69"/>
      <c r="I55" s="70"/>
      <c r="J55" s="70"/>
      <c r="K55" s="34" t="s">
        <v>65</v>
      </c>
      <c r="L55" s="77">
        <v>55</v>
      </c>
      <c r="M55" s="77"/>
      <c r="N55" s="72"/>
      <c r="O55" s="79" t="s">
        <v>332</v>
      </c>
      <c r="P55" s="81">
        <v>43540.81935185185</v>
      </c>
      <c r="Q55" s="79" t="s">
        <v>345</v>
      </c>
      <c r="R55" s="79"/>
      <c r="S55" s="79"/>
      <c r="T55" s="79"/>
      <c r="U55" s="79"/>
      <c r="V55" s="82" t="s">
        <v>454</v>
      </c>
      <c r="W55" s="81">
        <v>43540.81935185185</v>
      </c>
      <c r="X55" s="82" t="s">
        <v>560</v>
      </c>
      <c r="Y55" s="79"/>
      <c r="Z55" s="79"/>
      <c r="AA55" s="85" t="s">
        <v>674</v>
      </c>
      <c r="AB55" s="79"/>
      <c r="AC55" s="79" t="b">
        <v>0</v>
      </c>
      <c r="AD55" s="79">
        <v>0</v>
      </c>
      <c r="AE55" s="85" t="s">
        <v>744</v>
      </c>
      <c r="AF55" s="79" t="b">
        <v>0</v>
      </c>
      <c r="AG55" s="79" t="s">
        <v>748</v>
      </c>
      <c r="AH55" s="79"/>
      <c r="AI55" s="85" t="s">
        <v>744</v>
      </c>
      <c r="AJ55" s="79" t="b">
        <v>0</v>
      </c>
      <c r="AK55" s="79">
        <v>76</v>
      </c>
      <c r="AL55" s="85" t="s">
        <v>738</v>
      </c>
      <c r="AM55" s="79" t="s">
        <v>755</v>
      </c>
      <c r="AN55" s="79" t="b">
        <v>0</v>
      </c>
      <c r="AO55" s="85" t="s">
        <v>738</v>
      </c>
      <c r="AP55" s="79" t="s">
        <v>176</v>
      </c>
      <c r="AQ55" s="79">
        <v>0</v>
      </c>
      <c r="AR55" s="79">
        <v>0</v>
      </c>
      <c r="AS55" s="79"/>
      <c r="AT55" s="79"/>
      <c r="AU55" s="79"/>
      <c r="AV55" s="79"/>
      <c r="AW55" s="79"/>
      <c r="AX55" s="79"/>
      <c r="AY55" s="79"/>
      <c r="AZ55" s="79"/>
      <c r="BA55">
        <v>1</v>
      </c>
      <c r="BB55" s="78" t="str">
        <f>REPLACE(INDEX(GroupVertices[Group],MATCH(Edges[[#This Row],[Vertex 1]],GroupVertices[Vertex],0)),1,1,"")</f>
        <v>1</v>
      </c>
      <c r="BC55" s="78" t="str">
        <f>REPLACE(INDEX(GroupVertices[Group],MATCH(Edges[[#This Row],[Vertex 2]],GroupVertices[Vertex],0)),1,1,"")</f>
        <v>1</v>
      </c>
      <c r="BD55" s="48">
        <v>0</v>
      </c>
      <c r="BE55" s="49">
        <v>0</v>
      </c>
      <c r="BF55" s="48">
        <v>0</v>
      </c>
      <c r="BG55" s="49">
        <v>0</v>
      </c>
      <c r="BH55" s="48">
        <v>0</v>
      </c>
      <c r="BI55" s="49">
        <v>0</v>
      </c>
      <c r="BJ55" s="48">
        <v>27</v>
      </c>
      <c r="BK55" s="49">
        <v>100</v>
      </c>
      <c r="BL55" s="48">
        <v>27</v>
      </c>
    </row>
    <row r="56" spans="1:64" ht="15">
      <c r="A56" s="64" t="s">
        <v>257</v>
      </c>
      <c r="B56" s="64" t="s">
        <v>319</v>
      </c>
      <c r="C56" s="65" t="s">
        <v>1982</v>
      </c>
      <c r="D56" s="66">
        <v>3</v>
      </c>
      <c r="E56" s="67" t="s">
        <v>132</v>
      </c>
      <c r="F56" s="68">
        <v>35</v>
      </c>
      <c r="G56" s="65"/>
      <c r="H56" s="69"/>
      <c r="I56" s="70"/>
      <c r="J56" s="70"/>
      <c r="K56" s="34" t="s">
        <v>65</v>
      </c>
      <c r="L56" s="77">
        <v>56</v>
      </c>
      <c r="M56" s="77"/>
      <c r="N56" s="72"/>
      <c r="O56" s="79" t="s">
        <v>332</v>
      </c>
      <c r="P56" s="81">
        <v>43540.81964120371</v>
      </c>
      <c r="Q56" s="79" t="s">
        <v>345</v>
      </c>
      <c r="R56" s="79"/>
      <c r="S56" s="79"/>
      <c r="T56" s="79"/>
      <c r="U56" s="79"/>
      <c r="V56" s="82" t="s">
        <v>455</v>
      </c>
      <c r="W56" s="81">
        <v>43540.81964120371</v>
      </c>
      <c r="X56" s="82" t="s">
        <v>561</v>
      </c>
      <c r="Y56" s="79"/>
      <c r="Z56" s="79"/>
      <c r="AA56" s="85" t="s">
        <v>675</v>
      </c>
      <c r="AB56" s="79"/>
      <c r="AC56" s="79" t="b">
        <v>0</v>
      </c>
      <c r="AD56" s="79">
        <v>0</v>
      </c>
      <c r="AE56" s="85" t="s">
        <v>744</v>
      </c>
      <c r="AF56" s="79" t="b">
        <v>0</v>
      </c>
      <c r="AG56" s="79" t="s">
        <v>748</v>
      </c>
      <c r="AH56" s="79"/>
      <c r="AI56" s="85" t="s">
        <v>744</v>
      </c>
      <c r="AJ56" s="79" t="b">
        <v>0</v>
      </c>
      <c r="AK56" s="79">
        <v>76</v>
      </c>
      <c r="AL56" s="85" t="s">
        <v>738</v>
      </c>
      <c r="AM56" s="79" t="s">
        <v>754</v>
      </c>
      <c r="AN56" s="79" t="b">
        <v>0</v>
      </c>
      <c r="AO56" s="85" t="s">
        <v>738</v>
      </c>
      <c r="AP56" s="79" t="s">
        <v>176</v>
      </c>
      <c r="AQ56" s="79">
        <v>0</v>
      </c>
      <c r="AR56" s="79">
        <v>0</v>
      </c>
      <c r="AS56" s="79"/>
      <c r="AT56" s="79"/>
      <c r="AU56" s="79"/>
      <c r="AV56" s="79"/>
      <c r="AW56" s="79"/>
      <c r="AX56" s="79"/>
      <c r="AY56" s="79"/>
      <c r="AZ56" s="79"/>
      <c r="BA56">
        <v>1</v>
      </c>
      <c r="BB56" s="78" t="str">
        <f>REPLACE(INDEX(GroupVertices[Group],MATCH(Edges[[#This Row],[Vertex 1]],GroupVertices[Vertex],0)),1,1,"")</f>
        <v>1</v>
      </c>
      <c r="BC56" s="78" t="str">
        <f>REPLACE(INDEX(GroupVertices[Group],MATCH(Edges[[#This Row],[Vertex 2]],GroupVertices[Vertex],0)),1,1,"")</f>
        <v>1</v>
      </c>
      <c r="BD56" s="48">
        <v>0</v>
      </c>
      <c r="BE56" s="49">
        <v>0</v>
      </c>
      <c r="BF56" s="48">
        <v>0</v>
      </c>
      <c r="BG56" s="49">
        <v>0</v>
      </c>
      <c r="BH56" s="48">
        <v>0</v>
      </c>
      <c r="BI56" s="49">
        <v>0</v>
      </c>
      <c r="BJ56" s="48">
        <v>27</v>
      </c>
      <c r="BK56" s="49">
        <v>100</v>
      </c>
      <c r="BL56" s="48">
        <v>27</v>
      </c>
    </row>
    <row r="57" spans="1:64" ht="15">
      <c r="A57" s="64" t="s">
        <v>258</v>
      </c>
      <c r="B57" s="64" t="s">
        <v>319</v>
      </c>
      <c r="C57" s="65" t="s">
        <v>1982</v>
      </c>
      <c r="D57" s="66">
        <v>3</v>
      </c>
      <c r="E57" s="67" t="s">
        <v>132</v>
      </c>
      <c r="F57" s="68">
        <v>35</v>
      </c>
      <c r="G57" s="65"/>
      <c r="H57" s="69"/>
      <c r="I57" s="70"/>
      <c r="J57" s="70"/>
      <c r="K57" s="34" t="s">
        <v>65</v>
      </c>
      <c r="L57" s="77">
        <v>57</v>
      </c>
      <c r="M57" s="77"/>
      <c r="N57" s="72"/>
      <c r="O57" s="79" t="s">
        <v>332</v>
      </c>
      <c r="P57" s="81">
        <v>43540.81982638889</v>
      </c>
      <c r="Q57" s="79" t="s">
        <v>345</v>
      </c>
      <c r="R57" s="79"/>
      <c r="S57" s="79"/>
      <c r="T57" s="79"/>
      <c r="U57" s="79"/>
      <c r="V57" s="82" t="s">
        <v>456</v>
      </c>
      <c r="W57" s="81">
        <v>43540.81982638889</v>
      </c>
      <c r="X57" s="82" t="s">
        <v>562</v>
      </c>
      <c r="Y57" s="79"/>
      <c r="Z57" s="79"/>
      <c r="AA57" s="85" t="s">
        <v>676</v>
      </c>
      <c r="AB57" s="79"/>
      <c r="AC57" s="79" t="b">
        <v>0</v>
      </c>
      <c r="AD57" s="79">
        <v>0</v>
      </c>
      <c r="AE57" s="85" t="s">
        <v>744</v>
      </c>
      <c r="AF57" s="79" t="b">
        <v>0</v>
      </c>
      <c r="AG57" s="79" t="s">
        <v>748</v>
      </c>
      <c r="AH57" s="79"/>
      <c r="AI57" s="85" t="s">
        <v>744</v>
      </c>
      <c r="AJ57" s="79" t="b">
        <v>0</v>
      </c>
      <c r="AK57" s="79">
        <v>88</v>
      </c>
      <c r="AL57" s="85" t="s">
        <v>738</v>
      </c>
      <c r="AM57" s="79" t="s">
        <v>757</v>
      </c>
      <c r="AN57" s="79" t="b">
        <v>0</v>
      </c>
      <c r="AO57" s="85" t="s">
        <v>738</v>
      </c>
      <c r="AP57" s="79" t="s">
        <v>176</v>
      </c>
      <c r="AQ57" s="79">
        <v>0</v>
      </c>
      <c r="AR57" s="79">
        <v>0</v>
      </c>
      <c r="AS57" s="79"/>
      <c r="AT57" s="79"/>
      <c r="AU57" s="79"/>
      <c r="AV57" s="79"/>
      <c r="AW57" s="79"/>
      <c r="AX57" s="79"/>
      <c r="AY57" s="79"/>
      <c r="AZ57" s="79"/>
      <c r="BA57">
        <v>1</v>
      </c>
      <c r="BB57" s="78" t="str">
        <f>REPLACE(INDEX(GroupVertices[Group],MATCH(Edges[[#This Row],[Vertex 1]],GroupVertices[Vertex],0)),1,1,"")</f>
        <v>1</v>
      </c>
      <c r="BC57" s="78" t="str">
        <f>REPLACE(INDEX(GroupVertices[Group],MATCH(Edges[[#This Row],[Vertex 2]],GroupVertices[Vertex],0)),1,1,"")</f>
        <v>1</v>
      </c>
      <c r="BD57" s="48">
        <v>0</v>
      </c>
      <c r="BE57" s="49">
        <v>0</v>
      </c>
      <c r="BF57" s="48">
        <v>0</v>
      </c>
      <c r="BG57" s="49">
        <v>0</v>
      </c>
      <c r="BH57" s="48">
        <v>0</v>
      </c>
      <c r="BI57" s="49">
        <v>0</v>
      </c>
      <c r="BJ57" s="48">
        <v>27</v>
      </c>
      <c r="BK57" s="49">
        <v>100</v>
      </c>
      <c r="BL57" s="48">
        <v>27</v>
      </c>
    </row>
    <row r="58" spans="1:64" ht="15">
      <c r="A58" s="64" t="s">
        <v>259</v>
      </c>
      <c r="B58" s="64" t="s">
        <v>319</v>
      </c>
      <c r="C58" s="65" t="s">
        <v>1982</v>
      </c>
      <c r="D58" s="66">
        <v>3</v>
      </c>
      <c r="E58" s="67" t="s">
        <v>132</v>
      </c>
      <c r="F58" s="68">
        <v>35</v>
      </c>
      <c r="G58" s="65"/>
      <c r="H58" s="69"/>
      <c r="I58" s="70"/>
      <c r="J58" s="70"/>
      <c r="K58" s="34" t="s">
        <v>65</v>
      </c>
      <c r="L58" s="77">
        <v>58</v>
      </c>
      <c r="M58" s="77"/>
      <c r="N58" s="72"/>
      <c r="O58" s="79" t="s">
        <v>332</v>
      </c>
      <c r="P58" s="81">
        <v>43540.821608796294</v>
      </c>
      <c r="Q58" s="79" t="s">
        <v>345</v>
      </c>
      <c r="R58" s="79"/>
      <c r="S58" s="79"/>
      <c r="T58" s="79"/>
      <c r="U58" s="79"/>
      <c r="V58" s="82" t="s">
        <v>457</v>
      </c>
      <c r="W58" s="81">
        <v>43540.821608796294</v>
      </c>
      <c r="X58" s="82" t="s">
        <v>563</v>
      </c>
      <c r="Y58" s="79"/>
      <c r="Z58" s="79"/>
      <c r="AA58" s="85" t="s">
        <v>677</v>
      </c>
      <c r="AB58" s="79"/>
      <c r="AC58" s="79" t="b">
        <v>0</v>
      </c>
      <c r="AD58" s="79">
        <v>0</v>
      </c>
      <c r="AE58" s="85" t="s">
        <v>744</v>
      </c>
      <c r="AF58" s="79" t="b">
        <v>0</v>
      </c>
      <c r="AG58" s="79" t="s">
        <v>748</v>
      </c>
      <c r="AH58" s="79"/>
      <c r="AI58" s="85" t="s">
        <v>744</v>
      </c>
      <c r="AJ58" s="79" t="b">
        <v>0</v>
      </c>
      <c r="AK58" s="79">
        <v>76</v>
      </c>
      <c r="AL58" s="85" t="s">
        <v>738</v>
      </c>
      <c r="AM58" s="79" t="s">
        <v>761</v>
      </c>
      <c r="AN58" s="79" t="b">
        <v>0</v>
      </c>
      <c r="AO58" s="85" t="s">
        <v>738</v>
      </c>
      <c r="AP58" s="79" t="s">
        <v>176</v>
      </c>
      <c r="AQ58" s="79">
        <v>0</v>
      </c>
      <c r="AR58" s="79">
        <v>0</v>
      </c>
      <c r="AS58" s="79"/>
      <c r="AT58" s="79"/>
      <c r="AU58" s="79"/>
      <c r="AV58" s="79"/>
      <c r="AW58" s="79"/>
      <c r="AX58" s="79"/>
      <c r="AY58" s="79"/>
      <c r="AZ58" s="79"/>
      <c r="BA58">
        <v>1</v>
      </c>
      <c r="BB58" s="78" t="str">
        <f>REPLACE(INDEX(GroupVertices[Group],MATCH(Edges[[#This Row],[Vertex 1]],GroupVertices[Vertex],0)),1,1,"")</f>
        <v>1</v>
      </c>
      <c r="BC58" s="78" t="str">
        <f>REPLACE(INDEX(GroupVertices[Group],MATCH(Edges[[#This Row],[Vertex 2]],GroupVertices[Vertex],0)),1,1,"")</f>
        <v>1</v>
      </c>
      <c r="BD58" s="48">
        <v>0</v>
      </c>
      <c r="BE58" s="49">
        <v>0</v>
      </c>
      <c r="BF58" s="48">
        <v>0</v>
      </c>
      <c r="BG58" s="49">
        <v>0</v>
      </c>
      <c r="BH58" s="48">
        <v>0</v>
      </c>
      <c r="BI58" s="49">
        <v>0</v>
      </c>
      <c r="BJ58" s="48">
        <v>27</v>
      </c>
      <c r="BK58" s="49">
        <v>100</v>
      </c>
      <c r="BL58" s="48">
        <v>27</v>
      </c>
    </row>
    <row r="59" spans="1:64" ht="15">
      <c r="A59" s="64" t="s">
        <v>260</v>
      </c>
      <c r="B59" s="64" t="s">
        <v>319</v>
      </c>
      <c r="C59" s="65" t="s">
        <v>1982</v>
      </c>
      <c r="D59" s="66">
        <v>3</v>
      </c>
      <c r="E59" s="67" t="s">
        <v>132</v>
      </c>
      <c r="F59" s="68">
        <v>35</v>
      </c>
      <c r="G59" s="65"/>
      <c r="H59" s="69"/>
      <c r="I59" s="70"/>
      <c r="J59" s="70"/>
      <c r="K59" s="34" t="s">
        <v>65</v>
      </c>
      <c r="L59" s="77">
        <v>59</v>
      </c>
      <c r="M59" s="77"/>
      <c r="N59" s="72"/>
      <c r="O59" s="79" t="s">
        <v>332</v>
      </c>
      <c r="P59" s="81">
        <v>43540.82240740741</v>
      </c>
      <c r="Q59" s="79" t="s">
        <v>345</v>
      </c>
      <c r="R59" s="79"/>
      <c r="S59" s="79"/>
      <c r="T59" s="79"/>
      <c r="U59" s="79"/>
      <c r="V59" s="82" t="s">
        <v>458</v>
      </c>
      <c r="W59" s="81">
        <v>43540.82240740741</v>
      </c>
      <c r="X59" s="82" t="s">
        <v>564</v>
      </c>
      <c r="Y59" s="79"/>
      <c r="Z59" s="79"/>
      <c r="AA59" s="85" t="s">
        <v>678</v>
      </c>
      <c r="AB59" s="79"/>
      <c r="AC59" s="79" t="b">
        <v>0</v>
      </c>
      <c r="AD59" s="79">
        <v>0</v>
      </c>
      <c r="AE59" s="85" t="s">
        <v>744</v>
      </c>
      <c r="AF59" s="79" t="b">
        <v>0</v>
      </c>
      <c r="AG59" s="79" t="s">
        <v>748</v>
      </c>
      <c r="AH59" s="79"/>
      <c r="AI59" s="85" t="s">
        <v>744</v>
      </c>
      <c r="AJ59" s="79" t="b">
        <v>0</v>
      </c>
      <c r="AK59" s="79">
        <v>76</v>
      </c>
      <c r="AL59" s="85" t="s">
        <v>738</v>
      </c>
      <c r="AM59" s="79" t="s">
        <v>754</v>
      </c>
      <c r="AN59" s="79" t="b">
        <v>0</v>
      </c>
      <c r="AO59" s="85" t="s">
        <v>738</v>
      </c>
      <c r="AP59" s="79" t="s">
        <v>176</v>
      </c>
      <c r="AQ59" s="79">
        <v>0</v>
      </c>
      <c r="AR59" s="79">
        <v>0</v>
      </c>
      <c r="AS59" s="79"/>
      <c r="AT59" s="79"/>
      <c r="AU59" s="79"/>
      <c r="AV59" s="79"/>
      <c r="AW59" s="79"/>
      <c r="AX59" s="79"/>
      <c r="AY59" s="79"/>
      <c r="AZ59" s="79"/>
      <c r="BA59">
        <v>1</v>
      </c>
      <c r="BB59" s="78" t="str">
        <f>REPLACE(INDEX(GroupVertices[Group],MATCH(Edges[[#This Row],[Vertex 1]],GroupVertices[Vertex],0)),1,1,"")</f>
        <v>1</v>
      </c>
      <c r="BC59" s="78" t="str">
        <f>REPLACE(INDEX(GroupVertices[Group],MATCH(Edges[[#This Row],[Vertex 2]],GroupVertices[Vertex],0)),1,1,"")</f>
        <v>1</v>
      </c>
      <c r="BD59" s="48">
        <v>0</v>
      </c>
      <c r="BE59" s="49">
        <v>0</v>
      </c>
      <c r="BF59" s="48">
        <v>0</v>
      </c>
      <c r="BG59" s="49">
        <v>0</v>
      </c>
      <c r="BH59" s="48">
        <v>0</v>
      </c>
      <c r="BI59" s="49">
        <v>0</v>
      </c>
      <c r="BJ59" s="48">
        <v>27</v>
      </c>
      <c r="BK59" s="49">
        <v>100</v>
      </c>
      <c r="BL59" s="48">
        <v>27</v>
      </c>
    </row>
    <row r="60" spans="1:64" ht="15">
      <c r="A60" s="64" t="s">
        <v>261</v>
      </c>
      <c r="B60" s="64" t="s">
        <v>319</v>
      </c>
      <c r="C60" s="65" t="s">
        <v>1982</v>
      </c>
      <c r="D60" s="66">
        <v>3</v>
      </c>
      <c r="E60" s="67" t="s">
        <v>132</v>
      </c>
      <c r="F60" s="68">
        <v>35</v>
      </c>
      <c r="G60" s="65"/>
      <c r="H60" s="69"/>
      <c r="I60" s="70"/>
      <c r="J60" s="70"/>
      <c r="K60" s="34" t="s">
        <v>65</v>
      </c>
      <c r="L60" s="77">
        <v>60</v>
      </c>
      <c r="M60" s="77"/>
      <c r="N60" s="72"/>
      <c r="O60" s="79" t="s">
        <v>332</v>
      </c>
      <c r="P60" s="81">
        <v>43540.82524305556</v>
      </c>
      <c r="Q60" s="79" t="s">
        <v>345</v>
      </c>
      <c r="R60" s="79"/>
      <c r="S60" s="79"/>
      <c r="T60" s="79"/>
      <c r="U60" s="79"/>
      <c r="V60" s="82" t="s">
        <v>459</v>
      </c>
      <c r="W60" s="81">
        <v>43540.82524305556</v>
      </c>
      <c r="X60" s="82" t="s">
        <v>565</v>
      </c>
      <c r="Y60" s="79"/>
      <c r="Z60" s="79"/>
      <c r="AA60" s="85" t="s">
        <v>679</v>
      </c>
      <c r="AB60" s="79"/>
      <c r="AC60" s="79" t="b">
        <v>0</v>
      </c>
      <c r="AD60" s="79">
        <v>0</v>
      </c>
      <c r="AE60" s="85" t="s">
        <v>744</v>
      </c>
      <c r="AF60" s="79" t="b">
        <v>0</v>
      </c>
      <c r="AG60" s="79" t="s">
        <v>748</v>
      </c>
      <c r="AH60" s="79"/>
      <c r="AI60" s="85" t="s">
        <v>744</v>
      </c>
      <c r="AJ60" s="79" t="b">
        <v>0</v>
      </c>
      <c r="AK60" s="79">
        <v>88</v>
      </c>
      <c r="AL60" s="85" t="s">
        <v>738</v>
      </c>
      <c r="AM60" s="79" t="s">
        <v>761</v>
      </c>
      <c r="AN60" s="79" t="b">
        <v>0</v>
      </c>
      <c r="AO60" s="85" t="s">
        <v>738</v>
      </c>
      <c r="AP60" s="79" t="s">
        <v>176</v>
      </c>
      <c r="AQ60" s="79">
        <v>0</v>
      </c>
      <c r="AR60" s="79">
        <v>0</v>
      </c>
      <c r="AS60" s="79"/>
      <c r="AT60" s="79"/>
      <c r="AU60" s="79"/>
      <c r="AV60" s="79"/>
      <c r="AW60" s="79"/>
      <c r="AX60" s="79"/>
      <c r="AY60" s="79"/>
      <c r="AZ60" s="79"/>
      <c r="BA60">
        <v>1</v>
      </c>
      <c r="BB60" s="78" t="str">
        <f>REPLACE(INDEX(GroupVertices[Group],MATCH(Edges[[#This Row],[Vertex 1]],GroupVertices[Vertex],0)),1,1,"")</f>
        <v>1</v>
      </c>
      <c r="BC60" s="78" t="str">
        <f>REPLACE(INDEX(GroupVertices[Group],MATCH(Edges[[#This Row],[Vertex 2]],GroupVertices[Vertex],0)),1,1,"")</f>
        <v>1</v>
      </c>
      <c r="BD60" s="48">
        <v>0</v>
      </c>
      <c r="BE60" s="49">
        <v>0</v>
      </c>
      <c r="BF60" s="48">
        <v>0</v>
      </c>
      <c r="BG60" s="49">
        <v>0</v>
      </c>
      <c r="BH60" s="48">
        <v>0</v>
      </c>
      <c r="BI60" s="49">
        <v>0</v>
      </c>
      <c r="BJ60" s="48">
        <v>27</v>
      </c>
      <c r="BK60" s="49">
        <v>100</v>
      </c>
      <c r="BL60" s="48">
        <v>27</v>
      </c>
    </row>
    <row r="61" spans="1:64" ht="15">
      <c r="A61" s="64" t="s">
        <v>262</v>
      </c>
      <c r="B61" s="64" t="s">
        <v>319</v>
      </c>
      <c r="C61" s="65" t="s">
        <v>1982</v>
      </c>
      <c r="D61" s="66">
        <v>3</v>
      </c>
      <c r="E61" s="67" t="s">
        <v>132</v>
      </c>
      <c r="F61" s="68">
        <v>35</v>
      </c>
      <c r="G61" s="65"/>
      <c r="H61" s="69"/>
      <c r="I61" s="70"/>
      <c r="J61" s="70"/>
      <c r="K61" s="34" t="s">
        <v>65</v>
      </c>
      <c r="L61" s="77">
        <v>61</v>
      </c>
      <c r="M61" s="77"/>
      <c r="N61" s="72"/>
      <c r="O61" s="79" t="s">
        <v>332</v>
      </c>
      <c r="P61" s="81">
        <v>43540.82539351852</v>
      </c>
      <c r="Q61" s="79" t="s">
        <v>345</v>
      </c>
      <c r="R61" s="79"/>
      <c r="S61" s="79"/>
      <c r="T61" s="79"/>
      <c r="U61" s="79"/>
      <c r="V61" s="82" t="s">
        <v>460</v>
      </c>
      <c r="W61" s="81">
        <v>43540.82539351852</v>
      </c>
      <c r="X61" s="82" t="s">
        <v>566</v>
      </c>
      <c r="Y61" s="79"/>
      <c r="Z61" s="79"/>
      <c r="AA61" s="85" t="s">
        <v>680</v>
      </c>
      <c r="AB61" s="79"/>
      <c r="AC61" s="79" t="b">
        <v>0</v>
      </c>
      <c r="AD61" s="79">
        <v>0</v>
      </c>
      <c r="AE61" s="85" t="s">
        <v>744</v>
      </c>
      <c r="AF61" s="79" t="b">
        <v>0</v>
      </c>
      <c r="AG61" s="79" t="s">
        <v>748</v>
      </c>
      <c r="AH61" s="79"/>
      <c r="AI61" s="85" t="s">
        <v>744</v>
      </c>
      <c r="AJ61" s="79" t="b">
        <v>0</v>
      </c>
      <c r="AK61" s="79">
        <v>76</v>
      </c>
      <c r="AL61" s="85" t="s">
        <v>738</v>
      </c>
      <c r="AM61" s="79" t="s">
        <v>755</v>
      </c>
      <c r="AN61" s="79" t="b">
        <v>0</v>
      </c>
      <c r="AO61" s="85" t="s">
        <v>738</v>
      </c>
      <c r="AP61" s="79" t="s">
        <v>176</v>
      </c>
      <c r="AQ61" s="79">
        <v>0</v>
      </c>
      <c r="AR61" s="79">
        <v>0</v>
      </c>
      <c r="AS61" s="79"/>
      <c r="AT61" s="79"/>
      <c r="AU61" s="79"/>
      <c r="AV61" s="79"/>
      <c r="AW61" s="79"/>
      <c r="AX61" s="79"/>
      <c r="AY61" s="79"/>
      <c r="AZ61" s="79"/>
      <c r="BA61">
        <v>1</v>
      </c>
      <c r="BB61" s="78" t="str">
        <f>REPLACE(INDEX(GroupVertices[Group],MATCH(Edges[[#This Row],[Vertex 1]],GroupVertices[Vertex],0)),1,1,"")</f>
        <v>1</v>
      </c>
      <c r="BC61" s="78" t="str">
        <f>REPLACE(INDEX(GroupVertices[Group],MATCH(Edges[[#This Row],[Vertex 2]],GroupVertices[Vertex],0)),1,1,"")</f>
        <v>1</v>
      </c>
      <c r="BD61" s="48">
        <v>0</v>
      </c>
      <c r="BE61" s="49">
        <v>0</v>
      </c>
      <c r="BF61" s="48">
        <v>0</v>
      </c>
      <c r="BG61" s="49">
        <v>0</v>
      </c>
      <c r="BH61" s="48">
        <v>0</v>
      </c>
      <c r="BI61" s="49">
        <v>0</v>
      </c>
      <c r="BJ61" s="48">
        <v>27</v>
      </c>
      <c r="BK61" s="49">
        <v>100</v>
      </c>
      <c r="BL61" s="48">
        <v>27</v>
      </c>
    </row>
    <row r="62" spans="1:64" ht="15">
      <c r="A62" s="64" t="s">
        <v>263</v>
      </c>
      <c r="B62" s="64" t="s">
        <v>319</v>
      </c>
      <c r="C62" s="65" t="s">
        <v>1982</v>
      </c>
      <c r="D62" s="66">
        <v>3</v>
      </c>
      <c r="E62" s="67" t="s">
        <v>132</v>
      </c>
      <c r="F62" s="68">
        <v>35</v>
      </c>
      <c r="G62" s="65"/>
      <c r="H62" s="69"/>
      <c r="I62" s="70"/>
      <c r="J62" s="70"/>
      <c r="K62" s="34" t="s">
        <v>65</v>
      </c>
      <c r="L62" s="77">
        <v>62</v>
      </c>
      <c r="M62" s="77"/>
      <c r="N62" s="72"/>
      <c r="O62" s="79" t="s">
        <v>332</v>
      </c>
      <c r="P62" s="81">
        <v>43540.82545138889</v>
      </c>
      <c r="Q62" s="79" t="s">
        <v>345</v>
      </c>
      <c r="R62" s="79"/>
      <c r="S62" s="79"/>
      <c r="T62" s="79"/>
      <c r="U62" s="79"/>
      <c r="V62" s="82" t="s">
        <v>461</v>
      </c>
      <c r="W62" s="81">
        <v>43540.82545138889</v>
      </c>
      <c r="X62" s="82" t="s">
        <v>567</v>
      </c>
      <c r="Y62" s="79"/>
      <c r="Z62" s="79"/>
      <c r="AA62" s="85" t="s">
        <v>681</v>
      </c>
      <c r="AB62" s="79"/>
      <c r="AC62" s="79" t="b">
        <v>0</v>
      </c>
      <c r="AD62" s="79">
        <v>0</v>
      </c>
      <c r="AE62" s="85" t="s">
        <v>744</v>
      </c>
      <c r="AF62" s="79" t="b">
        <v>0</v>
      </c>
      <c r="AG62" s="79" t="s">
        <v>748</v>
      </c>
      <c r="AH62" s="79"/>
      <c r="AI62" s="85" t="s">
        <v>744</v>
      </c>
      <c r="AJ62" s="79" t="b">
        <v>0</v>
      </c>
      <c r="AK62" s="79">
        <v>76</v>
      </c>
      <c r="AL62" s="85" t="s">
        <v>738</v>
      </c>
      <c r="AM62" s="79" t="s">
        <v>755</v>
      </c>
      <c r="AN62" s="79" t="b">
        <v>0</v>
      </c>
      <c r="AO62" s="85" t="s">
        <v>738</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1</v>
      </c>
      <c r="BD62" s="48">
        <v>0</v>
      </c>
      <c r="BE62" s="49">
        <v>0</v>
      </c>
      <c r="BF62" s="48">
        <v>0</v>
      </c>
      <c r="BG62" s="49">
        <v>0</v>
      </c>
      <c r="BH62" s="48">
        <v>0</v>
      </c>
      <c r="BI62" s="49">
        <v>0</v>
      </c>
      <c r="BJ62" s="48">
        <v>27</v>
      </c>
      <c r="BK62" s="49">
        <v>100</v>
      </c>
      <c r="BL62" s="48">
        <v>27</v>
      </c>
    </row>
    <row r="63" spans="1:64" ht="15">
      <c r="A63" s="64" t="s">
        <v>264</v>
      </c>
      <c r="B63" s="64" t="s">
        <v>319</v>
      </c>
      <c r="C63" s="65" t="s">
        <v>1982</v>
      </c>
      <c r="D63" s="66">
        <v>3</v>
      </c>
      <c r="E63" s="67" t="s">
        <v>132</v>
      </c>
      <c r="F63" s="68">
        <v>35</v>
      </c>
      <c r="G63" s="65"/>
      <c r="H63" s="69"/>
      <c r="I63" s="70"/>
      <c r="J63" s="70"/>
      <c r="K63" s="34" t="s">
        <v>65</v>
      </c>
      <c r="L63" s="77">
        <v>63</v>
      </c>
      <c r="M63" s="77"/>
      <c r="N63" s="72"/>
      <c r="O63" s="79" t="s">
        <v>332</v>
      </c>
      <c r="P63" s="81">
        <v>43540.828043981484</v>
      </c>
      <c r="Q63" s="79" t="s">
        <v>345</v>
      </c>
      <c r="R63" s="79"/>
      <c r="S63" s="79"/>
      <c r="T63" s="79"/>
      <c r="U63" s="79"/>
      <c r="V63" s="82" t="s">
        <v>462</v>
      </c>
      <c r="W63" s="81">
        <v>43540.828043981484</v>
      </c>
      <c r="X63" s="82" t="s">
        <v>568</v>
      </c>
      <c r="Y63" s="79"/>
      <c r="Z63" s="79"/>
      <c r="AA63" s="85" t="s">
        <v>682</v>
      </c>
      <c r="AB63" s="79"/>
      <c r="AC63" s="79" t="b">
        <v>0</v>
      </c>
      <c r="AD63" s="79">
        <v>0</v>
      </c>
      <c r="AE63" s="85" t="s">
        <v>744</v>
      </c>
      <c r="AF63" s="79" t="b">
        <v>0</v>
      </c>
      <c r="AG63" s="79" t="s">
        <v>748</v>
      </c>
      <c r="AH63" s="79"/>
      <c r="AI63" s="85" t="s">
        <v>744</v>
      </c>
      <c r="AJ63" s="79" t="b">
        <v>0</v>
      </c>
      <c r="AK63" s="79">
        <v>76</v>
      </c>
      <c r="AL63" s="85" t="s">
        <v>738</v>
      </c>
      <c r="AM63" s="79" t="s">
        <v>761</v>
      </c>
      <c r="AN63" s="79" t="b">
        <v>0</v>
      </c>
      <c r="AO63" s="85" t="s">
        <v>738</v>
      </c>
      <c r="AP63" s="79" t="s">
        <v>176</v>
      </c>
      <c r="AQ63" s="79">
        <v>0</v>
      </c>
      <c r="AR63" s="79">
        <v>0</v>
      </c>
      <c r="AS63" s="79"/>
      <c r="AT63" s="79"/>
      <c r="AU63" s="79"/>
      <c r="AV63" s="79"/>
      <c r="AW63" s="79"/>
      <c r="AX63" s="79"/>
      <c r="AY63" s="79"/>
      <c r="AZ63" s="79"/>
      <c r="BA63">
        <v>1</v>
      </c>
      <c r="BB63" s="78" t="str">
        <f>REPLACE(INDEX(GroupVertices[Group],MATCH(Edges[[#This Row],[Vertex 1]],GroupVertices[Vertex],0)),1,1,"")</f>
        <v>1</v>
      </c>
      <c r="BC63" s="78" t="str">
        <f>REPLACE(INDEX(GroupVertices[Group],MATCH(Edges[[#This Row],[Vertex 2]],GroupVertices[Vertex],0)),1,1,"")</f>
        <v>1</v>
      </c>
      <c r="BD63" s="48">
        <v>0</v>
      </c>
      <c r="BE63" s="49">
        <v>0</v>
      </c>
      <c r="BF63" s="48">
        <v>0</v>
      </c>
      <c r="BG63" s="49">
        <v>0</v>
      </c>
      <c r="BH63" s="48">
        <v>0</v>
      </c>
      <c r="BI63" s="49">
        <v>0</v>
      </c>
      <c r="BJ63" s="48">
        <v>27</v>
      </c>
      <c r="BK63" s="49">
        <v>100</v>
      </c>
      <c r="BL63" s="48">
        <v>27</v>
      </c>
    </row>
    <row r="64" spans="1:64" ht="15">
      <c r="A64" s="64" t="s">
        <v>265</v>
      </c>
      <c r="B64" s="64" t="s">
        <v>319</v>
      </c>
      <c r="C64" s="65" t="s">
        <v>1982</v>
      </c>
      <c r="D64" s="66">
        <v>3</v>
      </c>
      <c r="E64" s="67" t="s">
        <v>132</v>
      </c>
      <c r="F64" s="68">
        <v>35</v>
      </c>
      <c r="G64" s="65"/>
      <c r="H64" s="69"/>
      <c r="I64" s="70"/>
      <c r="J64" s="70"/>
      <c r="K64" s="34" t="s">
        <v>65</v>
      </c>
      <c r="L64" s="77">
        <v>64</v>
      </c>
      <c r="M64" s="77"/>
      <c r="N64" s="72"/>
      <c r="O64" s="79" t="s">
        <v>332</v>
      </c>
      <c r="P64" s="81">
        <v>43540.8280787037</v>
      </c>
      <c r="Q64" s="79" t="s">
        <v>345</v>
      </c>
      <c r="R64" s="79"/>
      <c r="S64" s="79"/>
      <c r="T64" s="79"/>
      <c r="U64" s="79"/>
      <c r="V64" s="82" t="s">
        <v>463</v>
      </c>
      <c r="W64" s="81">
        <v>43540.8280787037</v>
      </c>
      <c r="X64" s="82" t="s">
        <v>569</v>
      </c>
      <c r="Y64" s="79"/>
      <c r="Z64" s="79"/>
      <c r="AA64" s="85" t="s">
        <v>683</v>
      </c>
      <c r="AB64" s="79"/>
      <c r="AC64" s="79" t="b">
        <v>0</v>
      </c>
      <c r="AD64" s="79">
        <v>0</v>
      </c>
      <c r="AE64" s="85" t="s">
        <v>744</v>
      </c>
      <c r="AF64" s="79" t="b">
        <v>0</v>
      </c>
      <c r="AG64" s="79" t="s">
        <v>748</v>
      </c>
      <c r="AH64" s="79"/>
      <c r="AI64" s="85" t="s">
        <v>744</v>
      </c>
      <c r="AJ64" s="79" t="b">
        <v>0</v>
      </c>
      <c r="AK64" s="79">
        <v>76</v>
      </c>
      <c r="AL64" s="85" t="s">
        <v>738</v>
      </c>
      <c r="AM64" s="79" t="s">
        <v>766</v>
      </c>
      <c r="AN64" s="79" t="b">
        <v>0</v>
      </c>
      <c r="AO64" s="85" t="s">
        <v>738</v>
      </c>
      <c r="AP64" s="79" t="s">
        <v>176</v>
      </c>
      <c r="AQ64" s="79">
        <v>0</v>
      </c>
      <c r="AR64" s="79">
        <v>0</v>
      </c>
      <c r="AS64" s="79"/>
      <c r="AT64" s="79"/>
      <c r="AU64" s="79"/>
      <c r="AV64" s="79"/>
      <c r="AW64" s="79"/>
      <c r="AX64" s="79"/>
      <c r="AY64" s="79"/>
      <c r="AZ64" s="79"/>
      <c r="BA64">
        <v>1</v>
      </c>
      <c r="BB64" s="78" t="str">
        <f>REPLACE(INDEX(GroupVertices[Group],MATCH(Edges[[#This Row],[Vertex 1]],GroupVertices[Vertex],0)),1,1,"")</f>
        <v>1</v>
      </c>
      <c r="BC64" s="78" t="str">
        <f>REPLACE(INDEX(GroupVertices[Group],MATCH(Edges[[#This Row],[Vertex 2]],GroupVertices[Vertex],0)),1,1,"")</f>
        <v>1</v>
      </c>
      <c r="BD64" s="48">
        <v>0</v>
      </c>
      <c r="BE64" s="49">
        <v>0</v>
      </c>
      <c r="BF64" s="48">
        <v>0</v>
      </c>
      <c r="BG64" s="49">
        <v>0</v>
      </c>
      <c r="BH64" s="48">
        <v>0</v>
      </c>
      <c r="BI64" s="49">
        <v>0</v>
      </c>
      <c r="BJ64" s="48">
        <v>27</v>
      </c>
      <c r="BK64" s="49">
        <v>100</v>
      </c>
      <c r="BL64" s="48">
        <v>27</v>
      </c>
    </row>
    <row r="65" spans="1:64" ht="15">
      <c r="A65" s="64" t="s">
        <v>266</v>
      </c>
      <c r="B65" s="64" t="s">
        <v>319</v>
      </c>
      <c r="C65" s="65" t="s">
        <v>1982</v>
      </c>
      <c r="D65" s="66">
        <v>3</v>
      </c>
      <c r="E65" s="67" t="s">
        <v>132</v>
      </c>
      <c r="F65" s="68">
        <v>35</v>
      </c>
      <c r="G65" s="65"/>
      <c r="H65" s="69"/>
      <c r="I65" s="70"/>
      <c r="J65" s="70"/>
      <c r="K65" s="34" t="s">
        <v>65</v>
      </c>
      <c r="L65" s="77">
        <v>65</v>
      </c>
      <c r="M65" s="77"/>
      <c r="N65" s="72"/>
      <c r="O65" s="79" t="s">
        <v>332</v>
      </c>
      <c r="P65" s="81">
        <v>43540.828784722224</v>
      </c>
      <c r="Q65" s="79" t="s">
        <v>345</v>
      </c>
      <c r="R65" s="79"/>
      <c r="S65" s="79"/>
      <c r="T65" s="79"/>
      <c r="U65" s="79"/>
      <c r="V65" s="82" t="s">
        <v>464</v>
      </c>
      <c r="W65" s="81">
        <v>43540.828784722224</v>
      </c>
      <c r="X65" s="82" t="s">
        <v>570</v>
      </c>
      <c r="Y65" s="79"/>
      <c r="Z65" s="79"/>
      <c r="AA65" s="85" t="s">
        <v>684</v>
      </c>
      <c r="AB65" s="79"/>
      <c r="AC65" s="79" t="b">
        <v>0</v>
      </c>
      <c r="AD65" s="79">
        <v>0</v>
      </c>
      <c r="AE65" s="85" t="s">
        <v>744</v>
      </c>
      <c r="AF65" s="79" t="b">
        <v>0</v>
      </c>
      <c r="AG65" s="79" t="s">
        <v>748</v>
      </c>
      <c r="AH65" s="79"/>
      <c r="AI65" s="85" t="s">
        <v>744</v>
      </c>
      <c r="AJ65" s="79" t="b">
        <v>0</v>
      </c>
      <c r="AK65" s="79">
        <v>76</v>
      </c>
      <c r="AL65" s="85" t="s">
        <v>738</v>
      </c>
      <c r="AM65" s="79" t="s">
        <v>754</v>
      </c>
      <c r="AN65" s="79" t="b">
        <v>0</v>
      </c>
      <c r="AO65" s="85" t="s">
        <v>738</v>
      </c>
      <c r="AP65" s="79" t="s">
        <v>176</v>
      </c>
      <c r="AQ65" s="79">
        <v>0</v>
      </c>
      <c r="AR65" s="79">
        <v>0</v>
      </c>
      <c r="AS65" s="79"/>
      <c r="AT65" s="79"/>
      <c r="AU65" s="79"/>
      <c r="AV65" s="79"/>
      <c r="AW65" s="79"/>
      <c r="AX65" s="79"/>
      <c r="AY65" s="79"/>
      <c r="AZ65" s="79"/>
      <c r="BA65">
        <v>1</v>
      </c>
      <c r="BB65" s="78" t="str">
        <f>REPLACE(INDEX(GroupVertices[Group],MATCH(Edges[[#This Row],[Vertex 1]],GroupVertices[Vertex],0)),1,1,"")</f>
        <v>1</v>
      </c>
      <c r="BC65" s="78" t="str">
        <f>REPLACE(INDEX(GroupVertices[Group],MATCH(Edges[[#This Row],[Vertex 2]],GroupVertices[Vertex],0)),1,1,"")</f>
        <v>1</v>
      </c>
      <c r="BD65" s="48">
        <v>0</v>
      </c>
      <c r="BE65" s="49">
        <v>0</v>
      </c>
      <c r="BF65" s="48">
        <v>0</v>
      </c>
      <c r="BG65" s="49">
        <v>0</v>
      </c>
      <c r="BH65" s="48">
        <v>0</v>
      </c>
      <c r="BI65" s="49">
        <v>0</v>
      </c>
      <c r="BJ65" s="48">
        <v>27</v>
      </c>
      <c r="BK65" s="49">
        <v>100</v>
      </c>
      <c r="BL65" s="48">
        <v>27</v>
      </c>
    </row>
    <row r="66" spans="1:64" ht="15">
      <c r="A66" s="64" t="s">
        <v>267</v>
      </c>
      <c r="B66" s="64" t="s">
        <v>319</v>
      </c>
      <c r="C66" s="65" t="s">
        <v>1982</v>
      </c>
      <c r="D66" s="66">
        <v>3</v>
      </c>
      <c r="E66" s="67" t="s">
        <v>132</v>
      </c>
      <c r="F66" s="68">
        <v>35</v>
      </c>
      <c r="G66" s="65"/>
      <c r="H66" s="69"/>
      <c r="I66" s="70"/>
      <c r="J66" s="70"/>
      <c r="K66" s="34" t="s">
        <v>65</v>
      </c>
      <c r="L66" s="77">
        <v>66</v>
      </c>
      <c r="M66" s="77"/>
      <c r="N66" s="72"/>
      <c r="O66" s="79" t="s">
        <v>332</v>
      </c>
      <c r="P66" s="81">
        <v>43540.830416666664</v>
      </c>
      <c r="Q66" s="79" t="s">
        <v>345</v>
      </c>
      <c r="R66" s="79"/>
      <c r="S66" s="79"/>
      <c r="T66" s="79"/>
      <c r="U66" s="79"/>
      <c r="V66" s="82" t="s">
        <v>465</v>
      </c>
      <c r="W66" s="81">
        <v>43540.830416666664</v>
      </c>
      <c r="X66" s="82" t="s">
        <v>571</v>
      </c>
      <c r="Y66" s="79"/>
      <c r="Z66" s="79"/>
      <c r="AA66" s="85" t="s">
        <v>685</v>
      </c>
      <c r="AB66" s="79"/>
      <c r="AC66" s="79" t="b">
        <v>0</v>
      </c>
      <c r="AD66" s="79">
        <v>0</v>
      </c>
      <c r="AE66" s="85" t="s">
        <v>744</v>
      </c>
      <c r="AF66" s="79" t="b">
        <v>0</v>
      </c>
      <c r="AG66" s="79" t="s">
        <v>748</v>
      </c>
      <c r="AH66" s="79"/>
      <c r="AI66" s="85" t="s">
        <v>744</v>
      </c>
      <c r="AJ66" s="79" t="b">
        <v>0</v>
      </c>
      <c r="AK66" s="79">
        <v>76</v>
      </c>
      <c r="AL66" s="85" t="s">
        <v>738</v>
      </c>
      <c r="AM66" s="79" t="s">
        <v>761</v>
      </c>
      <c r="AN66" s="79" t="b">
        <v>0</v>
      </c>
      <c r="AO66" s="85" t="s">
        <v>738</v>
      </c>
      <c r="AP66" s="79" t="s">
        <v>176</v>
      </c>
      <c r="AQ66" s="79">
        <v>0</v>
      </c>
      <c r="AR66" s="79">
        <v>0</v>
      </c>
      <c r="AS66" s="79"/>
      <c r="AT66" s="79"/>
      <c r="AU66" s="79"/>
      <c r="AV66" s="79"/>
      <c r="AW66" s="79"/>
      <c r="AX66" s="79"/>
      <c r="AY66" s="79"/>
      <c r="AZ66" s="79"/>
      <c r="BA66">
        <v>1</v>
      </c>
      <c r="BB66" s="78" t="str">
        <f>REPLACE(INDEX(GroupVertices[Group],MATCH(Edges[[#This Row],[Vertex 1]],GroupVertices[Vertex],0)),1,1,"")</f>
        <v>1</v>
      </c>
      <c r="BC66" s="78" t="str">
        <f>REPLACE(INDEX(GroupVertices[Group],MATCH(Edges[[#This Row],[Vertex 2]],GroupVertices[Vertex],0)),1,1,"")</f>
        <v>1</v>
      </c>
      <c r="BD66" s="48">
        <v>0</v>
      </c>
      <c r="BE66" s="49">
        <v>0</v>
      </c>
      <c r="BF66" s="48">
        <v>0</v>
      </c>
      <c r="BG66" s="49">
        <v>0</v>
      </c>
      <c r="BH66" s="48">
        <v>0</v>
      </c>
      <c r="BI66" s="49">
        <v>0</v>
      </c>
      <c r="BJ66" s="48">
        <v>27</v>
      </c>
      <c r="BK66" s="49">
        <v>100</v>
      </c>
      <c r="BL66" s="48">
        <v>27</v>
      </c>
    </row>
    <row r="67" spans="1:64" ht="15">
      <c r="A67" s="64" t="s">
        <v>268</v>
      </c>
      <c r="B67" s="64" t="s">
        <v>319</v>
      </c>
      <c r="C67" s="65" t="s">
        <v>1982</v>
      </c>
      <c r="D67" s="66">
        <v>3</v>
      </c>
      <c r="E67" s="67" t="s">
        <v>132</v>
      </c>
      <c r="F67" s="68">
        <v>35</v>
      </c>
      <c r="G67" s="65"/>
      <c r="H67" s="69"/>
      <c r="I67" s="70"/>
      <c r="J67" s="70"/>
      <c r="K67" s="34" t="s">
        <v>65</v>
      </c>
      <c r="L67" s="77">
        <v>67</v>
      </c>
      <c r="M67" s="77"/>
      <c r="N67" s="72"/>
      <c r="O67" s="79" t="s">
        <v>332</v>
      </c>
      <c r="P67" s="81">
        <v>43540.83086805556</v>
      </c>
      <c r="Q67" s="79" t="s">
        <v>345</v>
      </c>
      <c r="R67" s="79"/>
      <c r="S67" s="79"/>
      <c r="T67" s="79"/>
      <c r="U67" s="79"/>
      <c r="V67" s="82" t="s">
        <v>466</v>
      </c>
      <c r="W67" s="81">
        <v>43540.83086805556</v>
      </c>
      <c r="X67" s="82" t="s">
        <v>572</v>
      </c>
      <c r="Y67" s="79"/>
      <c r="Z67" s="79"/>
      <c r="AA67" s="85" t="s">
        <v>686</v>
      </c>
      <c r="AB67" s="79"/>
      <c r="AC67" s="79" t="b">
        <v>0</v>
      </c>
      <c r="AD67" s="79">
        <v>0</v>
      </c>
      <c r="AE67" s="85" t="s">
        <v>744</v>
      </c>
      <c r="AF67" s="79" t="b">
        <v>0</v>
      </c>
      <c r="AG67" s="79" t="s">
        <v>748</v>
      </c>
      <c r="AH67" s="79"/>
      <c r="AI67" s="85" t="s">
        <v>744</v>
      </c>
      <c r="AJ67" s="79" t="b">
        <v>0</v>
      </c>
      <c r="AK67" s="79">
        <v>76</v>
      </c>
      <c r="AL67" s="85" t="s">
        <v>738</v>
      </c>
      <c r="AM67" s="79" t="s">
        <v>755</v>
      </c>
      <c r="AN67" s="79" t="b">
        <v>0</v>
      </c>
      <c r="AO67" s="85" t="s">
        <v>738</v>
      </c>
      <c r="AP67" s="79" t="s">
        <v>176</v>
      </c>
      <c r="AQ67" s="79">
        <v>0</v>
      </c>
      <c r="AR67" s="79">
        <v>0</v>
      </c>
      <c r="AS67" s="79"/>
      <c r="AT67" s="79"/>
      <c r="AU67" s="79"/>
      <c r="AV67" s="79"/>
      <c r="AW67" s="79"/>
      <c r="AX67" s="79"/>
      <c r="AY67" s="79"/>
      <c r="AZ67" s="79"/>
      <c r="BA67">
        <v>1</v>
      </c>
      <c r="BB67" s="78" t="str">
        <f>REPLACE(INDEX(GroupVertices[Group],MATCH(Edges[[#This Row],[Vertex 1]],GroupVertices[Vertex],0)),1,1,"")</f>
        <v>1</v>
      </c>
      <c r="BC67" s="78" t="str">
        <f>REPLACE(INDEX(GroupVertices[Group],MATCH(Edges[[#This Row],[Vertex 2]],GroupVertices[Vertex],0)),1,1,"")</f>
        <v>1</v>
      </c>
      <c r="BD67" s="48">
        <v>0</v>
      </c>
      <c r="BE67" s="49">
        <v>0</v>
      </c>
      <c r="BF67" s="48">
        <v>0</v>
      </c>
      <c r="BG67" s="49">
        <v>0</v>
      </c>
      <c r="BH67" s="48">
        <v>0</v>
      </c>
      <c r="BI67" s="49">
        <v>0</v>
      </c>
      <c r="BJ67" s="48">
        <v>27</v>
      </c>
      <c r="BK67" s="49">
        <v>100</v>
      </c>
      <c r="BL67" s="48">
        <v>27</v>
      </c>
    </row>
    <row r="68" spans="1:64" ht="15">
      <c r="A68" s="64" t="s">
        <v>269</v>
      </c>
      <c r="B68" s="64" t="s">
        <v>319</v>
      </c>
      <c r="C68" s="65" t="s">
        <v>1982</v>
      </c>
      <c r="D68" s="66">
        <v>3</v>
      </c>
      <c r="E68" s="67" t="s">
        <v>132</v>
      </c>
      <c r="F68" s="68">
        <v>35</v>
      </c>
      <c r="G68" s="65"/>
      <c r="H68" s="69"/>
      <c r="I68" s="70"/>
      <c r="J68" s="70"/>
      <c r="K68" s="34" t="s">
        <v>65</v>
      </c>
      <c r="L68" s="77">
        <v>68</v>
      </c>
      <c r="M68" s="77"/>
      <c r="N68" s="72"/>
      <c r="O68" s="79" t="s">
        <v>332</v>
      </c>
      <c r="P68" s="81">
        <v>43540.8315162037</v>
      </c>
      <c r="Q68" s="79" t="s">
        <v>345</v>
      </c>
      <c r="R68" s="79"/>
      <c r="S68" s="79"/>
      <c r="T68" s="79"/>
      <c r="U68" s="79"/>
      <c r="V68" s="82" t="s">
        <v>467</v>
      </c>
      <c r="W68" s="81">
        <v>43540.8315162037</v>
      </c>
      <c r="X68" s="82" t="s">
        <v>573</v>
      </c>
      <c r="Y68" s="79"/>
      <c r="Z68" s="79"/>
      <c r="AA68" s="85" t="s">
        <v>687</v>
      </c>
      <c r="AB68" s="79"/>
      <c r="AC68" s="79" t="b">
        <v>0</v>
      </c>
      <c r="AD68" s="79">
        <v>0</v>
      </c>
      <c r="AE68" s="85" t="s">
        <v>744</v>
      </c>
      <c r="AF68" s="79" t="b">
        <v>0</v>
      </c>
      <c r="AG68" s="79" t="s">
        <v>748</v>
      </c>
      <c r="AH68" s="79"/>
      <c r="AI68" s="85" t="s">
        <v>744</v>
      </c>
      <c r="AJ68" s="79" t="b">
        <v>0</v>
      </c>
      <c r="AK68" s="79">
        <v>76</v>
      </c>
      <c r="AL68" s="85" t="s">
        <v>738</v>
      </c>
      <c r="AM68" s="79" t="s">
        <v>761</v>
      </c>
      <c r="AN68" s="79" t="b">
        <v>0</v>
      </c>
      <c r="AO68" s="85" t="s">
        <v>738</v>
      </c>
      <c r="AP68" s="79" t="s">
        <v>176</v>
      </c>
      <c r="AQ68" s="79">
        <v>0</v>
      </c>
      <c r="AR68" s="79">
        <v>0</v>
      </c>
      <c r="AS68" s="79"/>
      <c r="AT68" s="79"/>
      <c r="AU68" s="79"/>
      <c r="AV68" s="79"/>
      <c r="AW68" s="79"/>
      <c r="AX68" s="79"/>
      <c r="AY68" s="79"/>
      <c r="AZ68" s="79"/>
      <c r="BA68">
        <v>1</v>
      </c>
      <c r="BB68" s="78" t="str">
        <f>REPLACE(INDEX(GroupVertices[Group],MATCH(Edges[[#This Row],[Vertex 1]],GroupVertices[Vertex],0)),1,1,"")</f>
        <v>1</v>
      </c>
      <c r="BC68" s="78" t="str">
        <f>REPLACE(INDEX(GroupVertices[Group],MATCH(Edges[[#This Row],[Vertex 2]],GroupVertices[Vertex],0)),1,1,"")</f>
        <v>1</v>
      </c>
      <c r="BD68" s="48">
        <v>0</v>
      </c>
      <c r="BE68" s="49">
        <v>0</v>
      </c>
      <c r="BF68" s="48">
        <v>0</v>
      </c>
      <c r="BG68" s="49">
        <v>0</v>
      </c>
      <c r="BH68" s="48">
        <v>0</v>
      </c>
      <c r="BI68" s="49">
        <v>0</v>
      </c>
      <c r="BJ68" s="48">
        <v>27</v>
      </c>
      <c r="BK68" s="49">
        <v>100</v>
      </c>
      <c r="BL68" s="48">
        <v>27</v>
      </c>
    </row>
    <row r="69" spans="1:64" ht="15">
      <c r="A69" s="64" t="s">
        <v>270</v>
      </c>
      <c r="B69" s="64" t="s">
        <v>319</v>
      </c>
      <c r="C69" s="65" t="s">
        <v>1982</v>
      </c>
      <c r="D69" s="66">
        <v>3</v>
      </c>
      <c r="E69" s="67" t="s">
        <v>132</v>
      </c>
      <c r="F69" s="68">
        <v>35</v>
      </c>
      <c r="G69" s="65"/>
      <c r="H69" s="69"/>
      <c r="I69" s="70"/>
      <c r="J69" s="70"/>
      <c r="K69" s="34" t="s">
        <v>65</v>
      </c>
      <c r="L69" s="77">
        <v>69</v>
      </c>
      <c r="M69" s="77"/>
      <c r="N69" s="72"/>
      <c r="O69" s="79" t="s">
        <v>332</v>
      </c>
      <c r="P69" s="81">
        <v>43540.83241898148</v>
      </c>
      <c r="Q69" s="79" t="s">
        <v>345</v>
      </c>
      <c r="R69" s="79"/>
      <c r="S69" s="79"/>
      <c r="T69" s="79"/>
      <c r="U69" s="79"/>
      <c r="V69" s="82" t="s">
        <v>468</v>
      </c>
      <c r="W69" s="81">
        <v>43540.83241898148</v>
      </c>
      <c r="X69" s="82" t="s">
        <v>574</v>
      </c>
      <c r="Y69" s="79"/>
      <c r="Z69" s="79"/>
      <c r="AA69" s="85" t="s">
        <v>688</v>
      </c>
      <c r="AB69" s="79"/>
      <c r="AC69" s="79" t="b">
        <v>0</v>
      </c>
      <c r="AD69" s="79">
        <v>0</v>
      </c>
      <c r="AE69" s="85" t="s">
        <v>744</v>
      </c>
      <c r="AF69" s="79" t="b">
        <v>0</v>
      </c>
      <c r="AG69" s="79" t="s">
        <v>748</v>
      </c>
      <c r="AH69" s="79"/>
      <c r="AI69" s="85" t="s">
        <v>744</v>
      </c>
      <c r="AJ69" s="79" t="b">
        <v>0</v>
      </c>
      <c r="AK69" s="79">
        <v>76</v>
      </c>
      <c r="AL69" s="85" t="s">
        <v>738</v>
      </c>
      <c r="AM69" s="79" t="s">
        <v>761</v>
      </c>
      <c r="AN69" s="79" t="b">
        <v>0</v>
      </c>
      <c r="AO69" s="85" t="s">
        <v>738</v>
      </c>
      <c r="AP69" s="79" t="s">
        <v>176</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1</v>
      </c>
      <c r="BD69" s="48">
        <v>0</v>
      </c>
      <c r="BE69" s="49">
        <v>0</v>
      </c>
      <c r="BF69" s="48">
        <v>0</v>
      </c>
      <c r="BG69" s="49">
        <v>0</v>
      </c>
      <c r="BH69" s="48">
        <v>0</v>
      </c>
      <c r="BI69" s="49">
        <v>0</v>
      </c>
      <c r="BJ69" s="48">
        <v>27</v>
      </c>
      <c r="BK69" s="49">
        <v>100</v>
      </c>
      <c r="BL69" s="48">
        <v>27</v>
      </c>
    </row>
    <row r="70" spans="1:64" ht="15">
      <c r="A70" s="64" t="s">
        <v>271</v>
      </c>
      <c r="B70" s="64" t="s">
        <v>319</v>
      </c>
      <c r="C70" s="65" t="s">
        <v>1982</v>
      </c>
      <c r="D70" s="66">
        <v>3</v>
      </c>
      <c r="E70" s="67" t="s">
        <v>132</v>
      </c>
      <c r="F70" s="68">
        <v>35</v>
      </c>
      <c r="G70" s="65"/>
      <c r="H70" s="69"/>
      <c r="I70" s="70"/>
      <c r="J70" s="70"/>
      <c r="K70" s="34" t="s">
        <v>65</v>
      </c>
      <c r="L70" s="77">
        <v>70</v>
      </c>
      <c r="M70" s="77"/>
      <c r="N70" s="72"/>
      <c r="O70" s="79" t="s">
        <v>332</v>
      </c>
      <c r="P70" s="81">
        <v>43540.83261574074</v>
      </c>
      <c r="Q70" s="79" t="s">
        <v>345</v>
      </c>
      <c r="R70" s="79"/>
      <c r="S70" s="79"/>
      <c r="T70" s="79"/>
      <c r="U70" s="79"/>
      <c r="V70" s="82" t="s">
        <v>469</v>
      </c>
      <c r="W70" s="81">
        <v>43540.83261574074</v>
      </c>
      <c r="X70" s="82" t="s">
        <v>575</v>
      </c>
      <c r="Y70" s="79"/>
      <c r="Z70" s="79"/>
      <c r="AA70" s="85" t="s">
        <v>689</v>
      </c>
      <c r="AB70" s="79"/>
      <c r="AC70" s="79" t="b">
        <v>0</v>
      </c>
      <c r="AD70" s="79">
        <v>0</v>
      </c>
      <c r="AE70" s="85" t="s">
        <v>744</v>
      </c>
      <c r="AF70" s="79" t="b">
        <v>0</v>
      </c>
      <c r="AG70" s="79" t="s">
        <v>748</v>
      </c>
      <c r="AH70" s="79"/>
      <c r="AI70" s="85" t="s">
        <v>744</v>
      </c>
      <c r="AJ70" s="79" t="b">
        <v>0</v>
      </c>
      <c r="AK70" s="79">
        <v>76</v>
      </c>
      <c r="AL70" s="85" t="s">
        <v>738</v>
      </c>
      <c r="AM70" s="79" t="s">
        <v>755</v>
      </c>
      <c r="AN70" s="79" t="b">
        <v>0</v>
      </c>
      <c r="AO70" s="85" t="s">
        <v>738</v>
      </c>
      <c r="AP70" s="79" t="s">
        <v>176</v>
      </c>
      <c r="AQ70" s="79">
        <v>0</v>
      </c>
      <c r="AR70" s="79">
        <v>0</v>
      </c>
      <c r="AS70" s="79"/>
      <c r="AT70" s="79"/>
      <c r="AU70" s="79"/>
      <c r="AV70" s="79"/>
      <c r="AW70" s="79"/>
      <c r="AX70" s="79"/>
      <c r="AY70" s="79"/>
      <c r="AZ70" s="79"/>
      <c r="BA70">
        <v>1</v>
      </c>
      <c r="BB70" s="78" t="str">
        <f>REPLACE(INDEX(GroupVertices[Group],MATCH(Edges[[#This Row],[Vertex 1]],GroupVertices[Vertex],0)),1,1,"")</f>
        <v>1</v>
      </c>
      <c r="BC70" s="78" t="str">
        <f>REPLACE(INDEX(GroupVertices[Group],MATCH(Edges[[#This Row],[Vertex 2]],GroupVertices[Vertex],0)),1,1,"")</f>
        <v>1</v>
      </c>
      <c r="BD70" s="48">
        <v>0</v>
      </c>
      <c r="BE70" s="49">
        <v>0</v>
      </c>
      <c r="BF70" s="48">
        <v>0</v>
      </c>
      <c r="BG70" s="49">
        <v>0</v>
      </c>
      <c r="BH70" s="48">
        <v>0</v>
      </c>
      <c r="BI70" s="49">
        <v>0</v>
      </c>
      <c r="BJ70" s="48">
        <v>27</v>
      </c>
      <c r="BK70" s="49">
        <v>100</v>
      </c>
      <c r="BL70" s="48">
        <v>27</v>
      </c>
    </row>
    <row r="71" spans="1:64" ht="15">
      <c r="A71" s="64" t="s">
        <v>272</v>
      </c>
      <c r="B71" s="64" t="s">
        <v>319</v>
      </c>
      <c r="C71" s="65" t="s">
        <v>1982</v>
      </c>
      <c r="D71" s="66">
        <v>3</v>
      </c>
      <c r="E71" s="67" t="s">
        <v>132</v>
      </c>
      <c r="F71" s="68">
        <v>35</v>
      </c>
      <c r="G71" s="65"/>
      <c r="H71" s="69"/>
      <c r="I71" s="70"/>
      <c r="J71" s="70"/>
      <c r="K71" s="34" t="s">
        <v>65</v>
      </c>
      <c r="L71" s="77">
        <v>71</v>
      </c>
      <c r="M71" s="77"/>
      <c r="N71" s="72"/>
      <c r="O71" s="79" t="s">
        <v>332</v>
      </c>
      <c r="P71" s="81">
        <v>43540.833865740744</v>
      </c>
      <c r="Q71" s="79" t="s">
        <v>345</v>
      </c>
      <c r="R71" s="79"/>
      <c r="S71" s="79"/>
      <c r="T71" s="79"/>
      <c r="U71" s="79"/>
      <c r="V71" s="82" t="s">
        <v>470</v>
      </c>
      <c r="W71" s="81">
        <v>43540.833865740744</v>
      </c>
      <c r="X71" s="82" t="s">
        <v>576</v>
      </c>
      <c r="Y71" s="79"/>
      <c r="Z71" s="79"/>
      <c r="AA71" s="85" t="s">
        <v>690</v>
      </c>
      <c r="AB71" s="79"/>
      <c r="AC71" s="79" t="b">
        <v>0</v>
      </c>
      <c r="AD71" s="79">
        <v>0</v>
      </c>
      <c r="AE71" s="85" t="s">
        <v>744</v>
      </c>
      <c r="AF71" s="79" t="b">
        <v>0</v>
      </c>
      <c r="AG71" s="79" t="s">
        <v>748</v>
      </c>
      <c r="AH71" s="79"/>
      <c r="AI71" s="85" t="s">
        <v>744</v>
      </c>
      <c r="AJ71" s="79" t="b">
        <v>0</v>
      </c>
      <c r="AK71" s="79">
        <v>76</v>
      </c>
      <c r="AL71" s="85" t="s">
        <v>738</v>
      </c>
      <c r="AM71" s="79" t="s">
        <v>755</v>
      </c>
      <c r="AN71" s="79" t="b">
        <v>0</v>
      </c>
      <c r="AO71" s="85" t="s">
        <v>738</v>
      </c>
      <c r="AP71" s="79" t="s">
        <v>176</v>
      </c>
      <c r="AQ71" s="79">
        <v>0</v>
      </c>
      <c r="AR71" s="79">
        <v>0</v>
      </c>
      <c r="AS71" s="79"/>
      <c r="AT71" s="79"/>
      <c r="AU71" s="79"/>
      <c r="AV71" s="79"/>
      <c r="AW71" s="79"/>
      <c r="AX71" s="79"/>
      <c r="AY71" s="79"/>
      <c r="AZ71" s="79"/>
      <c r="BA71">
        <v>1</v>
      </c>
      <c r="BB71" s="78" t="str">
        <f>REPLACE(INDEX(GroupVertices[Group],MATCH(Edges[[#This Row],[Vertex 1]],GroupVertices[Vertex],0)),1,1,"")</f>
        <v>1</v>
      </c>
      <c r="BC71" s="78" t="str">
        <f>REPLACE(INDEX(GroupVertices[Group],MATCH(Edges[[#This Row],[Vertex 2]],GroupVertices[Vertex],0)),1,1,"")</f>
        <v>1</v>
      </c>
      <c r="BD71" s="48">
        <v>0</v>
      </c>
      <c r="BE71" s="49">
        <v>0</v>
      </c>
      <c r="BF71" s="48">
        <v>0</v>
      </c>
      <c r="BG71" s="49">
        <v>0</v>
      </c>
      <c r="BH71" s="48">
        <v>0</v>
      </c>
      <c r="BI71" s="49">
        <v>0</v>
      </c>
      <c r="BJ71" s="48">
        <v>27</v>
      </c>
      <c r="BK71" s="49">
        <v>100</v>
      </c>
      <c r="BL71" s="48">
        <v>27</v>
      </c>
    </row>
    <row r="72" spans="1:64" ht="15">
      <c r="A72" s="64" t="s">
        <v>273</v>
      </c>
      <c r="B72" s="64" t="s">
        <v>319</v>
      </c>
      <c r="C72" s="65" t="s">
        <v>1982</v>
      </c>
      <c r="D72" s="66">
        <v>3</v>
      </c>
      <c r="E72" s="67" t="s">
        <v>132</v>
      </c>
      <c r="F72" s="68">
        <v>35</v>
      </c>
      <c r="G72" s="65"/>
      <c r="H72" s="69"/>
      <c r="I72" s="70"/>
      <c r="J72" s="70"/>
      <c r="K72" s="34" t="s">
        <v>65</v>
      </c>
      <c r="L72" s="77">
        <v>72</v>
      </c>
      <c r="M72" s="77"/>
      <c r="N72" s="72"/>
      <c r="O72" s="79" t="s">
        <v>332</v>
      </c>
      <c r="P72" s="81">
        <v>43540.834189814814</v>
      </c>
      <c r="Q72" s="79" t="s">
        <v>345</v>
      </c>
      <c r="R72" s="79"/>
      <c r="S72" s="79"/>
      <c r="T72" s="79"/>
      <c r="U72" s="79"/>
      <c r="V72" s="82" t="s">
        <v>471</v>
      </c>
      <c r="W72" s="81">
        <v>43540.834189814814</v>
      </c>
      <c r="X72" s="82" t="s">
        <v>577</v>
      </c>
      <c r="Y72" s="79"/>
      <c r="Z72" s="79"/>
      <c r="AA72" s="85" t="s">
        <v>691</v>
      </c>
      <c r="AB72" s="79"/>
      <c r="AC72" s="79" t="b">
        <v>0</v>
      </c>
      <c r="AD72" s="79">
        <v>0</v>
      </c>
      <c r="AE72" s="85" t="s">
        <v>744</v>
      </c>
      <c r="AF72" s="79" t="b">
        <v>0</v>
      </c>
      <c r="AG72" s="79" t="s">
        <v>748</v>
      </c>
      <c r="AH72" s="79"/>
      <c r="AI72" s="85" t="s">
        <v>744</v>
      </c>
      <c r="AJ72" s="79" t="b">
        <v>0</v>
      </c>
      <c r="AK72" s="79">
        <v>76</v>
      </c>
      <c r="AL72" s="85" t="s">
        <v>738</v>
      </c>
      <c r="AM72" s="79" t="s">
        <v>766</v>
      </c>
      <c r="AN72" s="79" t="b">
        <v>0</v>
      </c>
      <c r="AO72" s="85" t="s">
        <v>738</v>
      </c>
      <c r="AP72" s="79" t="s">
        <v>176</v>
      </c>
      <c r="AQ72" s="79">
        <v>0</v>
      </c>
      <c r="AR72" s="79">
        <v>0</v>
      </c>
      <c r="AS72" s="79"/>
      <c r="AT72" s="79"/>
      <c r="AU72" s="79"/>
      <c r="AV72" s="79"/>
      <c r="AW72" s="79"/>
      <c r="AX72" s="79"/>
      <c r="AY72" s="79"/>
      <c r="AZ72" s="79"/>
      <c r="BA72">
        <v>1</v>
      </c>
      <c r="BB72" s="78" t="str">
        <f>REPLACE(INDEX(GroupVertices[Group],MATCH(Edges[[#This Row],[Vertex 1]],GroupVertices[Vertex],0)),1,1,"")</f>
        <v>1</v>
      </c>
      <c r="BC72" s="78" t="str">
        <f>REPLACE(INDEX(GroupVertices[Group],MATCH(Edges[[#This Row],[Vertex 2]],GroupVertices[Vertex],0)),1,1,"")</f>
        <v>1</v>
      </c>
      <c r="BD72" s="48">
        <v>0</v>
      </c>
      <c r="BE72" s="49">
        <v>0</v>
      </c>
      <c r="BF72" s="48">
        <v>0</v>
      </c>
      <c r="BG72" s="49">
        <v>0</v>
      </c>
      <c r="BH72" s="48">
        <v>0</v>
      </c>
      <c r="BI72" s="49">
        <v>0</v>
      </c>
      <c r="BJ72" s="48">
        <v>27</v>
      </c>
      <c r="BK72" s="49">
        <v>100</v>
      </c>
      <c r="BL72" s="48">
        <v>27</v>
      </c>
    </row>
    <row r="73" spans="1:64" ht="15">
      <c r="A73" s="64" t="s">
        <v>274</v>
      </c>
      <c r="B73" s="64" t="s">
        <v>319</v>
      </c>
      <c r="C73" s="65" t="s">
        <v>1982</v>
      </c>
      <c r="D73" s="66">
        <v>3</v>
      </c>
      <c r="E73" s="67" t="s">
        <v>132</v>
      </c>
      <c r="F73" s="68">
        <v>35</v>
      </c>
      <c r="G73" s="65"/>
      <c r="H73" s="69"/>
      <c r="I73" s="70"/>
      <c r="J73" s="70"/>
      <c r="K73" s="34" t="s">
        <v>65</v>
      </c>
      <c r="L73" s="77">
        <v>73</v>
      </c>
      <c r="M73" s="77"/>
      <c r="N73" s="72"/>
      <c r="O73" s="79" t="s">
        <v>332</v>
      </c>
      <c r="P73" s="81">
        <v>43540.83645833333</v>
      </c>
      <c r="Q73" s="79" t="s">
        <v>345</v>
      </c>
      <c r="R73" s="79"/>
      <c r="S73" s="79"/>
      <c r="T73" s="79"/>
      <c r="U73" s="79"/>
      <c r="V73" s="82" t="s">
        <v>472</v>
      </c>
      <c r="W73" s="81">
        <v>43540.83645833333</v>
      </c>
      <c r="X73" s="82" t="s">
        <v>578</v>
      </c>
      <c r="Y73" s="79"/>
      <c r="Z73" s="79"/>
      <c r="AA73" s="85" t="s">
        <v>692</v>
      </c>
      <c r="AB73" s="79"/>
      <c r="AC73" s="79" t="b">
        <v>0</v>
      </c>
      <c r="AD73" s="79">
        <v>0</v>
      </c>
      <c r="AE73" s="85" t="s">
        <v>744</v>
      </c>
      <c r="AF73" s="79" t="b">
        <v>0</v>
      </c>
      <c r="AG73" s="79" t="s">
        <v>748</v>
      </c>
      <c r="AH73" s="79"/>
      <c r="AI73" s="85" t="s">
        <v>744</v>
      </c>
      <c r="AJ73" s="79" t="b">
        <v>0</v>
      </c>
      <c r="AK73" s="79">
        <v>76</v>
      </c>
      <c r="AL73" s="85" t="s">
        <v>738</v>
      </c>
      <c r="AM73" s="79" t="s">
        <v>754</v>
      </c>
      <c r="AN73" s="79" t="b">
        <v>0</v>
      </c>
      <c r="AO73" s="85" t="s">
        <v>738</v>
      </c>
      <c r="AP73" s="79" t="s">
        <v>176</v>
      </c>
      <c r="AQ73" s="79">
        <v>0</v>
      </c>
      <c r="AR73" s="79">
        <v>0</v>
      </c>
      <c r="AS73" s="79"/>
      <c r="AT73" s="79"/>
      <c r="AU73" s="79"/>
      <c r="AV73" s="79"/>
      <c r="AW73" s="79"/>
      <c r="AX73" s="79"/>
      <c r="AY73" s="79"/>
      <c r="AZ73" s="79"/>
      <c r="BA73">
        <v>1</v>
      </c>
      <c r="BB73" s="78" t="str">
        <f>REPLACE(INDEX(GroupVertices[Group],MATCH(Edges[[#This Row],[Vertex 1]],GroupVertices[Vertex],0)),1,1,"")</f>
        <v>1</v>
      </c>
      <c r="BC73" s="78" t="str">
        <f>REPLACE(INDEX(GroupVertices[Group],MATCH(Edges[[#This Row],[Vertex 2]],GroupVertices[Vertex],0)),1,1,"")</f>
        <v>1</v>
      </c>
      <c r="BD73" s="48">
        <v>0</v>
      </c>
      <c r="BE73" s="49">
        <v>0</v>
      </c>
      <c r="BF73" s="48">
        <v>0</v>
      </c>
      <c r="BG73" s="49">
        <v>0</v>
      </c>
      <c r="BH73" s="48">
        <v>0</v>
      </c>
      <c r="BI73" s="49">
        <v>0</v>
      </c>
      <c r="BJ73" s="48">
        <v>27</v>
      </c>
      <c r="BK73" s="49">
        <v>100</v>
      </c>
      <c r="BL73" s="48">
        <v>27</v>
      </c>
    </row>
    <row r="74" spans="1:64" ht="15">
      <c r="A74" s="64" t="s">
        <v>275</v>
      </c>
      <c r="B74" s="64" t="s">
        <v>319</v>
      </c>
      <c r="C74" s="65" t="s">
        <v>1982</v>
      </c>
      <c r="D74" s="66">
        <v>3</v>
      </c>
      <c r="E74" s="67" t="s">
        <v>132</v>
      </c>
      <c r="F74" s="68">
        <v>35</v>
      </c>
      <c r="G74" s="65"/>
      <c r="H74" s="69"/>
      <c r="I74" s="70"/>
      <c r="J74" s="70"/>
      <c r="K74" s="34" t="s">
        <v>65</v>
      </c>
      <c r="L74" s="77">
        <v>74</v>
      </c>
      <c r="M74" s="77"/>
      <c r="N74" s="72"/>
      <c r="O74" s="79" t="s">
        <v>332</v>
      </c>
      <c r="P74" s="81">
        <v>43540.83693287037</v>
      </c>
      <c r="Q74" s="79" t="s">
        <v>345</v>
      </c>
      <c r="R74" s="79"/>
      <c r="S74" s="79"/>
      <c r="T74" s="79"/>
      <c r="U74" s="79"/>
      <c r="V74" s="82" t="s">
        <v>473</v>
      </c>
      <c r="W74" s="81">
        <v>43540.83693287037</v>
      </c>
      <c r="X74" s="82" t="s">
        <v>579</v>
      </c>
      <c r="Y74" s="79"/>
      <c r="Z74" s="79"/>
      <c r="AA74" s="85" t="s">
        <v>693</v>
      </c>
      <c r="AB74" s="79"/>
      <c r="AC74" s="79" t="b">
        <v>0</v>
      </c>
      <c r="AD74" s="79">
        <v>0</v>
      </c>
      <c r="AE74" s="85" t="s">
        <v>744</v>
      </c>
      <c r="AF74" s="79" t="b">
        <v>0</v>
      </c>
      <c r="AG74" s="79" t="s">
        <v>748</v>
      </c>
      <c r="AH74" s="79"/>
      <c r="AI74" s="85" t="s">
        <v>744</v>
      </c>
      <c r="AJ74" s="79" t="b">
        <v>0</v>
      </c>
      <c r="AK74" s="79">
        <v>76</v>
      </c>
      <c r="AL74" s="85" t="s">
        <v>738</v>
      </c>
      <c r="AM74" s="79" t="s">
        <v>755</v>
      </c>
      <c r="AN74" s="79" t="b">
        <v>0</v>
      </c>
      <c r="AO74" s="85" t="s">
        <v>738</v>
      </c>
      <c r="AP74" s="79" t="s">
        <v>176</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1</v>
      </c>
      <c r="BD74" s="48">
        <v>0</v>
      </c>
      <c r="BE74" s="49">
        <v>0</v>
      </c>
      <c r="BF74" s="48">
        <v>0</v>
      </c>
      <c r="BG74" s="49">
        <v>0</v>
      </c>
      <c r="BH74" s="48">
        <v>0</v>
      </c>
      <c r="BI74" s="49">
        <v>0</v>
      </c>
      <c r="BJ74" s="48">
        <v>27</v>
      </c>
      <c r="BK74" s="49">
        <v>100</v>
      </c>
      <c r="BL74" s="48">
        <v>27</v>
      </c>
    </row>
    <row r="75" spans="1:64" ht="15">
      <c r="A75" s="64" t="s">
        <v>276</v>
      </c>
      <c r="B75" s="64" t="s">
        <v>319</v>
      </c>
      <c r="C75" s="65" t="s">
        <v>1982</v>
      </c>
      <c r="D75" s="66">
        <v>3</v>
      </c>
      <c r="E75" s="67" t="s">
        <v>132</v>
      </c>
      <c r="F75" s="68">
        <v>35</v>
      </c>
      <c r="G75" s="65"/>
      <c r="H75" s="69"/>
      <c r="I75" s="70"/>
      <c r="J75" s="70"/>
      <c r="K75" s="34" t="s">
        <v>65</v>
      </c>
      <c r="L75" s="77">
        <v>75</v>
      </c>
      <c r="M75" s="77"/>
      <c r="N75" s="72"/>
      <c r="O75" s="79" t="s">
        <v>332</v>
      </c>
      <c r="P75" s="81">
        <v>43540.84138888889</v>
      </c>
      <c r="Q75" s="79" t="s">
        <v>345</v>
      </c>
      <c r="R75" s="79"/>
      <c r="S75" s="79"/>
      <c r="T75" s="79"/>
      <c r="U75" s="79"/>
      <c r="V75" s="82" t="s">
        <v>474</v>
      </c>
      <c r="W75" s="81">
        <v>43540.84138888889</v>
      </c>
      <c r="X75" s="82" t="s">
        <v>580</v>
      </c>
      <c r="Y75" s="79"/>
      <c r="Z75" s="79"/>
      <c r="AA75" s="85" t="s">
        <v>694</v>
      </c>
      <c r="AB75" s="79"/>
      <c r="AC75" s="79" t="b">
        <v>0</v>
      </c>
      <c r="AD75" s="79">
        <v>0</v>
      </c>
      <c r="AE75" s="85" t="s">
        <v>744</v>
      </c>
      <c r="AF75" s="79" t="b">
        <v>0</v>
      </c>
      <c r="AG75" s="79" t="s">
        <v>748</v>
      </c>
      <c r="AH75" s="79"/>
      <c r="AI75" s="85" t="s">
        <v>744</v>
      </c>
      <c r="AJ75" s="79" t="b">
        <v>0</v>
      </c>
      <c r="AK75" s="79">
        <v>76</v>
      </c>
      <c r="AL75" s="85" t="s">
        <v>738</v>
      </c>
      <c r="AM75" s="79" t="s">
        <v>755</v>
      </c>
      <c r="AN75" s="79" t="b">
        <v>0</v>
      </c>
      <c r="AO75" s="85" t="s">
        <v>738</v>
      </c>
      <c r="AP75" s="79" t="s">
        <v>176</v>
      </c>
      <c r="AQ75" s="79">
        <v>0</v>
      </c>
      <c r="AR75" s="79">
        <v>0</v>
      </c>
      <c r="AS75" s="79"/>
      <c r="AT75" s="79"/>
      <c r="AU75" s="79"/>
      <c r="AV75" s="79"/>
      <c r="AW75" s="79"/>
      <c r="AX75" s="79"/>
      <c r="AY75" s="79"/>
      <c r="AZ75" s="79"/>
      <c r="BA75">
        <v>1</v>
      </c>
      <c r="BB75" s="78" t="str">
        <f>REPLACE(INDEX(GroupVertices[Group],MATCH(Edges[[#This Row],[Vertex 1]],GroupVertices[Vertex],0)),1,1,"")</f>
        <v>1</v>
      </c>
      <c r="BC75" s="78" t="str">
        <f>REPLACE(INDEX(GroupVertices[Group],MATCH(Edges[[#This Row],[Vertex 2]],GroupVertices[Vertex],0)),1,1,"")</f>
        <v>1</v>
      </c>
      <c r="BD75" s="48">
        <v>0</v>
      </c>
      <c r="BE75" s="49">
        <v>0</v>
      </c>
      <c r="BF75" s="48">
        <v>0</v>
      </c>
      <c r="BG75" s="49">
        <v>0</v>
      </c>
      <c r="BH75" s="48">
        <v>0</v>
      </c>
      <c r="BI75" s="49">
        <v>0</v>
      </c>
      <c r="BJ75" s="48">
        <v>27</v>
      </c>
      <c r="BK75" s="49">
        <v>100</v>
      </c>
      <c r="BL75" s="48">
        <v>27</v>
      </c>
    </row>
    <row r="76" spans="1:64" ht="15">
      <c r="A76" s="64" t="s">
        <v>277</v>
      </c>
      <c r="B76" s="64" t="s">
        <v>319</v>
      </c>
      <c r="C76" s="65" t="s">
        <v>1982</v>
      </c>
      <c r="D76" s="66">
        <v>3</v>
      </c>
      <c r="E76" s="67" t="s">
        <v>132</v>
      </c>
      <c r="F76" s="68">
        <v>35</v>
      </c>
      <c r="G76" s="65"/>
      <c r="H76" s="69"/>
      <c r="I76" s="70"/>
      <c r="J76" s="70"/>
      <c r="K76" s="34" t="s">
        <v>65</v>
      </c>
      <c r="L76" s="77">
        <v>76</v>
      </c>
      <c r="M76" s="77"/>
      <c r="N76" s="72"/>
      <c r="O76" s="79" t="s">
        <v>332</v>
      </c>
      <c r="P76" s="81">
        <v>43540.85181712963</v>
      </c>
      <c r="Q76" s="79" t="s">
        <v>345</v>
      </c>
      <c r="R76" s="79"/>
      <c r="S76" s="79"/>
      <c r="T76" s="79"/>
      <c r="U76" s="79"/>
      <c r="V76" s="82" t="s">
        <v>475</v>
      </c>
      <c r="W76" s="81">
        <v>43540.85181712963</v>
      </c>
      <c r="X76" s="82" t="s">
        <v>581</v>
      </c>
      <c r="Y76" s="79"/>
      <c r="Z76" s="79"/>
      <c r="AA76" s="85" t="s">
        <v>695</v>
      </c>
      <c r="AB76" s="79"/>
      <c r="AC76" s="79" t="b">
        <v>0</v>
      </c>
      <c r="AD76" s="79">
        <v>0</v>
      </c>
      <c r="AE76" s="85" t="s">
        <v>744</v>
      </c>
      <c r="AF76" s="79" t="b">
        <v>0</v>
      </c>
      <c r="AG76" s="79" t="s">
        <v>748</v>
      </c>
      <c r="AH76" s="79"/>
      <c r="AI76" s="85" t="s">
        <v>744</v>
      </c>
      <c r="AJ76" s="79" t="b">
        <v>0</v>
      </c>
      <c r="AK76" s="79">
        <v>76</v>
      </c>
      <c r="AL76" s="85" t="s">
        <v>738</v>
      </c>
      <c r="AM76" s="79" t="s">
        <v>757</v>
      </c>
      <c r="AN76" s="79" t="b">
        <v>0</v>
      </c>
      <c r="AO76" s="85" t="s">
        <v>738</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1</v>
      </c>
      <c r="BD76" s="48">
        <v>0</v>
      </c>
      <c r="BE76" s="49">
        <v>0</v>
      </c>
      <c r="BF76" s="48">
        <v>0</v>
      </c>
      <c r="BG76" s="49">
        <v>0</v>
      </c>
      <c r="BH76" s="48">
        <v>0</v>
      </c>
      <c r="BI76" s="49">
        <v>0</v>
      </c>
      <c r="BJ76" s="48">
        <v>27</v>
      </c>
      <c r="BK76" s="49">
        <v>100</v>
      </c>
      <c r="BL76" s="48">
        <v>27</v>
      </c>
    </row>
    <row r="77" spans="1:64" ht="15">
      <c r="A77" s="64" t="s">
        <v>278</v>
      </c>
      <c r="B77" s="64" t="s">
        <v>319</v>
      </c>
      <c r="C77" s="65" t="s">
        <v>1982</v>
      </c>
      <c r="D77" s="66">
        <v>3</v>
      </c>
      <c r="E77" s="67" t="s">
        <v>132</v>
      </c>
      <c r="F77" s="68">
        <v>35</v>
      </c>
      <c r="G77" s="65"/>
      <c r="H77" s="69"/>
      <c r="I77" s="70"/>
      <c r="J77" s="70"/>
      <c r="K77" s="34" t="s">
        <v>65</v>
      </c>
      <c r="L77" s="77">
        <v>77</v>
      </c>
      <c r="M77" s="77"/>
      <c r="N77" s="72"/>
      <c r="O77" s="79" t="s">
        <v>332</v>
      </c>
      <c r="P77" s="81">
        <v>43540.85413194444</v>
      </c>
      <c r="Q77" s="79" t="s">
        <v>345</v>
      </c>
      <c r="R77" s="79"/>
      <c r="S77" s="79"/>
      <c r="T77" s="79"/>
      <c r="U77" s="79"/>
      <c r="V77" s="82" t="s">
        <v>476</v>
      </c>
      <c r="W77" s="81">
        <v>43540.85413194444</v>
      </c>
      <c r="X77" s="82" t="s">
        <v>582</v>
      </c>
      <c r="Y77" s="79"/>
      <c r="Z77" s="79"/>
      <c r="AA77" s="85" t="s">
        <v>696</v>
      </c>
      <c r="AB77" s="79"/>
      <c r="AC77" s="79" t="b">
        <v>0</v>
      </c>
      <c r="AD77" s="79">
        <v>0</v>
      </c>
      <c r="AE77" s="85" t="s">
        <v>744</v>
      </c>
      <c r="AF77" s="79" t="b">
        <v>0</v>
      </c>
      <c r="AG77" s="79" t="s">
        <v>748</v>
      </c>
      <c r="AH77" s="79"/>
      <c r="AI77" s="85" t="s">
        <v>744</v>
      </c>
      <c r="AJ77" s="79" t="b">
        <v>0</v>
      </c>
      <c r="AK77" s="79">
        <v>76</v>
      </c>
      <c r="AL77" s="85" t="s">
        <v>738</v>
      </c>
      <c r="AM77" s="79" t="s">
        <v>755</v>
      </c>
      <c r="AN77" s="79" t="b">
        <v>0</v>
      </c>
      <c r="AO77" s="85" t="s">
        <v>738</v>
      </c>
      <c r="AP77" s="79" t="s">
        <v>176</v>
      </c>
      <c r="AQ77" s="79">
        <v>0</v>
      </c>
      <c r="AR77" s="79">
        <v>0</v>
      </c>
      <c r="AS77" s="79"/>
      <c r="AT77" s="79"/>
      <c r="AU77" s="79"/>
      <c r="AV77" s="79"/>
      <c r="AW77" s="79"/>
      <c r="AX77" s="79"/>
      <c r="AY77" s="79"/>
      <c r="AZ77" s="79"/>
      <c r="BA77">
        <v>1</v>
      </c>
      <c r="BB77" s="78" t="str">
        <f>REPLACE(INDEX(GroupVertices[Group],MATCH(Edges[[#This Row],[Vertex 1]],GroupVertices[Vertex],0)),1,1,"")</f>
        <v>1</v>
      </c>
      <c r="BC77" s="78" t="str">
        <f>REPLACE(INDEX(GroupVertices[Group],MATCH(Edges[[#This Row],[Vertex 2]],GroupVertices[Vertex],0)),1,1,"")</f>
        <v>1</v>
      </c>
      <c r="BD77" s="48">
        <v>0</v>
      </c>
      <c r="BE77" s="49">
        <v>0</v>
      </c>
      <c r="BF77" s="48">
        <v>0</v>
      </c>
      <c r="BG77" s="49">
        <v>0</v>
      </c>
      <c r="BH77" s="48">
        <v>0</v>
      </c>
      <c r="BI77" s="49">
        <v>0</v>
      </c>
      <c r="BJ77" s="48">
        <v>27</v>
      </c>
      <c r="BK77" s="49">
        <v>100</v>
      </c>
      <c r="BL77" s="48">
        <v>27</v>
      </c>
    </row>
    <row r="78" spans="1:64" ht="15">
      <c r="A78" s="64" t="s">
        <v>279</v>
      </c>
      <c r="B78" s="64" t="s">
        <v>319</v>
      </c>
      <c r="C78" s="65" t="s">
        <v>1982</v>
      </c>
      <c r="D78" s="66">
        <v>3</v>
      </c>
      <c r="E78" s="67" t="s">
        <v>132</v>
      </c>
      <c r="F78" s="68">
        <v>35</v>
      </c>
      <c r="G78" s="65"/>
      <c r="H78" s="69"/>
      <c r="I78" s="70"/>
      <c r="J78" s="70"/>
      <c r="K78" s="34" t="s">
        <v>65</v>
      </c>
      <c r="L78" s="77">
        <v>78</v>
      </c>
      <c r="M78" s="77"/>
      <c r="N78" s="72"/>
      <c r="O78" s="79" t="s">
        <v>332</v>
      </c>
      <c r="P78" s="81">
        <v>43540.858252314814</v>
      </c>
      <c r="Q78" s="79" t="s">
        <v>345</v>
      </c>
      <c r="R78" s="79"/>
      <c r="S78" s="79"/>
      <c r="T78" s="79"/>
      <c r="U78" s="79"/>
      <c r="V78" s="82" t="s">
        <v>477</v>
      </c>
      <c r="W78" s="81">
        <v>43540.858252314814</v>
      </c>
      <c r="X78" s="82" t="s">
        <v>583</v>
      </c>
      <c r="Y78" s="79"/>
      <c r="Z78" s="79"/>
      <c r="AA78" s="85" t="s">
        <v>697</v>
      </c>
      <c r="AB78" s="79"/>
      <c r="AC78" s="79" t="b">
        <v>0</v>
      </c>
      <c r="AD78" s="79">
        <v>0</v>
      </c>
      <c r="AE78" s="85" t="s">
        <v>744</v>
      </c>
      <c r="AF78" s="79" t="b">
        <v>0</v>
      </c>
      <c r="AG78" s="79" t="s">
        <v>748</v>
      </c>
      <c r="AH78" s="79"/>
      <c r="AI78" s="85" t="s">
        <v>744</v>
      </c>
      <c r="AJ78" s="79" t="b">
        <v>0</v>
      </c>
      <c r="AK78" s="79">
        <v>76</v>
      </c>
      <c r="AL78" s="85" t="s">
        <v>738</v>
      </c>
      <c r="AM78" s="79" t="s">
        <v>754</v>
      </c>
      <c r="AN78" s="79" t="b">
        <v>0</v>
      </c>
      <c r="AO78" s="85" t="s">
        <v>738</v>
      </c>
      <c r="AP78" s="79" t="s">
        <v>176</v>
      </c>
      <c r="AQ78" s="79">
        <v>0</v>
      </c>
      <c r="AR78" s="79">
        <v>0</v>
      </c>
      <c r="AS78" s="79"/>
      <c r="AT78" s="79"/>
      <c r="AU78" s="79"/>
      <c r="AV78" s="79"/>
      <c r="AW78" s="79"/>
      <c r="AX78" s="79"/>
      <c r="AY78" s="79"/>
      <c r="AZ78" s="79"/>
      <c r="BA78">
        <v>1</v>
      </c>
      <c r="BB78" s="78" t="str">
        <f>REPLACE(INDEX(GroupVertices[Group],MATCH(Edges[[#This Row],[Vertex 1]],GroupVertices[Vertex],0)),1,1,"")</f>
        <v>1</v>
      </c>
      <c r="BC78" s="78" t="str">
        <f>REPLACE(INDEX(GroupVertices[Group],MATCH(Edges[[#This Row],[Vertex 2]],GroupVertices[Vertex],0)),1,1,"")</f>
        <v>1</v>
      </c>
      <c r="BD78" s="48">
        <v>0</v>
      </c>
      <c r="BE78" s="49">
        <v>0</v>
      </c>
      <c r="BF78" s="48">
        <v>0</v>
      </c>
      <c r="BG78" s="49">
        <v>0</v>
      </c>
      <c r="BH78" s="48">
        <v>0</v>
      </c>
      <c r="BI78" s="49">
        <v>0</v>
      </c>
      <c r="BJ78" s="48">
        <v>27</v>
      </c>
      <c r="BK78" s="49">
        <v>100</v>
      </c>
      <c r="BL78" s="48">
        <v>27</v>
      </c>
    </row>
    <row r="79" spans="1:64" ht="15">
      <c r="A79" s="64" t="s">
        <v>280</v>
      </c>
      <c r="B79" s="64" t="s">
        <v>319</v>
      </c>
      <c r="C79" s="65" t="s">
        <v>1982</v>
      </c>
      <c r="D79" s="66">
        <v>3</v>
      </c>
      <c r="E79" s="67" t="s">
        <v>132</v>
      </c>
      <c r="F79" s="68">
        <v>35</v>
      </c>
      <c r="G79" s="65"/>
      <c r="H79" s="69"/>
      <c r="I79" s="70"/>
      <c r="J79" s="70"/>
      <c r="K79" s="34" t="s">
        <v>65</v>
      </c>
      <c r="L79" s="77">
        <v>79</v>
      </c>
      <c r="M79" s="77"/>
      <c r="N79" s="72"/>
      <c r="O79" s="79" t="s">
        <v>332</v>
      </c>
      <c r="P79" s="81">
        <v>43540.8584837963</v>
      </c>
      <c r="Q79" s="79" t="s">
        <v>345</v>
      </c>
      <c r="R79" s="79"/>
      <c r="S79" s="79"/>
      <c r="T79" s="79"/>
      <c r="U79" s="79"/>
      <c r="V79" s="82" t="s">
        <v>478</v>
      </c>
      <c r="W79" s="81">
        <v>43540.8584837963</v>
      </c>
      <c r="X79" s="82" t="s">
        <v>584</v>
      </c>
      <c r="Y79" s="79"/>
      <c r="Z79" s="79"/>
      <c r="AA79" s="85" t="s">
        <v>698</v>
      </c>
      <c r="AB79" s="79"/>
      <c r="AC79" s="79" t="b">
        <v>0</v>
      </c>
      <c r="AD79" s="79">
        <v>0</v>
      </c>
      <c r="AE79" s="85" t="s">
        <v>744</v>
      </c>
      <c r="AF79" s="79" t="b">
        <v>0</v>
      </c>
      <c r="AG79" s="79" t="s">
        <v>748</v>
      </c>
      <c r="AH79" s="79"/>
      <c r="AI79" s="85" t="s">
        <v>744</v>
      </c>
      <c r="AJ79" s="79" t="b">
        <v>0</v>
      </c>
      <c r="AK79" s="79">
        <v>76</v>
      </c>
      <c r="AL79" s="85" t="s">
        <v>738</v>
      </c>
      <c r="AM79" s="79" t="s">
        <v>761</v>
      </c>
      <c r="AN79" s="79" t="b">
        <v>0</v>
      </c>
      <c r="AO79" s="85" t="s">
        <v>738</v>
      </c>
      <c r="AP79" s="79" t="s">
        <v>176</v>
      </c>
      <c r="AQ79" s="79">
        <v>0</v>
      </c>
      <c r="AR79" s="79">
        <v>0</v>
      </c>
      <c r="AS79" s="79"/>
      <c r="AT79" s="79"/>
      <c r="AU79" s="79"/>
      <c r="AV79" s="79"/>
      <c r="AW79" s="79"/>
      <c r="AX79" s="79"/>
      <c r="AY79" s="79"/>
      <c r="AZ79" s="79"/>
      <c r="BA79">
        <v>1</v>
      </c>
      <c r="BB79" s="78" t="str">
        <f>REPLACE(INDEX(GroupVertices[Group],MATCH(Edges[[#This Row],[Vertex 1]],GroupVertices[Vertex],0)),1,1,"")</f>
        <v>1</v>
      </c>
      <c r="BC79" s="78" t="str">
        <f>REPLACE(INDEX(GroupVertices[Group],MATCH(Edges[[#This Row],[Vertex 2]],GroupVertices[Vertex],0)),1,1,"")</f>
        <v>1</v>
      </c>
      <c r="BD79" s="48">
        <v>0</v>
      </c>
      <c r="BE79" s="49">
        <v>0</v>
      </c>
      <c r="BF79" s="48">
        <v>0</v>
      </c>
      <c r="BG79" s="49">
        <v>0</v>
      </c>
      <c r="BH79" s="48">
        <v>0</v>
      </c>
      <c r="BI79" s="49">
        <v>0</v>
      </c>
      <c r="BJ79" s="48">
        <v>27</v>
      </c>
      <c r="BK79" s="49">
        <v>100</v>
      </c>
      <c r="BL79" s="48">
        <v>27</v>
      </c>
    </row>
    <row r="80" spans="1:64" ht="15">
      <c r="A80" s="64" t="s">
        <v>281</v>
      </c>
      <c r="B80" s="64" t="s">
        <v>319</v>
      </c>
      <c r="C80" s="65" t="s">
        <v>1982</v>
      </c>
      <c r="D80" s="66">
        <v>3</v>
      </c>
      <c r="E80" s="67" t="s">
        <v>132</v>
      </c>
      <c r="F80" s="68">
        <v>35</v>
      </c>
      <c r="G80" s="65"/>
      <c r="H80" s="69"/>
      <c r="I80" s="70"/>
      <c r="J80" s="70"/>
      <c r="K80" s="34" t="s">
        <v>65</v>
      </c>
      <c r="L80" s="77">
        <v>80</v>
      </c>
      <c r="M80" s="77"/>
      <c r="N80" s="72"/>
      <c r="O80" s="79" t="s">
        <v>332</v>
      </c>
      <c r="P80" s="81">
        <v>43540.86451388889</v>
      </c>
      <c r="Q80" s="79" t="s">
        <v>345</v>
      </c>
      <c r="R80" s="79"/>
      <c r="S80" s="79"/>
      <c r="T80" s="79"/>
      <c r="U80" s="79"/>
      <c r="V80" s="82" t="s">
        <v>479</v>
      </c>
      <c r="W80" s="81">
        <v>43540.86451388889</v>
      </c>
      <c r="X80" s="82" t="s">
        <v>585</v>
      </c>
      <c r="Y80" s="79"/>
      <c r="Z80" s="79"/>
      <c r="AA80" s="85" t="s">
        <v>699</v>
      </c>
      <c r="AB80" s="79"/>
      <c r="AC80" s="79" t="b">
        <v>0</v>
      </c>
      <c r="AD80" s="79">
        <v>0</v>
      </c>
      <c r="AE80" s="85" t="s">
        <v>744</v>
      </c>
      <c r="AF80" s="79" t="b">
        <v>0</v>
      </c>
      <c r="AG80" s="79" t="s">
        <v>748</v>
      </c>
      <c r="AH80" s="79"/>
      <c r="AI80" s="85" t="s">
        <v>744</v>
      </c>
      <c r="AJ80" s="79" t="b">
        <v>0</v>
      </c>
      <c r="AK80" s="79">
        <v>76</v>
      </c>
      <c r="AL80" s="85" t="s">
        <v>738</v>
      </c>
      <c r="AM80" s="79" t="s">
        <v>755</v>
      </c>
      <c r="AN80" s="79" t="b">
        <v>0</v>
      </c>
      <c r="AO80" s="85" t="s">
        <v>738</v>
      </c>
      <c r="AP80" s="79" t="s">
        <v>176</v>
      </c>
      <c r="AQ80" s="79">
        <v>0</v>
      </c>
      <c r="AR80" s="79">
        <v>0</v>
      </c>
      <c r="AS80" s="79"/>
      <c r="AT80" s="79"/>
      <c r="AU80" s="79"/>
      <c r="AV80" s="79"/>
      <c r="AW80" s="79"/>
      <c r="AX80" s="79"/>
      <c r="AY80" s="79"/>
      <c r="AZ80" s="79"/>
      <c r="BA80">
        <v>1</v>
      </c>
      <c r="BB80" s="78" t="str">
        <f>REPLACE(INDEX(GroupVertices[Group],MATCH(Edges[[#This Row],[Vertex 1]],GroupVertices[Vertex],0)),1,1,"")</f>
        <v>1</v>
      </c>
      <c r="BC80" s="78" t="str">
        <f>REPLACE(INDEX(GroupVertices[Group],MATCH(Edges[[#This Row],[Vertex 2]],GroupVertices[Vertex],0)),1,1,"")</f>
        <v>1</v>
      </c>
      <c r="BD80" s="48">
        <v>0</v>
      </c>
      <c r="BE80" s="49">
        <v>0</v>
      </c>
      <c r="BF80" s="48">
        <v>0</v>
      </c>
      <c r="BG80" s="49">
        <v>0</v>
      </c>
      <c r="BH80" s="48">
        <v>0</v>
      </c>
      <c r="BI80" s="49">
        <v>0</v>
      </c>
      <c r="BJ80" s="48">
        <v>27</v>
      </c>
      <c r="BK80" s="49">
        <v>100</v>
      </c>
      <c r="BL80" s="48">
        <v>27</v>
      </c>
    </row>
    <row r="81" spans="1:64" ht="15">
      <c r="A81" s="64" t="s">
        <v>282</v>
      </c>
      <c r="B81" s="64" t="s">
        <v>319</v>
      </c>
      <c r="C81" s="65" t="s">
        <v>1982</v>
      </c>
      <c r="D81" s="66">
        <v>3</v>
      </c>
      <c r="E81" s="67" t="s">
        <v>132</v>
      </c>
      <c r="F81" s="68">
        <v>35</v>
      </c>
      <c r="G81" s="65"/>
      <c r="H81" s="69"/>
      <c r="I81" s="70"/>
      <c r="J81" s="70"/>
      <c r="K81" s="34" t="s">
        <v>65</v>
      </c>
      <c r="L81" s="77">
        <v>81</v>
      </c>
      <c r="M81" s="77"/>
      <c r="N81" s="72"/>
      <c r="O81" s="79" t="s">
        <v>332</v>
      </c>
      <c r="P81" s="81">
        <v>43540.86856481482</v>
      </c>
      <c r="Q81" s="79" t="s">
        <v>345</v>
      </c>
      <c r="R81" s="79"/>
      <c r="S81" s="79"/>
      <c r="T81" s="79"/>
      <c r="U81" s="79"/>
      <c r="V81" s="82" t="s">
        <v>480</v>
      </c>
      <c r="W81" s="81">
        <v>43540.86856481482</v>
      </c>
      <c r="X81" s="82" t="s">
        <v>586</v>
      </c>
      <c r="Y81" s="79"/>
      <c r="Z81" s="79"/>
      <c r="AA81" s="85" t="s">
        <v>700</v>
      </c>
      <c r="AB81" s="79"/>
      <c r="AC81" s="79" t="b">
        <v>0</v>
      </c>
      <c r="AD81" s="79">
        <v>0</v>
      </c>
      <c r="AE81" s="85" t="s">
        <v>744</v>
      </c>
      <c r="AF81" s="79" t="b">
        <v>0</v>
      </c>
      <c r="AG81" s="79" t="s">
        <v>748</v>
      </c>
      <c r="AH81" s="79"/>
      <c r="AI81" s="85" t="s">
        <v>744</v>
      </c>
      <c r="AJ81" s="79" t="b">
        <v>0</v>
      </c>
      <c r="AK81" s="79">
        <v>76</v>
      </c>
      <c r="AL81" s="85" t="s">
        <v>738</v>
      </c>
      <c r="AM81" s="79" t="s">
        <v>761</v>
      </c>
      <c r="AN81" s="79" t="b">
        <v>0</v>
      </c>
      <c r="AO81" s="85" t="s">
        <v>738</v>
      </c>
      <c r="AP81" s="79" t="s">
        <v>176</v>
      </c>
      <c r="AQ81" s="79">
        <v>0</v>
      </c>
      <c r="AR81" s="79">
        <v>0</v>
      </c>
      <c r="AS81" s="79"/>
      <c r="AT81" s="79"/>
      <c r="AU81" s="79"/>
      <c r="AV81" s="79"/>
      <c r="AW81" s="79"/>
      <c r="AX81" s="79"/>
      <c r="AY81" s="79"/>
      <c r="AZ81" s="79"/>
      <c r="BA81">
        <v>1</v>
      </c>
      <c r="BB81" s="78" t="str">
        <f>REPLACE(INDEX(GroupVertices[Group],MATCH(Edges[[#This Row],[Vertex 1]],GroupVertices[Vertex],0)),1,1,"")</f>
        <v>1</v>
      </c>
      <c r="BC81" s="78" t="str">
        <f>REPLACE(INDEX(GroupVertices[Group],MATCH(Edges[[#This Row],[Vertex 2]],GroupVertices[Vertex],0)),1,1,"")</f>
        <v>1</v>
      </c>
      <c r="BD81" s="48">
        <v>0</v>
      </c>
      <c r="BE81" s="49">
        <v>0</v>
      </c>
      <c r="BF81" s="48">
        <v>0</v>
      </c>
      <c r="BG81" s="49">
        <v>0</v>
      </c>
      <c r="BH81" s="48">
        <v>0</v>
      </c>
      <c r="BI81" s="49">
        <v>0</v>
      </c>
      <c r="BJ81" s="48">
        <v>27</v>
      </c>
      <c r="BK81" s="49">
        <v>100</v>
      </c>
      <c r="BL81" s="48">
        <v>27</v>
      </c>
    </row>
    <row r="82" spans="1:64" ht="15">
      <c r="A82" s="64" t="s">
        <v>283</v>
      </c>
      <c r="B82" s="64" t="s">
        <v>319</v>
      </c>
      <c r="C82" s="65" t="s">
        <v>1982</v>
      </c>
      <c r="D82" s="66">
        <v>3</v>
      </c>
      <c r="E82" s="67" t="s">
        <v>132</v>
      </c>
      <c r="F82" s="68">
        <v>35</v>
      </c>
      <c r="G82" s="65"/>
      <c r="H82" s="69"/>
      <c r="I82" s="70"/>
      <c r="J82" s="70"/>
      <c r="K82" s="34" t="s">
        <v>65</v>
      </c>
      <c r="L82" s="77">
        <v>82</v>
      </c>
      <c r="M82" s="77"/>
      <c r="N82" s="72"/>
      <c r="O82" s="79" t="s">
        <v>332</v>
      </c>
      <c r="P82" s="81">
        <v>43540.869305555556</v>
      </c>
      <c r="Q82" s="79" t="s">
        <v>345</v>
      </c>
      <c r="R82" s="79"/>
      <c r="S82" s="79"/>
      <c r="T82" s="79"/>
      <c r="U82" s="79"/>
      <c r="V82" s="82" t="s">
        <v>481</v>
      </c>
      <c r="W82" s="81">
        <v>43540.869305555556</v>
      </c>
      <c r="X82" s="82" t="s">
        <v>587</v>
      </c>
      <c r="Y82" s="79"/>
      <c r="Z82" s="79"/>
      <c r="AA82" s="85" t="s">
        <v>701</v>
      </c>
      <c r="AB82" s="79"/>
      <c r="AC82" s="79" t="b">
        <v>0</v>
      </c>
      <c r="AD82" s="79">
        <v>0</v>
      </c>
      <c r="AE82" s="85" t="s">
        <v>744</v>
      </c>
      <c r="AF82" s="79" t="b">
        <v>0</v>
      </c>
      <c r="AG82" s="79" t="s">
        <v>748</v>
      </c>
      <c r="AH82" s="79"/>
      <c r="AI82" s="85" t="s">
        <v>744</v>
      </c>
      <c r="AJ82" s="79" t="b">
        <v>0</v>
      </c>
      <c r="AK82" s="79">
        <v>76</v>
      </c>
      <c r="AL82" s="85" t="s">
        <v>738</v>
      </c>
      <c r="AM82" s="79" t="s">
        <v>755</v>
      </c>
      <c r="AN82" s="79" t="b">
        <v>0</v>
      </c>
      <c r="AO82" s="85" t="s">
        <v>738</v>
      </c>
      <c r="AP82" s="79" t="s">
        <v>176</v>
      </c>
      <c r="AQ82" s="79">
        <v>0</v>
      </c>
      <c r="AR82" s="79">
        <v>0</v>
      </c>
      <c r="AS82" s="79"/>
      <c r="AT82" s="79"/>
      <c r="AU82" s="79"/>
      <c r="AV82" s="79"/>
      <c r="AW82" s="79"/>
      <c r="AX82" s="79"/>
      <c r="AY82" s="79"/>
      <c r="AZ82" s="79"/>
      <c r="BA82">
        <v>1</v>
      </c>
      <c r="BB82" s="78" t="str">
        <f>REPLACE(INDEX(GroupVertices[Group],MATCH(Edges[[#This Row],[Vertex 1]],GroupVertices[Vertex],0)),1,1,"")</f>
        <v>1</v>
      </c>
      <c r="BC82" s="78" t="str">
        <f>REPLACE(INDEX(GroupVertices[Group],MATCH(Edges[[#This Row],[Vertex 2]],GroupVertices[Vertex],0)),1,1,"")</f>
        <v>1</v>
      </c>
      <c r="BD82" s="48">
        <v>0</v>
      </c>
      <c r="BE82" s="49">
        <v>0</v>
      </c>
      <c r="BF82" s="48">
        <v>0</v>
      </c>
      <c r="BG82" s="49">
        <v>0</v>
      </c>
      <c r="BH82" s="48">
        <v>0</v>
      </c>
      <c r="BI82" s="49">
        <v>0</v>
      </c>
      <c r="BJ82" s="48">
        <v>27</v>
      </c>
      <c r="BK82" s="49">
        <v>100</v>
      </c>
      <c r="BL82" s="48">
        <v>27</v>
      </c>
    </row>
    <row r="83" spans="1:64" ht="15">
      <c r="A83" s="64" t="s">
        <v>284</v>
      </c>
      <c r="B83" s="64" t="s">
        <v>319</v>
      </c>
      <c r="C83" s="65" t="s">
        <v>1982</v>
      </c>
      <c r="D83" s="66">
        <v>3</v>
      </c>
      <c r="E83" s="67" t="s">
        <v>132</v>
      </c>
      <c r="F83" s="68">
        <v>35</v>
      </c>
      <c r="G83" s="65"/>
      <c r="H83" s="69"/>
      <c r="I83" s="70"/>
      <c r="J83" s="70"/>
      <c r="K83" s="34" t="s">
        <v>65</v>
      </c>
      <c r="L83" s="77">
        <v>83</v>
      </c>
      <c r="M83" s="77"/>
      <c r="N83" s="72"/>
      <c r="O83" s="79" t="s">
        <v>332</v>
      </c>
      <c r="P83" s="81">
        <v>43540.87128472222</v>
      </c>
      <c r="Q83" s="79" t="s">
        <v>345</v>
      </c>
      <c r="R83" s="79"/>
      <c r="S83" s="79"/>
      <c r="T83" s="79"/>
      <c r="U83" s="79"/>
      <c r="V83" s="82" t="s">
        <v>482</v>
      </c>
      <c r="W83" s="81">
        <v>43540.87128472222</v>
      </c>
      <c r="X83" s="82" t="s">
        <v>588</v>
      </c>
      <c r="Y83" s="79"/>
      <c r="Z83" s="79"/>
      <c r="AA83" s="85" t="s">
        <v>702</v>
      </c>
      <c r="AB83" s="79"/>
      <c r="AC83" s="79" t="b">
        <v>0</v>
      </c>
      <c r="AD83" s="79">
        <v>0</v>
      </c>
      <c r="AE83" s="85" t="s">
        <v>744</v>
      </c>
      <c r="AF83" s="79" t="b">
        <v>0</v>
      </c>
      <c r="AG83" s="79" t="s">
        <v>748</v>
      </c>
      <c r="AH83" s="79"/>
      <c r="AI83" s="85" t="s">
        <v>744</v>
      </c>
      <c r="AJ83" s="79" t="b">
        <v>0</v>
      </c>
      <c r="AK83" s="79">
        <v>76</v>
      </c>
      <c r="AL83" s="85" t="s">
        <v>738</v>
      </c>
      <c r="AM83" s="79" t="s">
        <v>761</v>
      </c>
      <c r="AN83" s="79" t="b">
        <v>0</v>
      </c>
      <c r="AO83" s="85" t="s">
        <v>738</v>
      </c>
      <c r="AP83" s="79" t="s">
        <v>176</v>
      </c>
      <c r="AQ83" s="79">
        <v>0</v>
      </c>
      <c r="AR83" s="79">
        <v>0</v>
      </c>
      <c r="AS83" s="79"/>
      <c r="AT83" s="79"/>
      <c r="AU83" s="79"/>
      <c r="AV83" s="79"/>
      <c r="AW83" s="79"/>
      <c r="AX83" s="79"/>
      <c r="AY83" s="79"/>
      <c r="AZ83" s="79"/>
      <c r="BA83">
        <v>1</v>
      </c>
      <c r="BB83" s="78" t="str">
        <f>REPLACE(INDEX(GroupVertices[Group],MATCH(Edges[[#This Row],[Vertex 1]],GroupVertices[Vertex],0)),1,1,"")</f>
        <v>1</v>
      </c>
      <c r="BC83" s="78" t="str">
        <f>REPLACE(INDEX(GroupVertices[Group],MATCH(Edges[[#This Row],[Vertex 2]],GroupVertices[Vertex],0)),1,1,"")</f>
        <v>1</v>
      </c>
      <c r="BD83" s="48">
        <v>0</v>
      </c>
      <c r="BE83" s="49">
        <v>0</v>
      </c>
      <c r="BF83" s="48">
        <v>0</v>
      </c>
      <c r="BG83" s="49">
        <v>0</v>
      </c>
      <c r="BH83" s="48">
        <v>0</v>
      </c>
      <c r="BI83" s="49">
        <v>0</v>
      </c>
      <c r="BJ83" s="48">
        <v>27</v>
      </c>
      <c r="BK83" s="49">
        <v>100</v>
      </c>
      <c r="BL83" s="48">
        <v>27</v>
      </c>
    </row>
    <row r="84" spans="1:64" ht="15">
      <c r="A84" s="64" t="s">
        <v>285</v>
      </c>
      <c r="B84" s="64" t="s">
        <v>319</v>
      </c>
      <c r="C84" s="65" t="s">
        <v>1982</v>
      </c>
      <c r="D84" s="66">
        <v>3</v>
      </c>
      <c r="E84" s="67" t="s">
        <v>132</v>
      </c>
      <c r="F84" s="68">
        <v>35</v>
      </c>
      <c r="G84" s="65"/>
      <c r="H84" s="69"/>
      <c r="I84" s="70"/>
      <c r="J84" s="70"/>
      <c r="K84" s="34" t="s">
        <v>65</v>
      </c>
      <c r="L84" s="77">
        <v>84</v>
      </c>
      <c r="M84" s="77"/>
      <c r="N84" s="72"/>
      <c r="O84" s="79" t="s">
        <v>332</v>
      </c>
      <c r="P84" s="81">
        <v>43540.87428240741</v>
      </c>
      <c r="Q84" s="79" t="s">
        <v>345</v>
      </c>
      <c r="R84" s="79"/>
      <c r="S84" s="79"/>
      <c r="T84" s="79"/>
      <c r="U84" s="79"/>
      <c r="V84" s="82" t="s">
        <v>483</v>
      </c>
      <c r="W84" s="81">
        <v>43540.87428240741</v>
      </c>
      <c r="X84" s="82" t="s">
        <v>589</v>
      </c>
      <c r="Y84" s="79"/>
      <c r="Z84" s="79"/>
      <c r="AA84" s="85" t="s">
        <v>703</v>
      </c>
      <c r="AB84" s="79"/>
      <c r="AC84" s="79" t="b">
        <v>0</v>
      </c>
      <c r="AD84" s="79">
        <v>0</v>
      </c>
      <c r="AE84" s="85" t="s">
        <v>744</v>
      </c>
      <c r="AF84" s="79" t="b">
        <v>0</v>
      </c>
      <c r="AG84" s="79" t="s">
        <v>748</v>
      </c>
      <c r="AH84" s="79"/>
      <c r="AI84" s="85" t="s">
        <v>744</v>
      </c>
      <c r="AJ84" s="79" t="b">
        <v>0</v>
      </c>
      <c r="AK84" s="79">
        <v>76</v>
      </c>
      <c r="AL84" s="85" t="s">
        <v>738</v>
      </c>
      <c r="AM84" s="79" t="s">
        <v>755</v>
      </c>
      <c r="AN84" s="79" t="b">
        <v>0</v>
      </c>
      <c r="AO84" s="85" t="s">
        <v>738</v>
      </c>
      <c r="AP84" s="79" t="s">
        <v>176</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1</v>
      </c>
      <c r="BD84" s="48">
        <v>0</v>
      </c>
      <c r="BE84" s="49">
        <v>0</v>
      </c>
      <c r="BF84" s="48">
        <v>0</v>
      </c>
      <c r="BG84" s="49">
        <v>0</v>
      </c>
      <c r="BH84" s="48">
        <v>0</v>
      </c>
      <c r="BI84" s="49">
        <v>0</v>
      </c>
      <c r="BJ84" s="48">
        <v>27</v>
      </c>
      <c r="BK84" s="49">
        <v>100</v>
      </c>
      <c r="BL84" s="48">
        <v>27</v>
      </c>
    </row>
    <row r="85" spans="1:64" ht="15">
      <c r="A85" s="64" t="s">
        <v>286</v>
      </c>
      <c r="B85" s="64" t="s">
        <v>319</v>
      </c>
      <c r="C85" s="65" t="s">
        <v>1982</v>
      </c>
      <c r="D85" s="66">
        <v>3</v>
      </c>
      <c r="E85" s="67" t="s">
        <v>132</v>
      </c>
      <c r="F85" s="68">
        <v>35</v>
      </c>
      <c r="G85" s="65"/>
      <c r="H85" s="69"/>
      <c r="I85" s="70"/>
      <c r="J85" s="70"/>
      <c r="K85" s="34" t="s">
        <v>65</v>
      </c>
      <c r="L85" s="77">
        <v>85</v>
      </c>
      <c r="M85" s="77"/>
      <c r="N85" s="72"/>
      <c r="O85" s="79" t="s">
        <v>332</v>
      </c>
      <c r="P85" s="81">
        <v>43540.8753125</v>
      </c>
      <c r="Q85" s="79" t="s">
        <v>345</v>
      </c>
      <c r="R85" s="79"/>
      <c r="S85" s="79"/>
      <c r="T85" s="79"/>
      <c r="U85" s="79"/>
      <c r="V85" s="82" t="s">
        <v>484</v>
      </c>
      <c r="W85" s="81">
        <v>43540.8753125</v>
      </c>
      <c r="X85" s="82" t="s">
        <v>590</v>
      </c>
      <c r="Y85" s="79"/>
      <c r="Z85" s="79"/>
      <c r="AA85" s="85" t="s">
        <v>704</v>
      </c>
      <c r="AB85" s="79"/>
      <c r="AC85" s="79" t="b">
        <v>0</v>
      </c>
      <c r="AD85" s="79">
        <v>0</v>
      </c>
      <c r="AE85" s="85" t="s">
        <v>744</v>
      </c>
      <c r="AF85" s="79" t="b">
        <v>0</v>
      </c>
      <c r="AG85" s="79" t="s">
        <v>748</v>
      </c>
      <c r="AH85" s="79"/>
      <c r="AI85" s="85" t="s">
        <v>744</v>
      </c>
      <c r="AJ85" s="79" t="b">
        <v>0</v>
      </c>
      <c r="AK85" s="79">
        <v>76</v>
      </c>
      <c r="AL85" s="85" t="s">
        <v>738</v>
      </c>
      <c r="AM85" s="79" t="s">
        <v>761</v>
      </c>
      <c r="AN85" s="79" t="b">
        <v>0</v>
      </c>
      <c r="AO85" s="85" t="s">
        <v>738</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1</v>
      </c>
      <c r="BD85" s="48">
        <v>0</v>
      </c>
      <c r="BE85" s="49">
        <v>0</v>
      </c>
      <c r="BF85" s="48">
        <v>0</v>
      </c>
      <c r="BG85" s="49">
        <v>0</v>
      </c>
      <c r="BH85" s="48">
        <v>0</v>
      </c>
      <c r="BI85" s="49">
        <v>0</v>
      </c>
      <c r="BJ85" s="48">
        <v>27</v>
      </c>
      <c r="BK85" s="49">
        <v>100</v>
      </c>
      <c r="BL85" s="48">
        <v>27</v>
      </c>
    </row>
    <row r="86" spans="1:64" ht="15">
      <c r="A86" s="64" t="s">
        <v>287</v>
      </c>
      <c r="B86" s="64" t="s">
        <v>319</v>
      </c>
      <c r="C86" s="65" t="s">
        <v>1982</v>
      </c>
      <c r="D86" s="66">
        <v>3</v>
      </c>
      <c r="E86" s="67" t="s">
        <v>132</v>
      </c>
      <c r="F86" s="68">
        <v>35</v>
      </c>
      <c r="G86" s="65"/>
      <c r="H86" s="69"/>
      <c r="I86" s="70"/>
      <c r="J86" s="70"/>
      <c r="K86" s="34" t="s">
        <v>65</v>
      </c>
      <c r="L86" s="77">
        <v>86</v>
      </c>
      <c r="M86" s="77"/>
      <c r="N86" s="72"/>
      <c r="O86" s="79" t="s">
        <v>332</v>
      </c>
      <c r="P86" s="81">
        <v>43540.879745370374</v>
      </c>
      <c r="Q86" s="79" t="s">
        <v>345</v>
      </c>
      <c r="R86" s="79"/>
      <c r="S86" s="79"/>
      <c r="T86" s="79"/>
      <c r="U86" s="79"/>
      <c r="V86" s="82" t="s">
        <v>485</v>
      </c>
      <c r="W86" s="81">
        <v>43540.879745370374</v>
      </c>
      <c r="X86" s="82" t="s">
        <v>591</v>
      </c>
      <c r="Y86" s="79"/>
      <c r="Z86" s="79"/>
      <c r="AA86" s="85" t="s">
        <v>705</v>
      </c>
      <c r="AB86" s="79"/>
      <c r="AC86" s="79" t="b">
        <v>0</v>
      </c>
      <c r="AD86" s="79">
        <v>0</v>
      </c>
      <c r="AE86" s="85" t="s">
        <v>744</v>
      </c>
      <c r="AF86" s="79" t="b">
        <v>0</v>
      </c>
      <c r="AG86" s="79" t="s">
        <v>748</v>
      </c>
      <c r="AH86" s="79"/>
      <c r="AI86" s="85" t="s">
        <v>744</v>
      </c>
      <c r="AJ86" s="79" t="b">
        <v>0</v>
      </c>
      <c r="AK86" s="79">
        <v>76</v>
      </c>
      <c r="AL86" s="85" t="s">
        <v>738</v>
      </c>
      <c r="AM86" s="79" t="s">
        <v>761</v>
      </c>
      <c r="AN86" s="79" t="b">
        <v>0</v>
      </c>
      <c r="AO86" s="85" t="s">
        <v>738</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1</v>
      </c>
      <c r="BD86" s="48">
        <v>0</v>
      </c>
      <c r="BE86" s="49">
        <v>0</v>
      </c>
      <c r="BF86" s="48">
        <v>0</v>
      </c>
      <c r="BG86" s="49">
        <v>0</v>
      </c>
      <c r="BH86" s="48">
        <v>0</v>
      </c>
      <c r="BI86" s="49">
        <v>0</v>
      </c>
      <c r="BJ86" s="48">
        <v>27</v>
      </c>
      <c r="BK86" s="49">
        <v>100</v>
      </c>
      <c r="BL86" s="48">
        <v>27</v>
      </c>
    </row>
    <row r="87" spans="1:64" ht="15">
      <c r="A87" s="64" t="s">
        <v>288</v>
      </c>
      <c r="B87" s="64" t="s">
        <v>319</v>
      </c>
      <c r="C87" s="65" t="s">
        <v>1982</v>
      </c>
      <c r="D87" s="66">
        <v>3</v>
      </c>
      <c r="E87" s="67" t="s">
        <v>132</v>
      </c>
      <c r="F87" s="68">
        <v>35</v>
      </c>
      <c r="G87" s="65"/>
      <c r="H87" s="69"/>
      <c r="I87" s="70"/>
      <c r="J87" s="70"/>
      <c r="K87" s="34" t="s">
        <v>65</v>
      </c>
      <c r="L87" s="77">
        <v>87</v>
      </c>
      <c r="M87" s="77"/>
      <c r="N87" s="72"/>
      <c r="O87" s="79" t="s">
        <v>332</v>
      </c>
      <c r="P87" s="81">
        <v>43540.89318287037</v>
      </c>
      <c r="Q87" s="79" t="s">
        <v>345</v>
      </c>
      <c r="R87" s="79"/>
      <c r="S87" s="79"/>
      <c r="T87" s="79"/>
      <c r="U87" s="79"/>
      <c r="V87" s="82" t="s">
        <v>486</v>
      </c>
      <c r="W87" s="81">
        <v>43540.89318287037</v>
      </c>
      <c r="X87" s="82" t="s">
        <v>592</v>
      </c>
      <c r="Y87" s="79"/>
      <c r="Z87" s="79"/>
      <c r="AA87" s="85" t="s">
        <v>706</v>
      </c>
      <c r="AB87" s="79"/>
      <c r="AC87" s="79" t="b">
        <v>0</v>
      </c>
      <c r="AD87" s="79">
        <v>0</v>
      </c>
      <c r="AE87" s="85" t="s">
        <v>744</v>
      </c>
      <c r="AF87" s="79" t="b">
        <v>0</v>
      </c>
      <c r="AG87" s="79" t="s">
        <v>748</v>
      </c>
      <c r="AH87" s="79"/>
      <c r="AI87" s="85" t="s">
        <v>744</v>
      </c>
      <c r="AJ87" s="79" t="b">
        <v>0</v>
      </c>
      <c r="AK87" s="79">
        <v>76</v>
      </c>
      <c r="AL87" s="85" t="s">
        <v>738</v>
      </c>
      <c r="AM87" s="79" t="s">
        <v>761</v>
      </c>
      <c r="AN87" s="79" t="b">
        <v>0</v>
      </c>
      <c r="AO87" s="85" t="s">
        <v>738</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1</v>
      </c>
      <c r="BD87" s="48">
        <v>0</v>
      </c>
      <c r="BE87" s="49">
        <v>0</v>
      </c>
      <c r="BF87" s="48">
        <v>0</v>
      </c>
      <c r="BG87" s="49">
        <v>0</v>
      </c>
      <c r="BH87" s="48">
        <v>0</v>
      </c>
      <c r="BI87" s="49">
        <v>0</v>
      </c>
      <c r="BJ87" s="48">
        <v>27</v>
      </c>
      <c r="BK87" s="49">
        <v>100</v>
      </c>
      <c r="BL87" s="48">
        <v>27</v>
      </c>
    </row>
    <row r="88" spans="1:64" ht="15">
      <c r="A88" s="64" t="s">
        <v>289</v>
      </c>
      <c r="B88" s="64" t="s">
        <v>319</v>
      </c>
      <c r="C88" s="65" t="s">
        <v>1982</v>
      </c>
      <c r="D88" s="66">
        <v>3</v>
      </c>
      <c r="E88" s="67" t="s">
        <v>132</v>
      </c>
      <c r="F88" s="68">
        <v>35</v>
      </c>
      <c r="G88" s="65"/>
      <c r="H88" s="69"/>
      <c r="I88" s="70"/>
      <c r="J88" s="70"/>
      <c r="K88" s="34" t="s">
        <v>65</v>
      </c>
      <c r="L88" s="77">
        <v>88</v>
      </c>
      <c r="M88" s="77"/>
      <c r="N88" s="72"/>
      <c r="O88" s="79" t="s">
        <v>332</v>
      </c>
      <c r="P88" s="81">
        <v>43540.89486111111</v>
      </c>
      <c r="Q88" s="79" t="s">
        <v>345</v>
      </c>
      <c r="R88" s="79"/>
      <c r="S88" s="79"/>
      <c r="T88" s="79"/>
      <c r="U88" s="79"/>
      <c r="V88" s="82" t="s">
        <v>487</v>
      </c>
      <c r="W88" s="81">
        <v>43540.89486111111</v>
      </c>
      <c r="X88" s="82" t="s">
        <v>593</v>
      </c>
      <c r="Y88" s="79"/>
      <c r="Z88" s="79"/>
      <c r="AA88" s="85" t="s">
        <v>707</v>
      </c>
      <c r="AB88" s="79"/>
      <c r="AC88" s="79" t="b">
        <v>0</v>
      </c>
      <c r="AD88" s="79">
        <v>0</v>
      </c>
      <c r="AE88" s="85" t="s">
        <v>744</v>
      </c>
      <c r="AF88" s="79" t="b">
        <v>0</v>
      </c>
      <c r="AG88" s="79" t="s">
        <v>748</v>
      </c>
      <c r="AH88" s="79"/>
      <c r="AI88" s="85" t="s">
        <v>744</v>
      </c>
      <c r="AJ88" s="79" t="b">
        <v>0</v>
      </c>
      <c r="AK88" s="79">
        <v>76</v>
      </c>
      <c r="AL88" s="85" t="s">
        <v>738</v>
      </c>
      <c r="AM88" s="79" t="s">
        <v>754</v>
      </c>
      <c r="AN88" s="79" t="b">
        <v>0</v>
      </c>
      <c r="AO88" s="85" t="s">
        <v>738</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1</v>
      </c>
      <c r="BD88" s="48">
        <v>0</v>
      </c>
      <c r="BE88" s="49">
        <v>0</v>
      </c>
      <c r="BF88" s="48">
        <v>0</v>
      </c>
      <c r="BG88" s="49">
        <v>0</v>
      </c>
      <c r="BH88" s="48">
        <v>0</v>
      </c>
      <c r="BI88" s="49">
        <v>0</v>
      </c>
      <c r="BJ88" s="48">
        <v>27</v>
      </c>
      <c r="BK88" s="49">
        <v>100</v>
      </c>
      <c r="BL88" s="48">
        <v>27</v>
      </c>
    </row>
    <row r="89" spans="1:64" ht="15">
      <c r="A89" s="64" t="s">
        <v>290</v>
      </c>
      <c r="B89" s="64" t="s">
        <v>319</v>
      </c>
      <c r="C89" s="65" t="s">
        <v>1982</v>
      </c>
      <c r="D89" s="66">
        <v>3</v>
      </c>
      <c r="E89" s="67" t="s">
        <v>132</v>
      </c>
      <c r="F89" s="68">
        <v>35</v>
      </c>
      <c r="G89" s="65"/>
      <c r="H89" s="69"/>
      <c r="I89" s="70"/>
      <c r="J89" s="70"/>
      <c r="K89" s="34" t="s">
        <v>65</v>
      </c>
      <c r="L89" s="77">
        <v>89</v>
      </c>
      <c r="M89" s="77"/>
      <c r="N89" s="72"/>
      <c r="O89" s="79" t="s">
        <v>332</v>
      </c>
      <c r="P89" s="81">
        <v>43540.90834490741</v>
      </c>
      <c r="Q89" s="79" t="s">
        <v>345</v>
      </c>
      <c r="R89" s="79"/>
      <c r="S89" s="79"/>
      <c r="T89" s="79"/>
      <c r="U89" s="79"/>
      <c r="V89" s="82" t="s">
        <v>488</v>
      </c>
      <c r="W89" s="81">
        <v>43540.90834490741</v>
      </c>
      <c r="X89" s="82" t="s">
        <v>594</v>
      </c>
      <c r="Y89" s="79"/>
      <c r="Z89" s="79"/>
      <c r="AA89" s="85" t="s">
        <v>708</v>
      </c>
      <c r="AB89" s="79"/>
      <c r="AC89" s="79" t="b">
        <v>0</v>
      </c>
      <c r="AD89" s="79">
        <v>0</v>
      </c>
      <c r="AE89" s="85" t="s">
        <v>744</v>
      </c>
      <c r="AF89" s="79" t="b">
        <v>0</v>
      </c>
      <c r="AG89" s="79" t="s">
        <v>748</v>
      </c>
      <c r="AH89" s="79"/>
      <c r="AI89" s="85" t="s">
        <v>744</v>
      </c>
      <c r="AJ89" s="79" t="b">
        <v>0</v>
      </c>
      <c r="AK89" s="79">
        <v>76</v>
      </c>
      <c r="AL89" s="85" t="s">
        <v>738</v>
      </c>
      <c r="AM89" s="79" t="s">
        <v>766</v>
      </c>
      <c r="AN89" s="79" t="b">
        <v>0</v>
      </c>
      <c r="AO89" s="85" t="s">
        <v>738</v>
      </c>
      <c r="AP89" s="79" t="s">
        <v>176</v>
      </c>
      <c r="AQ89" s="79">
        <v>0</v>
      </c>
      <c r="AR89" s="79">
        <v>0</v>
      </c>
      <c r="AS89" s="79"/>
      <c r="AT89" s="79"/>
      <c r="AU89" s="79"/>
      <c r="AV89" s="79"/>
      <c r="AW89" s="79"/>
      <c r="AX89" s="79"/>
      <c r="AY89" s="79"/>
      <c r="AZ89" s="79"/>
      <c r="BA89">
        <v>1</v>
      </c>
      <c r="BB89" s="78" t="str">
        <f>REPLACE(INDEX(GroupVertices[Group],MATCH(Edges[[#This Row],[Vertex 1]],GroupVertices[Vertex],0)),1,1,"")</f>
        <v>1</v>
      </c>
      <c r="BC89" s="78" t="str">
        <f>REPLACE(INDEX(GroupVertices[Group],MATCH(Edges[[#This Row],[Vertex 2]],GroupVertices[Vertex],0)),1,1,"")</f>
        <v>1</v>
      </c>
      <c r="BD89" s="48">
        <v>0</v>
      </c>
      <c r="BE89" s="49">
        <v>0</v>
      </c>
      <c r="BF89" s="48">
        <v>0</v>
      </c>
      <c r="BG89" s="49">
        <v>0</v>
      </c>
      <c r="BH89" s="48">
        <v>0</v>
      </c>
      <c r="BI89" s="49">
        <v>0</v>
      </c>
      <c r="BJ89" s="48">
        <v>27</v>
      </c>
      <c r="BK89" s="49">
        <v>100</v>
      </c>
      <c r="BL89" s="48">
        <v>27</v>
      </c>
    </row>
    <row r="90" spans="1:64" ht="15">
      <c r="A90" s="64" t="s">
        <v>291</v>
      </c>
      <c r="B90" s="64" t="s">
        <v>319</v>
      </c>
      <c r="C90" s="65" t="s">
        <v>1982</v>
      </c>
      <c r="D90" s="66">
        <v>3</v>
      </c>
      <c r="E90" s="67" t="s">
        <v>132</v>
      </c>
      <c r="F90" s="68">
        <v>35</v>
      </c>
      <c r="G90" s="65"/>
      <c r="H90" s="69"/>
      <c r="I90" s="70"/>
      <c r="J90" s="70"/>
      <c r="K90" s="34" t="s">
        <v>65</v>
      </c>
      <c r="L90" s="77">
        <v>90</v>
      </c>
      <c r="M90" s="77"/>
      <c r="N90" s="72"/>
      <c r="O90" s="79" t="s">
        <v>332</v>
      </c>
      <c r="P90" s="81">
        <v>43540.92859953704</v>
      </c>
      <c r="Q90" s="79" t="s">
        <v>345</v>
      </c>
      <c r="R90" s="79"/>
      <c r="S90" s="79"/>
      <c r="T90" s="79"/>
      <c r="U90" s="79"/>
      <c r="V90" s="82" t="s">
        <v>489</v>
      </c>
      <c r="W90" s="81">
        <v>43540.92859953704</v>
      </c>
      <c r="X90" s="82" t="s">
        <v>595</v>
      </c>
      <c r="Y90" s="79"/>
      <c r="Z90" s="79"/>
      <c r="AA90" s="85" t="s">
        <v>709</v>
      </c>
      <c r="AB90" s="79"/>
      <c r="AC90" s="79" t="b">
        <v>0</v>
      </c>
      <c r="AD90" s="79">
        <v>0</v>
      </c>
      <c r="AE90" s="85" t="s">
        <v>744</v>
      </c>
      <c r="AF90" s="79" t="b">
        <v>0</v>
      </c>
      <c r="AG90" s="79" t="s">
        <v>748</v>
      </c>
      <c r="AH90" s="79"/>
      <c r="AI90" s="85" t="s">
        <v>744</v>
      </c>
      <c r="AJ90" s="79" t="b">
        <v>0</v>
      </c>
      <c r="AK90" s="79">
        <v>76</v>
      </c>
      <c r="AL90" s="85" t="s">
        <v>738</v>
      </c>
      <c r="AM90" s="79" t="s">
        <v>755</v>
      </c>
      <c r="AN90" s="79" t="b">
        <v>0</v>
      </c>
      <c r="AO90" s="85" t="s">
        <v>738</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v>0</v>
      </c>
      <c r="BE90" s="49">
        <v>0</v>
      </c>
      <c r="BF90" s="48">
        <v>0</v>
      </c>
      <c r="BG90" s="49">
        <v>0</v>
      </c>
      <c r="BH90" s="48">
        <v>0</v>
      </c>
      <c r="BI90" s="49">
        <v>0</v>
      </c>
      <c r="BJ90" s="48">
        <v>27</v>
      </c>
      <c r="BK90" s="49">
        <v>100</v>
      </c>
      <c r="BL90" s="48">
        <v>27</v>
      </c>
    </row>
    <row r="91" spans="1:64" ht="15">
      <c r="A91" s="64" t="s">
        <v>292</v>
      </c>
      <c r="B91" s="64" t="s">
        <v>319</v>
      </c>
      <c r="C91" s="65" t="s">
        <v>1982</v>
      </c>
      <c r="D91" s="66">
        <v>3</v>
      </c>
      <c r="E91" s="67" t="s">
        <v>132</v>
      </c>
      <c r="F91" s="68">
        <v>35</v>
      </c>
      <c r="G91" s="65"/>
      <c r="H91" s="69"/>
      <c r="I91" s="70"/>
      <c r="J91" s="70"/>
      <c r="K91" s="34" t="s">
        <v>65</v>
      </c>
      <c r="L91" s="77">
        <v>91</v>
      </c>
      <c r="M91" s="77"/>
      <c r="N91" s="72"/>
      <c r="O91" s="79" t="s">
        <v>332</v>
      </c>
      <c r="P91" s="81">
        <v>43540.957395833335</v>
      </c>
      <c r="Q91" s="79" t="s">
        <v>345</v>
      </c>
      <c r="R91" s="79"/>
      <c r="S91" s="79"/>
      <c r="T91" s="79"/>
      <c r="U91" s="79"/>
      <c r="V91" s="82" t="s">
        <v>490</v>
      </c>
      <c r="W91" s="81">
        <v>43540.957395833335</v>
      </c>
      <c r="X91" s="82" t="s">
        <v>596</v>
      </c>
      <c r="Y91" s="79"/>
      <c r="Z91" s="79"/>
      <c r="AA91" s="85" t="s">
        <v>710</v>
      </c>
      <c r="AB91" s="79"/>
      <c r="AC91" s="79" t="b">
        <v>0</v>
      </c>
      <c r="AD91" s="79">
        <v>0</v>
      </c>
      <c r="AE91" s="85" t="s">
        <v>744</v>
      </c>
      <c r="AF91" s="79" t="b">
        <v>0</v>
      </c>
      <c r="AG91" s="79" t="s">
        <v>748</v>
      </c>
      <c r="AH91" s="79"/>
      <c r="AI91" s="85" t="s">
        <v>744</v>
      </c>
      <c r="AJ91" s="79" t="b">
        <v>0</v>
      </c>
      <c r="AK91" s="79">
        <v>76</v>
      </c>
      <c r="AL91" s="85" t="s">
        <v>738</v>
      </c>
      <c r="AM91" s="79" t="s">
        <v>755</v>
      </c>
      <c r="AN91" s="79" t="b">
        <v>0</v>
      </c>
      <c r="AO91" s="85" t="s">
        <v>738</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v>0</v>
      </c>
      <c r="BE91" s="49">
        <v>0</v>
      </c>
      <c r="BF91" s="48">
        <v>0</v>
      </c>
      <c r="BG91" s="49">
        <v>0</v>
      </c>
      <c r="BH91" s="48">
        <v>0</v>
      </c>
      <c r="BI91" s="49">
        <v>0</v>
      </c>
      <c r="BJ91" s="48">
        <v>27</v>
      </c>
      <c r="BK91" s="49">
        <v>100</v>
      </c>
      <c r="BL91" s="48">
        <v>27</v>
      </c>
    </row>
    <row r="92" spans="1:64" ht="15">
      <c r="A92" s="64" t="s">
        <v>293</v>
      </c>
      <c r="B92" s="64" t="s">
        <v>319</v>
      </c>
      <c r="C92" s="65" t="s">
        <v>1982</v>
      </c>
      <c r="D92" s="66">
        <v>3</v>
      </c>
      <c r="E92" s="67" t="s">
        <v>132</v>
      </c>
      <c r="F92" s="68">
        <v>35</v>
      </c>
      <c r="G92" s="65"/>
      <c r="H92" s="69"/>
      <c r="I92" s="70"/>
      <c r="J92" s="70"/>
      <c r="K92" s="34" t="s">
        <v>65</v>
      </c>
      <c r="L92" s="77">
        <v>92</v>
      </c>
      <c r="M92" s="77"/>
      <c r="N92" s="72"/>
      <c r="O92" s="79" t="s">
        <v>332</v>
      </c>
      <c r="P92" s="81">
        <v>43540.970729166664</v>
      </c>
      <c r="Q92" s="79" t="s">
        <v>345</v>
      </c>
      <c r="R92" s="79"/>
      <c r="S92" s="79"/>
      <c r="T92" s="79"/>
      <c r="U92" s="79"/>
      <c r="V92" s="82" t="s">
        <v>491</v>
      </c>
      <c r="W92" s="81">
        <v>43540.970729166664</v>
      </c>
      <c r="X92" s="82" t="s">
        <v>597</v>
      </c>
      <c r="Y92" s="79"/>
      <c r="Z92" s="79"/>
      <c r="AA92" s="85" t="s">
        <v>711</v>
      </c>
      <c r="AB92" s="79"/>
      <c r="AC92" s="79" t="b">
        <v>0</v>
      </c>
      <c r="AD92" s="79">
        <v>0</v>
      </c>
      <c r="AE92" s="85" t="s">
        <v>744</v>
      </c>
      <c r="AF92" s="79" t="b">
        <v>0</v>
      </c>
      <c r="AG92" s="79" t="s">
        <v>748</v>
      </c>
      <c r="AH92" s="79"/>
      <c r="AI92" s="85" t="s">
        <v>744</v>
      </c>
      <c r="AJ92" s="79" t="b">
        <v>0</v>
      </c>
      <c r="AK92" s="79">
        <v>76</v>
      </c>
      <c r="AL92" s="85" t="s">
        <v>738</v>
      </c>
      <c r="AM92" s="79" t="s">
        <v>754</v>
      </c>
      <c r="AN92" s="79" t="b">
        <v>0</v>
      </c>
      <c r="AO92" s="85" t="s">
        <v>738</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1</v>
      </c>
      <c r="BD92" s="48">
        <v>0</v>
      </c>
      <c r="BE92" s="49">
        <v>0</v>
      </c>
      <c r="BF92" s="48">
        <v>0</v>
      </c>
      <c r="BG92" s="49">
        <v>0</v>
      </c>
      <c r="BH92" s="48">
        <v>0</v>
      </c>
      <c r="BI92" s="49">
        <v>0</v>
      </c>
      <c r="BJ92" s="48">
        <v>27</v>
      </c>
      <c r="BK92" s="49">
        <v>100</v>
      </c>
      <c r="BL92" s="48">
        <v>27</v>
      </c>
    </row>
    <row r="93" spans="1:64" ht="15">
      <c r="A93" s="64" t="s">
        <v>294</v>
      </c>
      <c r="B93" s="64" t="s">
        <v>319</v>
      </c>
      <c r="C93" s="65" t="s">
        <v>1982</v>
      </c>
      <c r="D93" s="66">
        <v>3</v>
      </c>
      <c r="E93" s="67" t="s">
        <v>132</v>
      </c>
      <c r="F93" s="68">
        <v>35</v>
      </c>
      <c r="G93" s="65"/>
      <c r="H93" s="69"/>
      <c r="I93" s="70"/>
      <c r="J93" s="70"/>
      <c r="K93" s="34" t="s">
        <v>65</v>
      </c>
      <c r="L93" s="77">
        <v>93</v>
      </c>
      <c r="M93" s="77"/>
      <c r="N93" s="72"/>
      <c r="O93" s="79" t="s">
        <v>332</v>
      </c>
      <c r="P93" s="81">
        <v>43540.97790509259</v>
      </c>
      <c r="Q93" s="79" t="s">
        <v>345</v>
      </c>
      <c r="R93" s="79"/>
      <c r="S93" s="79"/>
      <c r="T93" s="79"/>
      <c r="U93" s="79"/>
      <c r="V93" s="82" t="s">
        <v>492</v>
      </c>
      <c r="W93" s="81">
        <v>43540.97790509259</v>
      </c>
      <c r="X93" s="82" t="s">
        <v>598</v>
      </c>
      <c r="Y93" s="79"/>
      <c r="Z93" s="79"/>
      <c r="AA93" s="85" t="s">
        <v>712</v>
      </c>
      <c r="AB93" s="79"/>
      <c r="AC93" s="79" t="b">
        <v>0</v>
      </c>
      <c r="AD93" s="79">
        <v>0</v>
      </c>
      <c r="AE93" s="85" t="s">
        <v>744</v>
      </c>
      <c r="AF93" s="79" t="b">
        <v>0</v>
      </c>
      <c r="AG93" s="79" t="s">
        <v>748</v>
      </c>
      <c r="AH93" s="79"/>
      <c r="AI93" s="85" t="s">
        <v>744</v>
      </c>
      <c r="AJ93" s="79" t="b">
        <v>0</v>
      </c>
      <c r="AK93" s="79">
        <v>76</v>
      </c>
      <c r="AL93" s="85" t="s">
        <v>738</v>
      </c>
      <c r="AM93" s="79" t="s">
        <v>761</v>
      </c>
      <c r="AN93" s="79" t="b">
        <v>0</v>
      </c>
      <c r="AO93" s="85" t="s">
        <v>738</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v>0</v>
      </c>
      <c r="BE93" s="49">
        <v>0</v>
      </c>
      <c r="BF93" s="48">
        <v>0</v>
      </c>
      <c r="BG93" s="49">
        <v>0</v>
      </c>
      <c r="BH93" s="48">
        <v>0</v>
      </c>
      <c r="BI93" s="49">
        <v>0</v>
      </c>
      <c r="BJ93" s="48">
        <v>27</v>
      </c>
      <c r="BK93" s="49">
        <v>100</v>
      </c>
      <c r="BL93" s="48">
        <v>27</v>
      </c>
    </row>
    <row r="94" spans="1:64" ht="15">
      <c r="A94" s="64" t="s">
        <v>295</v>
      </c>
      <c r="B94" s="64" t="s">
        <v>319</v>
      </c>
      <c r="C94" s="65" t="s">
        <v>1982</v>
      </c>
      <c r="D94" s="66">
        <v>3</v>
      </c>
      <c r="E94" s="67" t="s">
        <v>132</v>
      </c>
      <c r="F94" s="68">
        <v>35</v>
      </c>
      <c r="G94" s="65"/>
      <c r="H94" s="69"/>
      <c r="I94" s="70"/>
      <c r="J94" s="70"/>
      <c r="K94" s="34" t="s">
        <v>65</v>
      </c>
      <c r="L94" s="77">
        <v>94</v>
      </c>
      <c r="M94" s="77"/>
      <c r="N94" s="72"/>
      <c r="O94" s="79" t="s">
        <v>332</v>
      </c>
      <c r="P94" s="81">
        <v>43540.98253472222</v>
      </c>
      <c r="Q94" s="79" t="s">
        <v>345</v>
      </c>
      <c r="R94" s="79"/>
      <c r="S94" s="79"/>
      <c r="T94" s="79"/>
      <c r="U94" s="79"/>
      <c r="V94" s="82" t="s">
        <v>493</v>
      </c>
      <c r="W94" s="81">
        <v>43540.98253472222</v>
      </c>
      <c r="X94" s="82" t="s">
        <v>599</v>
      </c>
      <c r="Y94" s="79"/>
      <c r="Z94" s="79"/>
      <c r="AA94" s="85" t="s">
        <v>713</v>
      </c>
      <c r="AB94" s="79"/>
      <c r="AC94" s="79" t="b">
        <v>0</v>
      </c>
      <c r="AD94" s="79">
        <v>0</v>
      </c>
      <c r="AE94" s="85" t="s">
        <v>744</v>
      </c>
      <c r="AF94" s="79" t="b">
        <v>0</v>
      </c>
      <c r="AG94" s="79" t="s">
        <v>748</v>
      </c>
      <c r="AH94" s="79"/>
      <c r="AI94" s="85" t="s">
        <v>744</v>
      </c>
      <c r="AJ94" s="79" t="b">
        <v>0</v>
      </c>
      <c r="AK94" s="79">
        <v>76</v>
      </c>
      <c r="AL94" s="85" t="s">
        <v>738</v>
      </c>
      <c r="AM94" s="79" t="s">
        <v>761</v>
      </c>
      <c r="AN94" s="79" t="b">
        <v>0</v>
      </c>
      <c r="AO94" s="85" t="s">
        <v>738</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v>0</v>
      </c>
      <c r="BE94" s="49">
        <v>0</v>
      </c>
      <c r="BF94" s="48">
        <v>0</v>
      </c>
      <c r="BG94" s="49">
        <v>0</v>
      </c>
      <c r="BH94" s="48">
        <v>0</v>
      </c>
      <c r="BI94" s="49">
        <v>0</v>
      </c>
      <c r="BJ94" s="48">
        <v>27</v>
      </c>
      <c r="BK94" s="49">
        <v>100</v>
      </c>
      <c r="BL94" s="48">
        <v>27</v>
      </c>
    </row>
    <row r="95" spans="1:64" ht="15">
      <c r="A95" s="64" t="s">
        <v>296</v>
      </c>
      <c r="B95" s="64" t="s">
        <v>319</v>
      </c>
      <c r="C95" s="65" t="s">
        <v>1982</v>
      </c>
      <c r="D95" s="66">
        <v>3</v>
      </c>
      <c r="E95" s="67" t="s">
        <v>132</v>
      </c>
      <c r="F95" s="68">
        <v>35</v>
      </c>
      <c r="G95" s="65"/>
      <c r="H95" s="69"/>
      <c r="I95" s="70"/>
      <c r="J95" s="70"/>
      <c r="K95" s="34" t="s">
        <v>65</v>
      </c>
      <c r="L95" s="77">
        <v>95</v>
      </c>
      <c r="M95" s="77"/>
      <c r="N95" s="72"/>
      <c r="O95" s="79" t="s">
        <v>332</v>
      </c>
      <c r="P95" s="81">
        <v>43541.021469907406</v>
      </c>
      <c r="Q95" s="79" t="s">
        <v>345</v>
      </c>
      <c r="R95" s="79"/>
      <c r="S95" s="79"/>
      <c r="T95" s="79"/>
      <c r="U95" s="79"/>
      <c r="V95" s="82" t="s">
        <v>494</v>
      </c>
      <c r="W95" s="81">
        <v>43541.021469907406</v>
      </c>
      <c r="X95" s="82" t="s">
        <v>600</v>
      </c>
      <c r="Y95" s="79"/>
      <c r="Z95" s="79"/>
      <c r="AA95" s="85" t="s">
        <v>714</v>
      </c>
      <c r="AB95" s="79"/>
      <c r="AC95" s="79" t="b">
        <v>0</v>
      </c>
      <c r="AD95" s="79">
        <v>0</v>
      </c>
      <c r="AE95" s="85" t="s">
        <v>744</v>
      </c>
      <c r="AF95" s="79" t="b">
        <v>0</v>
      </c>
      <c r="AG95" s="79" t="s">
        <v>748</v>
      </c>
      <c r="AH95" s="79"/>
      <c r="AI95" s="85" t="s">
        <v>744</v>
      </c>
      <c r="AJ95" s="79" t="b">
        <v>0</v>
      </c>
      <c r="AK95" s="79">
        <v>76</v>
      </c>
      <c r="AL95" s="85" t="s">
        <v>738</v>
      </c>
      <c r="AM95" s="79" t="s">
        <v>755</v>
      </c>
      <c r="AN95" s="79" t="b">
        <v>0</v>
      </c>
      <c r="AO95" s="85" t="s">
        <v>738</v>
      </c>
      <c r="AP95" s="79" t="s">
        <v>176</v>
      </c>
      <c r="AQ95" s="79">
        <v>0</v>
      </c>
      <c r="AR95" s="79">
        <v>0</v>
      </c>
      <c r="AS95" s="79"/>
      <c r="AT95" s="79"/>
      <c r="AU95" s="79"/>
      <c r="AV95" s="79"/>
      <c r="AW95" s="79"/>
      <c r="AX95" s="79"/>
      <c r="AY95" s="79"/>
      <c r="AZ95" s="79"/>
      <c r="BA95">
        <v>1</v>
      </c>
      <c r="BB95" s="78" t="str">
        <f>REPLACE(INDEX(GroupVertices[Group],MATCH(Edges[[#This Row],[Vertex 1]],GroupVertices[Vertex],0)),1,1,"")</f>
        <v>1</v>
      </c>
      <c r="BC95" s="78" t="str">
        <f>REPLACE(INDEX(GroupVertices[Group],MATCH(Edges[[#This Row],[Vertex 2]],GroupVertices[Vertex],0)),1,1,"")</f>
        <v>1</v>
      </c>
      <c r="BD95" s="48">
        <v>0</v>
      </c>
      <c r="BE95" s="49">
        <v>0</v>
      </c>
      <c r="BF95" s="48">
        <v>0</v>
      </c>
      <c r="BG95" s="49">
        <v>0</v>
      </c>
      <c r="BH95" s="48">
        <v>0</v>
      </c>
      <c r="BI95" s="49">
        <v>0</v>
      </c>
      <c r="BJ95" s="48">
        <v>27</v>
      </c>
      <c r="BK95" s="49">
        <v>100</v>
      </c>
      <c r="BL95" s="48">
        <v>27</v>
      </c>
    </row>
    <row r="96" spans="1:64" ht="15">
      <c r="A96" s="64" t="s">
        <v>297</v>
      </c>
      <c r="B96" s="64" t="s">
        <v>319</v>
      </c>
      <c r="C96" s="65" t="s">
        <v>1982</v>
      </c>
      <c r="D96" s="66">
        <v>3</v>
      </c>
      <c r="E96" s="67" t="s">
        <v>132</v>
      </c>
      <c r="F96" s="68">
        <v>35</v>
      </c>
      <c r="G96" s="65"/>
      <c r="H96" s="69"/>
      <c r="I96" s="70"/>
      <c r="J96" s="70"/>
      <c r="K96" s="34" t="s">
        <v>65</v>
      </c>
      <c r="L96" s="77">
        <v>96</v>
      </c>
      <c r="M96" s="77"/>
      <c r="N96" s="72"/>
      <c r="O96" s="79" t="s">
        <v>332</v>
      </c>
      <c r="P96" s="81">
        <v>43541.12006944444</v>
      </c>
      <c r="Q96" s="79" t="s">
        <v>345</v>
      </c>
      <c r="R96" s="79"/>
      <c r="S96" s="79"/>
      <c r="T96" s="79"/>
      <c r="U96" s="79"/>
      <c r="V96" s="82" t="s">
        <v>495</v>
      </c>
      <c r="W96" s="81">
        <v>43541.12006944444</v>
      </c>
      <c r="X96" s="82" t="s">
        <v>601</v>
      </c>
      <c r="Y96" s="79"/>
      <c r="Z96" s="79"/>
      <c r="AA96" s="85" t="s">
        <v>715</v>
      </c>
      <c r="AB96" s="79"/>
      <c r="AC96" s="79" t="b">
        <v>0</v>
      </c>
      <c r="AD96" s="79">
        <v>0</v>
      </c>
      <c r="AE96" s="85" t="s">
        <v>744</v>
      </c>
      <c r="AF96" s="79" t="b">
        <v>0</v>
      </c>
      <c r="AG96" s="79" t="s">
        <v>748</v>
      </c>
      <c r="AH96" s="79"/>
      <c r="AI96" s="85" t="s">
        <v>744</v>
      </c>
      <c r="AJ96" s="79" t="b">
        <v>0</v>
      </c>
      <c r="AK96" s="79">
        <v>87</v>
      </c>
      <c r="AL96" s="85" t="s">
        <v>738</v>
      </c>
      <c r="AM96" s="79" t="s">
        <v>755</v>
      </c>
      <c r="AN96" s="79" t="b">
        <v>0</v>
      </c>
      <c r="AO96" s="85" t="s">
        <v>738</v>
      </c>
      <c r="AP96" s="79" t="s">
        <v>176</v>
      </c>
      <c r="AQ96" s="79">
        <v>0</v>
      </c>
      <c r="AR96" s="79">
        <v>0</v>
      </c>
      <c r="AS96" s="79"/>
      <c r="AT96" s="79"/>
      <c r="AU96" s="79"/>
      <c r="AV96" s="79"/>
      <c r="AW96" s="79"/>
      <c r="AX96" s="79"/>
      <c r="AY96" s="79"/>
      <c r="AZ96" s="79"/>
      <c r="BA96">
        <v>1</v>
      </c>
      <c r="BB96" s="78" t="str">
        <f>REPLACE(INDEX(GroupVertices[Group],MATCH(Edges[[#This Row],[Vertex 1]],GroupVertices[Vertex],0)),1,1,"")</f>
        <v>1</v>
      </c>
      <c r="BC96" s="78" t="str">
        <f>REPLACE(INDEX(GroupVertices[Group],MATCH(Edges[[#This Row],[Vertex 2]],GroupVertices[Vertex],0)),1,1,"")</f>
        <v>1</v>
      </c>
      <c r="BD96" s="48">
        <v>0</v>
      </c>
      <c r="BE96" s="49">
        <v>0</v>
      </c>
      <c r="BF96" s="48">
        <v>0</v>
      </c>
      <c r="BG96" s="49">
        <v>0</v>
      </c>
      <c r="BH96" s="48">
        <v>0</v>
      </c>
      <c r="BI96" s="49">
        <v>0</v>
      </c>
      <c r="BJ96" s="48">
        <v>27</v>
      </c>
      <c r="BK96" s="49">
        <v>100</v>
      </c>
      <c r="BL96" s="48">
        <v>27</v>
      </c>
    </row>
    <row r="97" spans="1:64" ht="15">
      <c r="A97" s="64" t="s">
        <v>298</v>
      </c>
      <c r="B97" s="64" t="s">
        <v>319</v>
      </c>
      <c r="C97" s="65" t="s">
        <v>1982</v>
      </c>
      <c r="D97" s="66">
        <v>3</v>
      </c>
      <c r="E97" s="67" t="s">
        <v>132</v>
      </c>
      <c r="F97" s="68">
        <v>35</v>
      </c>
      <c r="G97" s="65"/>
      <c r="H97" s="69"/>
      <c r="I97" s="70"/>
      <c r="J97" s="70"/>
      <c r="K97" s="34" t="s">
        <v>65</v>
      </c>
      <c r="L97" s="77">
        <v>97</v>
      </c>
      <c r="M97" s="77"/>
      <c r="N97" s="72"/>
      <c r="O97" s="79" t="s">
        <v>332</v>
      </c>
      <c r="P97" s="81">
        <v>43541.134571759256</v>
      </c>
      <c r="Q97" s="79" t="s">
        <v>345</v>
      </c>
      <c r="R97" s="79"/>
      <c r="S97" s="79"/>
      <c r="T97" s="79"/>
      <c r="U97" s="79"/>
      <c r="V97" s="82" t="s">
        <v>496</v>
      </c>
      <c r="W97" s="81">
        <v>43541.134571759256</v>
      </c>
      <c r="X97" s="82" t="s">
        <v>602</v>
      </c>
      <c r="Y97" s="79"/>
      <c r="Z97" s="79"/>
      <c r="AA97" s="85" t="s">
        <v>716</v>
      </c>
      <c r="AB97" s="79"/>
      <c r="AC97" s="79" t="b">
        <v>0</v>
      </c>
      <c r="AD97" s="79">
        <v>0</v>
      </c>
      <c r="AE97" s="85" t="s">
        <v>744</v>
      </c>
      <c r="AF97" s="79" t="b">
        <v>0</v>
      </c>
      <c r="AG97" s="79" t="s">
        <v>748</v>
      </c>
      <c r="AH97" s="79"/>
      <c r="AI97" s="85" t="s">
        <v>744</v>
      </c>
      <c r="AJ97" s="79" t="b">
        <v>0</v>
      </c>
      <c r="AK97" s="79">
        <v>87</v>
      </c>
      <c r="AL97" s="85" t="s">
        <v>738</v>
      </c>
      <c r="AM97" s="79" t="s">
        <v>755</v>
      </c>
      <c r="AN97" s="79" t="b">
        <v>0</v>
      </c>
      <c r="AO97" s="85" t="s">
        <v>738</v>
      </c>
      <c r="AP97" s="79" t="s">
        <v>176</v>
      </c>
      <c r="AQ97" s="79">
        <v>0</v>
      </c>
      <c r="AR97" s="79">
        <v>0</v>
      </c>
      <c r="AS97" s="79"/>
      <c r="AT97" s="79"/>
      <c r="AU97" s="79"/>
      <c r="AV97" s="79"/>
      <c r="AW97" s="79"/>
      <c r="AX97" s="79"/>
      <c r="AY97" s="79"/>
      <c r="AZ97" s="79"/>
      <c r="BA97">
        <v>1</v>
      </c>
      <c r="BB97" s="78" t="str">
        <f>REPLACE(INDEX(GroupVertices[Group],MATCH(Edges[[#This Row],[Vertex 1]],GroupVertices[Vertex],0)),1,1,"")</f>
        <v>1</v>
      </c>
      <c r="BC97" s="78" t="str">
        <f>REPLACE(INDEX(GroupVertices[Group],MATCH(Edges[[#This Row],[Vertex 2]],GroupVertices[Vertex],0)),1,1,"")</f>
        <v>1</v>
      </c>
      <c r="BD97" s="48">
        <v>0</v>
      </c>
      <c r="BE97" s="49">
        <v>0</v>
      </c>
      <c r="BF97" s="48">
        <v>0</v>
      </c>
      <c r="BG97" s="49">
        <v>0</v>
      </c>
      <c r="BH97" s="48">
        <v>0</v>
      </c>
      <c r="BI97" s="49">
        <v>0</v>
      </c>
      <c r="BJ97" s="48">
        <v>27</v>
      </c>
      <c r="BK97" s="49">
        <v>100</v>
      </c>
      <c r="BL97" s="48">
        <v>27</v>
      </c>
    </row>
    <row r="98" spans="1:64" ht="15">
      <c r="A98" s="64" t="s">
        <v>299</v>
      </c>
      <c r="B98" s="64" t="s">
        <v>319</v>
      </c>
      <c r="C98" s="65" t="s">
        <v>1982</v>
      </c>
      <c r="D98" s="66">
        <v>3</v>
      </c>
      <c r="E98" s="67" t="s">
        <v>132</v>
      </c>
      <c r="F98" s="68">
        <v>35</v>
      </c>
      <c r="G98" s="65"/>
      <c r="H98" s="69"/>
      <c r="I98" s="70"/>
      <c r="J98" s="70"/>
      <c r="K98" s="34" t="s">
        <v>65</v>
      </c>
      <c r="L98" s="77">
        <v>98</v>
      </c>
      <c r="M98" s="77"/>
      <c r="N98" s="72"/>
      <c r="O98" s="79" t="s">
        <v>332</v>
      </c>
      <c r="P98" s="81">
        <v>43541.19962962963</v>
      </c>
      <c r="Q98" s="79" t="s">
        <v>345</v>
      </c>
      <c r="R98" s="79"/>
      <c r="S98" s="79"/>
      <c r="T98" s="79"/>
      <c r="U98" s="79"/>
      <c r="V98" s="82" t="s">
        <v>497</v>
      </c>
      <c r="W98" s="81">
        <v>43541.19962962963</v>
      </c>
      <c r="X98" s="82" t="s">
        <v>603</v>
      </c>
      <c r="Y98" s="79"/>
      <c r="Z98" s="79"/>
      <c r="AA98" s="85" t="s">
        <v>717</v>
      </c>
      <c r="AB98" s="79"/>
      <c r="AC98" s="79" t="b">
        <v>0</v>
      </c>
      <c r="AD98" s="79">
        <v>0</v>
      </c>
      <c r="AE98" s="85" t="s">
        <v>744</v>
      </c>
      <c r="AF98" s="79" t="b">
        <v>0</v>
      </c>
      <c r="AG98" s="79" t="s">
        <v>748</v>
      </c>
      <c r="AH98" s="79"/>
      <c r="AI98" s="85" t="s">
        <v>744</v>
      </c>
      <c r="AJ98" s="79" t="b">
        <v>0</v>
      </c>
      <c r="AK98" s="79">
        <v>87</v>
      </c>
      <c r="AL98" s="85" t="s">
        <v>738</v>
      </c>
      <c r="AM98" s="79" t="s">
        <v>761</v>
      </c>
      <c r="AN98" s="79" t="b">
        <v>0</v>
      </c>
      <c r="AO98" s="85" t="s">
        <v>738</v>
      </c>
      <c r="AP98" s="79" t="s">
        <v>176</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1</v>
      </c>
      <c r="BD98" s="48">
        <v>0</v>
      </c>
      <c r="BE98" s="49">
        <v>0</v>
      </c>
      <c r="BF98" s="48">
        <v>0</v>
      </c>
      <c r="BG98" s="49">
        <v>0</v>
      </c>
      <c r="BH98" s="48">
        <v>0</v>
      </c>
      <c r="BI98" s="49">
        <v>0</v>
      </c>
      <c r="BJ98" s="48">
        <v>27</v>
      </c>
      <c r="BK98" s="49">
        <v>100</v>
      </c>
      <c r="BL98" s="48">
        <v>27</v>
      </c>
    </row>
    <row r="99" spans="1:64" ht="15">
      <c r="A99" s="64" t="s">
        <v>300</v>
      </c>
      <c r="B99" s="64" t="s">
        <v>319</v>
      </c>
      <c r="C99" s="65" t="s">
        <v>1982</v>
      </c>
      <c r="D99" s="66">
        <v>3</v>
      </c>
      <c r="E99" s="67" t="s">
        <v>132</v>
      </c>
      <c r="F99" s="68">
        <v>35</v>
      </c>
      <c r="G99" s="65"/>
      <c r="H99" s="69"/>
      <c r="I99" s="70"/>
      <c r="J99" s="70"/>
      <c r="K99" s="34" t="s">
        <v>65</v>
      </c>
      <c r="L99" s="77">
        <v>99</v>
      </c>
      <c r="M99" s="77"/>
      <c r="N99" s="72"/>
      <c r="O99" s="79" t="s">
        <v>332</v>
      </c>
      <c r="P99" s="81">
        <v>43541.2078125</v>
      </c>
      <c r="Q99" s="79" t="s">
        <v>345</v>
      </c>
      <c r="R99" s="79"/>
      <c r="S99" s="79"/>
      <c r="T99" s="79"/>
      <c r="U99" s="79"/>
      <c r="V99" s="82" t="s">
        <v>498</v>
      </c>
      <c r="W99" s="81">
        <v>43541.2078125</v>
      </c>
      <c r="X99" s="82" t="s">
        <v>604</v>
      </c>
      <c r="Y99" s="79"/>
      <c r="Z99" s="79"/>
      <c r="AA99" s="85" t="s">
        <v>718</v>
      </c>
      <c r="AB99" s="79"/>
      <c r="AC99" s="79" t="b">
        <v>0</v>
      </c>
      <c r="AD99" s="79">
        <v>0</v>
      </c>
      <c r="AE99" s="85" t="s">
        <v>744</v>
      </c>
      <c r="AF99" s="79" t="b">
        <v>0</v>
      </c>
      <c r="AG99" s="79" t="s">
        <v>748</v>
      </c>
      <c r="AH99" s="79"/>
      <c r="AI99" s="85" t="s">
        <v>744</v>
      </c>
      <c r="AJ99" s="79" t="b">
        <v>0</v>
      </c>
      <c r="AK99" s="79">
        <v>87</v>
      </c>
      <c r="AL99" s="85" t="s">
        <v>738</v>
      </c>
      <c r="AM99" s="79" t="s">
        <v>755</v>
      </c>
      <c r="AN99" s="79" t="b">
        <v>0</v>
      </c>
      <c r="AO99" s="85" t="s">
        <v>738</v>
      </c>
      <c r="AP99" s="79" t="s">
        <v>176</v>
      </c>
      <c r="AQ99" s="79">
        <v>0</v>
      </c>
      <c r="AR99" s="79">
        <v>0</v>
      </c>
      <c r="AS99" s="79"/>
      <c r="AT99" s="79"/>
      <c r="AU99" s="79"/>
      <c r="AV99" s="79"/>
      <c r="AW99" s="79"/>
      <c r="AX99" s="79"/>
      <c r="AY99" s="79"/>
      <c r="AZ99" s="79"/>
      <c r="BA99">
        <v>1</v>
      </c>
      <c r="BB99" s="78" t="str">
        <f>REPLACE(INDEX(GroupVertices[Group],MATCH(Edges[[#This Row],[Vertex 1]],GroupVertices[Vertex],0)),1,1,"")</f>
        <v>1</v>
      </c>
      <c r="BC99" s="78" t="str">
        <f>REPLACE(INDEX(GroupVertices[Group],MATCH(Edges[[#This Row],[Vertex 2]],GroupVertices[Vertex],0)),1,1,"")</f>
        <v>1</v>
      </c>
      <c r="BD99" s="48">
        <v>0</v>
      </c>
      <c r="BE99" s="49">
        <v>0</v>
      </c>
      <c r="BF99" s="48">
        <v>0</v>
      </c>
      <c r="BG99" s="49">
        <v>0</v>
      </c>
      <c r="BH99" s="48">
        <v>0</v>
      </c>
      <c r="BI99" s="49">
        <v>0</v>
      </c>
      <c r="BJ99" s="48">
        <v>27</v>
      </c>
      <c r="BK99" s="49">
        <v>100</v>
      </c>
      <c r="BL99" s="48">
        <v>27</v>
      </c>
    </row>
    <row r="100" spans="1:64" ht="15">
      <c r="A100" s="64" t="s">
        <v>301</v>
      </c>
      <c r="B100" s="64" t="s">
        <v>319</v>
      </c>
      <c r="C100" s="65" t="s">
        <v>1982</v>
      </c>
      <c r="D100" s="66">
        <v>3</v>
      </c>
      <c r="E100" s="67" t="s">
        <v>132</v>
      </c>
      <c r="F100" s="68">
        <v>35</v>
      </c>
      <c r="G100" s="65"/>
      <c r="H100" s="69"/>
      <c r="I100" s="70"/>
      <c r="J100" s="70"/>
      <c r="K100" s="34" t="s">
        <v>65</v>
      </c>
      <c r="L100" s="77">
        <v>100</v>
      </c>
      <c r="M100" s="77"/>
      <c r="N100" s="72"/>
      <c r="O100" s="79" t="s">
        <v>332</v>
      </c>
      <c r="P100" s="81">
        <v>43541.211377314816</v>
      </c>
      <c r="Q100" s="79" t="s">
        <v>345</v>
      </c>
      <c r="R100" s="79"/>
      <c r="S100" s="79"/>
      <c r="T100" s="79"/>
      <c r="U100" s="79"/>
      <c r="V100" s="82" t="s">
        <v>499</v>
      </c>
      <c r="W100" s="81">
        <v>43541.211377314816</v>
      </c>
      <c r="X100" s="82" t="s">
        <v>605</v>
      </c>
      <c r="Y100" s="79"/>
      <c r="Z100" s="79"/>
      <c r="AA100" s="85" t="s">
        <v>719</v>
      </c>
      <c r="AB100" s="79"/>
      <c r="AC100" s="79" t="b">
        <v>0</v>
      </c>
      <c r="AD100" s="79">
        <v>0</v>
      </c>
      <c r="AE100" s="85" t="s">
        <v>744</v>
      </c>
      <c r="AF100" s="79" t="b">
        <v>0</v>
      </c>
      <c r="AG100" s="79" t="s">
        <v>748</v>
      </c>
      <c r="AH100" s="79"/>
      <c r="AI100" s="85" t="s">
        <v>744</v>
      </c>
      <c r="AJ100" s="79" t="b">
        <v>0</v>
      </c>
      <c r="AK100" s="79">
        <v>87</v>
      </c>
      <c r="AL100" s="85" t="s">
        <v>738</v>
      </c>
      <c r="AM100" s="79" t="s">
        <v>754</v>
      </c>
      <c r="AN100" s="79" t="b">
        <v>0</v>
      </c>
      <c r="AO100" s="85" t="s">
        <v>738</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v>
      </c>
      <c r="BC100" s="78" t="str">
        <f>REPLACE(INDEX(GroupVertices[Group],MATCH(Edges[[#This Row],[Vertex 2]],GroupVertices[Vertex],0)),1,1,"")</f>
        <v>1</v>
      </c>
      <c r="BD100" s="48">
        <v>0</v>
      </c>
      <c r="BE100" s="49">
        <v>0</v>
      </c>
      <c r="BF100" s="48">
        <v>0</v>
      </c>
      <c r="BG100" s="49">
        <v>0</v>
      </c>
      <c r="BH100" s="48">
        <v>0</v>
      </c>
      <c r="BI100" s="49">
        <v>0</v>
      </c>
      <c r="BJ100" s="48">
        <v>27</v>
      </c>
      <c r="BK100" s="49">
        <v>100</v>
      </c>
      <c r="BL100" s="48">
        <v>27</v>
      </c>
    </row>
    <row r="101" spans="1:64" ht="15">
      <c r="A101" s="64" t="s">
        <v>302</v>
      </c>
      <c r="B101" s="64" t="s">
        <v>319</v>
      </c>
      <c r="C101" s="65" t="s">
        <v>1982</v>
      </c>
      <c r="D101" s="66">
        <v>3</v>
      </c>
      <c r="E101" s="67" t="s">
        <v>132</v>
      </c>
      <c r="F101" s="68">
        <v>35</v>
      </c>
      <c r="G101" s="65"/>
      <c r="H101" s="69"/>
      <c r="I101" s="70"/>
      <c r="J101" s="70"/>
      <c r="K101" s="34" t="s">
        <v>65</v>
      </c>
      <c r="L101" s="77">
        <v>101</v>
      </c>
      <c r="M101" s="77"/>
      <c r="N101" s="72"/>
      <c r="O101" s="79" t="s">
        <v>332</v>
      </c>
      <c r="P101" s="81">
        <v>43541.24039351852</v>
      </c>
      <c r="Q101" s="79" t="s">
        <v>345</v>
      </c>
      <c r="R101" s="79"/>
      <c r="S101" s="79"/>
      <c r="T101" s="79"/>
      <c r="U101" s="79"/>
      <c r="V101" s="82" t="s">
        <v>500</v>
      </c>
      <c r="W101" s="81">
        <v>43541.24039351852</v>
      </c>
      <c r="X101" s="82" t="s">
        <v>606</v>
      </c>
      <c r="Y101" s="79"/>
      <c r="Z101" s="79"/>
      <c r="AA101" s="85" t="s">
        <v>720</v>
      </c>
      <c r="AB101" s="79"/>
      <c r="AC101" s="79" t="b">
        <v>0</v>
      </c>
      <c r="AD101" s="79">
        <v>0</v>
      </c>
      <c r="AE101" s="85" t="s">
        <v>744</v>
      </c>
      <c r="AF101" s="79" t="b">
        <v>0</v>
      </c>
      <c r="AG101" s="79" t="s">
        <v>748</v>
      </c>
      <c r="AH101" s="79"/>
      <c r="AI101" s="85" t="s">
        <v>744</v>
      </c>
      <c r="AJ101" s="79" t="b">
        <v>0</v>
      </c>
      <c r="AK101" s="79">
        <v>87</v>
      </c>
      <c r="AL101" s="85" t="s">
        <v>738</v>
      </c>
      <c r="AM101" s="79" t="s">
        <v>761</v>
      </c>
      <c r="AN101" s="79" t="b">
        <v>0</v>
      </c>
      <c r="AO101" s="85" t="s">
        <v>738</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1</v>
      </c>
      <c r="BC101" s="78" t="str">
        <f>REPLACE(INDEX(GroupVertices[Group],MATCH(Edges[[#This Row],[Vertex 2]],GroupVertices[Vertex],0)),1,1,"")</f>
        <v>1</v>
      </c>
      <c r="BD101" s="48">
        <v>0</v>
      </c>
      <c r="BE101" s="49">
        <v>0</v>
      </c>
      <c r="BF101" s="48">
        <v>0</v>
      </c>
      <c r="BG101" s="49">
        <v>0</v>
      </c>
      <c r="BH101" s="48">
        <v>0</v>
      </c>
      <c r="BI101" s="49">
        <v>0</v>
      </c>
      <c r="BJ101" s="48">
        <v>27</v>
      </c>
      <c r="BK101" s="49">
        <v>100</v>
      </c>
      <c r="BL101" s="48">
        <v>27</v>
      </c>
    </row>
    <row r="102" spans="1:64" ht="15">
      <c r="A102" s="64" t="s">
        <v>303</v>
      </c>
      <c r="B102" s="64" t="s">
        <v>319</v>
      </c>
      <c r="C102" s="65" t="s">
        <v>1982</v>
      </c>
      <c r="D102" s="66">
        <v>3</v>
      </c>
      <c r="E102" s="67" t="s">
        <v>132</v>
      </c>
      <c r="F102" s="68">
        <v>35</v>
      </c>
      <c r="G102" s="65"/>
      <c r="H102" s="69"/>
      <c r="I102" s="70"/>
      <c r="J102" s="70"/>
      <c r="K102" s="34" t="s">
        <v>65</v>
      </c>
      <c r="L102" s="77">
        <v>102</v>
      </c>
      <c r="M102" s="77"/>
      <c r="N102" s="72"/>
      <c r="O102" s="79" t="s">
        <v>332</v>
      </c>
      <c r="P102" s="81">
        <v>43541.262662037036</v>
      </c>
      <c r="Q102" s="79" t="s">
        <v>345</v>
      </c>
      <c r="R102" s="79"/>
      <c r="S102" s="79"/>
      <c r="T102" s="79"/>
      <c r="U102" s="79"/>
      <c r="V102" s="82" t="s">
        <v>501</v>
      </c>
      <c r="W102" s="81">
        <v>43541.262662037036</v>
      </c>
      <c r="X102" s="82" t="s">
        <v>607</v>
      </c>
      <c r="Y102" s="79"/>
      <c r="Z102" s="79"/>
      <c r="AA102" s="85" t="s">
        <v>721</v>
      </c>
      <c r="AB102" s="79"/>
      <c r="AC102" s="79" t="b">
        <v>0</v>
      </c>
      <c r="AD102" s="79">
        <v>0</v>
      </c>
      <c r="AE102" s="85" t="s">
        <v>744</v>
      </c>
      <c r="AF102" s="79" t="b">
        <v>0</v>
      </c>
      <c r="AG102" s="79" t="s">
        <v>748</v>
      </c>
      <c r="AH102" s="79"/>
      <c r="AI102" s="85" t="s">
        <v>744</v>
      </c>
      <c r="AJ102" s="79" t="b">
        <v>0</v>
      </c>
      <c r="AK102" s="79">
        <v>87</v>
      </c>
      <c r="AL102" s="85" t="s">
        <v>738</v>
      </c>
      <c r="AM102" s="79" t="s">
        <v>761</v>
      </c>
      <c r="AN102" s="79" t="b">
        <v>0</v>
      </c>
      <c r="AO102" s="85" t="s">
        <v>738</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v>
      </c>
      <c r="BC102" s="78" t="str">
        <f>REPLACE(INDEX(GroupVertices[Group],MATCH(Edges[[#This Row],[Vertex 2]],GroupVertices[Vertex],0)),1,1,"")</f>
        <v>1</v>
      </c>
      <c r="BD102" s="48">
        <v>0</v>
      </c>
      <c r="BE102" s="49">
        <v>0</v>
      </c>
      <c r="BF102" s="48">
        <v>0</v>
      </c>
      <c r="BG102" s="49">
        <v>0</v>
      </c>
      <c r="BH102" s="48">
        <v>0</v>
      </c>
      <c r="BI102" s="49">
        <v>0</v>
      </c>
      <c r="BJ102" s="48">
        <v>27</v>
      </c>
      <c r="BK102" s="49">
        <v>100</v>
      </c>
      <c r="BL102" s="48">
        <v>27</v>
      </c>
    </row>
    <row r="103" spans="1:64" ht="15">
      <c r="A103" s="64" t="s">
        <v>304</v>
      </c>
      <c r="B103" s="64" t="s">
        <v>304</v>
      </c>
      <c r="C103" s="65" t="s">
        <v>1982</v>
      </c>
      <c r="D103" s="66">
        <v>3</v>
      </c>
      <c r="E103" s="67" t="s">
        <v>132</v>
      </c>
      <c r="F103" s="68">
        <v>35</v>
      </c>
      <c r="G103" s="65"/>
      <c r="H103" s="69"/>
      <c r="I103" s="70"/>
      <c r="J103" s="70"/>
      <c r="K103" s="34" t="s">
        <v>65</v>
      </c>
      <c r="L103" s="77">
        <v>103</v>
      </c>
      <c r="M103" s="77"/>
      <c r="N103" s="72"/>
      <c r="O103" s="79" t="s">
        <v>176</v>
      </c>
      <c r="P103" s="81">
        <v>43541.29243055556</v>
      </c>
      <c r="Q103" s="79" t="s">
        <v>360</v>
      </c>
      <c r="R103" s="82" t="s">
        <v>387</v>
      </c>
      <c r="S103" s="79" t="s">
        <v>403</v>
      </c>
      <c r="T103" s="79"/>
      <c r="U103" s="82" t="s">
        <v>414</v>
      </c>
      <c r="V103" s="82" t="s">
        <v>414</v>
      </c>
      <c r="W103" s="81">
        <v>43541.29243055556</v>
      </c>
      <c r="X103" s="82" t="s">
        <v>608</v>
      </c>
      <c r="Y103" s="79"/>
      <c r="Z103" s="79"/>
      <c r="AA103" s="85" t="s">
        <v>722</v>
      </c>
      <c r="AB103" s="79"/>
      <c r="AC103" s="79" t="b">
        <v>0</v>
      </c>
      <c r="AD103" s="79">
        <v>0</v>
      </c>
      <c r="AE103" s="85" t="s">
        <v>744</v>
      </c>
      <c r="AF103" s="79" t="b">
        <v>0</v>
      </c>
      <c r="AG103" s="79" t="s">
        <v>748</v>
      </c>
      <c r="AH103" s="79"/>
      <c r="AI103" s="85" t="s">
        <v>744</v>
      </c>
      <c r="AJ103" s="79" t="b">
        <v>0</v>
      </c>
      <c r="AK103" s="79">
        <v>0</v>
      </c>
      <c r="AL103" s="85" t="s">
        <v>744</v>
      </c>
      <c r="AM103" s="79" t="s">
        <v>765</v>
      </c>
      <c r="AN103" s="79" t="b">
        <v>0</v>
      </c>
      <c r="AO103" s="85" t="s">
        <v>722</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2</v>
      </c>
      <c r="BC103" s="78" t="str">
        <f>REPLACE(INDEX(GroupVertices[Group],MATCH(Edges[[#This Row],[Vertex 2]],GroupVertices[Vertex],0)),1,1,"")</f>
        <v>2</v>
      </c>
      <c r="BD103" s="48">
        <v>0</v>
      </c>
      <c r="BE103" s="49">
        <v>0</v>
      </c>
      <c r="BF103" s="48">
        <v>0</v>
      </c>
      <c r="BG103" s="49">
        <v>0</v>
      </c>
      <c r="BH103" s="48">
        <v>0</v>
      </c>
      <c r="BI103" s="49">
        <v>0</v>
      </c>
      <c r="BJ103" s="48">
        <v>27</v>
      </c>
      <c r="BK103" s="49">
        <v>100</v>
      </c>
      <c r="BL103" s="48">
        <v>27</v>
      </c>
    </row>
    <row r="104" spans="1:64" ht="15">
      <c r="A104" s="64" t="s">
        <v>305</v>
      </c>
      <c r="B104" s="64" t="s">
        <v>305</v>
      </c>
      <c r="C104" s="65" t="s">
        <v>1982</v>
      </c>
      <c r="D104" s="66">
        <v>3</v>
      </c>
      <c r="E104" s="67" t="s">
        <v>132</v>
      </c>
      <c r="F104" s="68">
        <v>35</v>
      </c>
      <c r="G104" s="65"/>
      <c r="H104" s="69"/>
      <c r="I104" s="70"/>
      <c r="J104" s="70"/>
      <c r="K104" s="34" t="s">
        <v>65</v>
      </c>
      <c r="L104" s="77">
        <v>104</v>
      </c>
      <c r="M104" s="77"/>
      <c r="N104" s="72"/>
      <c r="O104" s="79" t="s">
        <v>176</v>
      </c>
      <c r="P104" s="81">
        <v>43541.29314814815</v>
      </c>
      <c r="Q104" s="79" t="s">
        <v>361</v>
      </c>
      <c r="R104" s="82" t="s">
        <v>387</v>
      </c>
      <c r="S104" s="79" t="s">
        <v>403</v>
      </c>
      <c r="T104" s="79" t="s">
        <v>319</v>
      </c>
      <c r="U104" s="82" t="s">
        <v>414</v>
      </c>
      <c r="V104" s="82" t="s">
        <v>414</v>
      </c>
      <c r="W104" s="81">
        <v>43541.29314814815</v>
      </c>
      <c r="X104" s="82" t="s">
        <v>609</v>
      </c>
      <c r="Y104" s="79"/>
      <c r="Z104" s="79"/>
      <c r="AA104" s="85" t="s">
        <v>723</v>
      </c>
      <c r="AB104" s="79"/>
      <c r="AC104" s="79" t="b">
        <v>0</v>
      </c>
      <c r="AD104" s="79">
        <v>0</v>
      </c>
      <c r="AE104" s="85" t="s">
        <v>744</v>
      </c>
      <c r="AF104" s="79" t="b">
        <v>0</v>
      </c>
      <c r="AG104" s="79" t="s">
        <v>748</v>
      </c>
      <c r="AH104" s="79"/>
      <c r="AI104" s="85" t="s">
        <v>744</v>
      </c>
      <c r="AJ104" s="79" t="b">
        <v>0</v>
      </c>
      <c r="AK104" s="79">
        <v>0</v>
      </c>
      <c r="AL104" s="85" t="s">
        <v>744</v>
      </c>
      <c r="AM104" s="79" t="s">
        <v>765</v>
      </c>
      <c r="AN104" s="79" t="b">
        <v>0</v>
      </c>
      <c r="AO104" s="85" t="s">
        <v>723</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2</v>
      </c>
      <c r="BC104" s="78" t="str">
        <f>REPLACE(INDEX(GroupVertices[Group],MATCH(Edges[[#This Row],[Vertex 2]],GroupVertices[Vertex],0)),1,1,"")</f>
        <v>2</v>
      </c>
      <c r="BD104" s="48">
        <v>0</v>
      </c>
      <c r="BE104" s="49">
        <v>0</v>
      </c>
      <c r="BF104" s="48">
        <v>0</v>
      </c>
      <c r="BG104" s="49">
        <v>0</v>
      </c>
      <c r="BH104" s="48">
        <v>0</v>
      </c>
      <c r="BI104" s="49">
        <v>0</v>
      </c>
      <c r="BJ104" s="48">
        <v>26</v>
      </c>
      <c r="BK104" s="49">
        <v>100</v>
      </c>
      <c r="BL104" s="48">
        <v>26</v>
      </c>
    </row>
    <row r="105" spans="1:64" ht="15">
      <c r="A105" s="64" t="s">
        <v>306</v>
      </c>
      <c r="B105" s="64" t="s">
        <v>306</v>
      </c>
      <c r="C105" s="65" t="s">
        <v>1982</v>
      </c>
      <c r="D105" s="66">
        <v>3</v>
      </c>
      <c r="E105" s="67" t="s">
        <v>132</v>
      </c>
      <c r="F105" s="68">
        <v>35</v>
      </c>
      <c r="G105" s="65"/>
      <c r="H105" s="69"/>
      <c r="I105" s="70"/>
      <c r="J105" s="70"/>
      <c r="K105" s="34" t="s">
        <v>65</v>
      </c>
      <c r="L105" s="77">
        <v>105</v>
      </c>
      <c r="M105" s="77"/>
      <c r="N105" s="72"/>
      <c r="O105" s="79" t="s">
        <v>176</v>
      </c>
      <c r="P105" s="81">
        <v>43541.29540509259</v>
      </c>
      <c r="Q105" s="79" t="s">
        <v>362</v>
      </c>
      <c r="R105" s="82" t="s">
        <v>387</v>
      </c>
      <c r="S105" s="79" t="s">
        <v>403</v>
      </c>
      <c r="T105" s="79"/>
      <c r="U105" s="82" t="s">
        <v>414</v>
      </c>
      <c r="V105" s="82" t="s">
        <v>414</v>
      </c>
      <c r="W105" s="81">
        <v>43541.29540509259</v>
      </c>
      <c r="X105" s="82" t="s">
        <v>610</v>
      </c>
      <c r="Y105" s="79"/>
      <c r="Z105" s="79"/>
      <c r="AA105" s="85" t="s">
        <v>724</v>
      </c>
      <c r="AB105" s="79"/>
      <c r="AC105" s="79" t="b">
        <v>0</v>
      </c>
      <c r="AD105" s="79">
        <v>0</v>
      </c>
      <c r="AE105" s="85" t="s">
        <v>744</v>
      </c>
      <c r="AF105" s="79" t="b">
        <v>0</v>
      </c>
      <c r="AG105" s="79" t="s">
        <v>748</v>
      </c>
      <c r="AH105" s="79"/>
      <c r="AI105" s="85" t="s">
        <v>744</v>
      </c>
      <c r="AJ105" s="79" t="b">
        <v>0</v>
      </c>
      <c r="AK105" s="79">
        <v>0</v>
      </c>
      <c r="AL105" s="85" t="s">
        <v>744</v>
      </c>
      <c r="AM105" s="79" t="s">
        <v>765</v>
      </c>
      <c r="AN105" s="79" t="b">
        <v>0</v>
      </c>
      <c r="AO105" s="85" t="s">
        <v>724</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2</v>
      </c>
      <c r="BC105" s="78" t="str">
        <f>REPLACE(INDEX(GroupVertices[Group],MATCH(Edges[[#This Row],[Vertex 2]],GroupVertices[Vertex],0)),1,1,"")</f>
        <v>2</v>
      </c>
      <c r="BD105" s="48">
        <v>0</v>
      </c>
      <c r="BE105" s="49">
        <v>0</v>
      </c>
      <c r="BF105" s="48">
        <v>0</v>
      </c>
      <c r="BG105" s="49">
        <v>0</v>
      </c>
      <c r="BH105" s="48">
        <v>0</v>
      </c>
      <c r="BI105" s="49">
        <v>0</v>
      </c>
      <c r="BJ105" s="48">
        <v>25</v>
      </c>
      <c r="BK105" s="49">
        <v>100</v>
      </c>
      <c r="BL105" s="48">
        <v>25</v>
      </c>
    </row>
    <row r="106" spans="1:64" ht="15">
      <c r="A106" s="64" t="s">
        <v>307</v>
      </c>
      <c r="B106" s="64" t="s">
        <v>307</v>
      </c>
      <c r="C106" s="65" t="s">
        <v>1982</v>
      </c>
      <c r="D106" s="66">
        <v>3</v>
      </c>
      <c r="E106" s="67" t="s">
        <v>132</v>
      </c>
      <c r="F106" s="68">
        <v>35</v>
      </c>
      <c r="G106" s="65"/>
      <c r="H106" s="69"/>
      <c r="I106" s="70"/>
      <c r="J106" s="70"/>
      <c r="K106" s="34" t="s">
        <v>65</v>
      </c>
      <c r="L106" s="77">
        <v>106</v>
      </c>
      <c r="M106" s="77"/>
      <c r="N106" s="72"/>
      <c r="O106" s="79" t="s">
        <v>176</v>
      </c>
      <c r="P106" s="81">
        <v>43541.29722222222</v>
      </c>
      <c r="Q106" s="79" t="s">
        <v>363</v>
      </c>
      <c r="R106" s="82" t="s">
        <v>387</v>
      </c>
      <c r="S106" s="79" t="s">
        <v>403</v>
      </c>
      <c r="T106" s="79"/>
      <c r="U106" s="82" t="s">
        <v>414</v>
      </c>
      <c r="V106" s="82" t="s">
        <v>414</v>
      </c>
      <c r="W106" s="81">
        <v>43541.29722222222</v>
      </c>
      <c r="X106" s="82" t="s">
        <v>611</v>
      </c>
      <c r="Y106" s="79"/>
      <c r="Z106" s="79"/>
      <c r="AA106" s="85" t="s">
        <v>725</v>
      </c>
      <c r="AB106" s="79"/>
      <c r="AC106" s="79" t="b">
        <v>0</v>
      </c>
      <c r="AD106" s="79">
        <v>0</v>
      </c>
      <c r="AE106" s="85" t="s">
        <v>744</v>
      </c>
      <c r="AF106" s="79" t="b">
        <v>0</v>
      </c>
      <c r="AG106" s="79" t="s">
        <v>748</v>
      </c>
      <c r="AH106" s="79"/>
      <c r="AI106" s="85" t="s">
        <v>744</v>
      </c>
      <c r="AJ106" s="79" t="b">
        <v>0</v>
      </c>
      <c r="AK106" s="79">
        <v>0</v>
      </c>
      <c r="AL106" s="85" t="s">
        <v>744</v>
      </c>
      <c r="AM106" s="79" t="s">
        <v>765</v>
      </c>
      <c r="AN106" s="79" t="b">
        <v>0</v>
      </c>
      <c r="AO106" s="85" t="s">
        <v>725</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2</v>
      </c>
      <c r="BC106" s="78" t="str">
        <f>REPLACE(INDEX(GroupVertices[Group],MATCH(Edges[[#This Row],[Vertex 2]],GroupVertices[Vertex],0)),1,1,"")</f>
        <v>2</v>
      </c>
      <c r="BD106" s="48">
        <v>0</v>
      </c>
      <c r="BE106" s="49">
        <v>0</v>
      </c>
      <c r="BF106" s="48">
        <v>0</v>
      </c>
      <c r="BG106" s="49">
        <v>0</v>
      </c>
      <c r="BH106" s="48">
        <v>0</v>
      </c>
      <c r="BI106" s="49">
        <v>0</v>
      </c>
      <c r="BJ106" s="48">
        <v>25</v>
      </c>
      <c r="BK106" s="49">
        <v>100</v>
      </c>
      <c r="BL106" s="48">
        <v>25</v>
      </c>
    </row>
    <row r="107" spans="1:64" ht="15">
      <c r="A107" s="64" t="s">
        <v>308</v>
      </c>
      <c r="B107" s="64" t="s">
        <v>308</v>
      </c>
      <c r="C107" s="65" t="s">
        <v>1982</v>
      </c>
      <c r="D107" s="66">
        <v>3</v>
      </c>
      <c r="E107" s="67" t="s">
        <v>132</v>
      </c>
      <c r="F107" s="68">
        <v>35</v>
      </c>
      <c r="G107" s="65"/>
      <c r="H107" s="69"/>
      <c r="I107" s="70"/>
      <c r="J107" s="70"/>
      <c r="K107" s="34" t="s">
        <v>65</v>
      </c>
      <c r="L107" s="77">
        <v>107</v>
      </c>
      <c r="M107" s="77"/>
      <c r="N107" s="72"/>
      <c r="O107" s="79" t="s">
        <v>176</v>
      </c>
      <c r="P107" s="81">
        <v>43541.29797453704</v>
      </c>
      <c r="Q107" s="79" t="s">
        <v>364</v>
      </c>
      <c r="R107" s="82" t="s">
        <v>387</v>
      </c>
      <c r="S107" s="79" t="s">
        <v>403</v>
      </c>
      <c r="T107" s="79"/>
      <c r="U107" s="82" t="s">
        <v>414</v>
      </c>
      <c r="V107" s="82" t="s">
        <v>414</v>
      </c>
      <c r="W107" s="81">
        <v>43541.29797453704</v>
      </c>
      <c r="X107" s="82" t="s">
        <v>612</v>
      </c>
      <c r="Y107" s="79"/>
      <c r="Z107" s="79"/>
      <c r="AA107" s="85" t="s">
        <v>726</v>
      </c>
      <c r="AB107" s="79"/>
      <c r="AC107" s="79" t="b">
        <v>0</v>
      </c>
      <c r="AD107" s="79">
        <v>0</v>
      </c>
      <c r="AE107" s="85" t="s">
        <v>744</v>
      </c>
      <c r="AF107" s="79" t="b">
        <v>0</v>
      </c>
      <c r="AG107" s="79" t="s">
        <v>748</v>
      </c>
      <c r="AH107" s="79"/>
      <c r="AI107" s="85" t="s">
        <v>744</v>
      </c>
      <c r="AJ107" s="79" t="b">
        <v>0</v>
      </c>
      <c r="AK107" s="79">
        <v>0</v>
      </c>
      <c r="AL107" s="85" t="s">
        <v>744</v>
      </c>
      <c r="AM107" s="79" t="s">
        <v>765</v>
      </c>
      <c r="AN107" s="79" t="b">
        <v>0</v>
      </c>
      <c r="AO107" s="85" t="s">
        <v>726</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2</v>
      </c>
      <c r="BC107" s="78" t="str">
        <f>REPLACE(INDEX(GroupVertices[Group],MATCH(Edges[[#This Row],[Vertex 2]],GroupVertices[Vertex],0)),1,1,"")</f>
        <v>2</v>
      </c>
      <c r="BD107" s="48">
        <v>0</v>
      </c>
      <c r="BE107" s="49">
        <v>0</v>
      </c>
      <c r="BF107" s="48">
        <v>0</v>
      </c>
      <c r="BG107" s="49">
        <v>0</v>
      </c>
      <c r="BH107" s="48">
        <v>0</v>
      </c>
      <c r="BI107" s="49">
        <v>0</v>
      </c>
      <c r="BJ107" s="48">
        <v>25</v>
      </c>
      <c r="BK107" s="49">
        <v>100</v>
      </c>
      <c r="BL107" s="48">
        <v>25</v>
      </c>
    </row>
    <row r="108" spans="1:64" ht="15">
      <c r="A108" s="64" t="s">
        <v>309</v>
      </c>
      <c r="B108" s="64" t="s">
        <v>319</v>
      </c>
      <c r="C108" s="65" t="s">
        <v>1982</v>
      </c>
      <c r="D108" s="66">
        <v>3</v>
      </c>
      <c r="E108" s="67" t="s">
        <v>132</v>
      </c>
      <c r="F108" s="68">
        <v>35</v>
      </c>
      <c r="G108" s="65"/>
      <c r="H108" s="69"/>
      <c r="I108" s="70"/>
      <c r="J108" s="70"/>
      <c r="K108" s="34" t="s">
        <v>65</v>
      </c>
      <c r="L108" s="77">
        <v>108</v>
      </c>
      <c r="M108" s="77"/>
      <c r="N108" s="72"/>
      <c r="O108" s="79" t="s">
        <v>332</v>
      </c>
      <c r="P108" s="81">
        <v>43541.317094907405</v>
      </c>
      <c r="Q108" s="79" t="s">
        <v>345</v>
      </c>
      <c r="R108" s="79"/>
      <c r="S108" s="79"/>
      <c r="T108" s="79"/>
      <c r="U108" s="79"/>
      <c r="V108" s="82" t="s">
        <v>502</v>
      </c>
      <c r="W108" s="81">
        <v>43541.317094907405</v>
      </c>
      <c r="X108" s="82" t="s">
        <v>613</v>
      </c>
      <c r="Y108" s="79"/>
      <c r="Z108" s="79"/>
      <c r="AA108" s="85" t="s">
        <v>727</v>
      </c>
      <c r="AB108" s="79"/>
      <c r="AC108" s="79" t="b">
        <v>0</v>
      </c>
      <c r="AD108" s="79">
        <v>0</v>
      </c>
      <c r="AE108" s="85" t="s">
        <v>744</v>
      </c>
      <c r="AF108" s="79" t="b">
        <v>0</v>
      </c>
      <c r="AG108" s="79" t="s">
        <v>748</v>
      </c>
      <c r="AH108" s="79"/>
      <c r="AI108" s="85" t="s">
        <v>744</v>
      </c>
      <c r="AJ108" s="79" t="b">
        <v>0</v>
      </c>
      <c r="AK108" s="79">
        <v>87</v>
      </c>
      <c r="AL108" s="85" t="s">
        <v>738</v>
      </c>
      <c r="AM108" s="79" t="s">
        <v>754</v>
      </c>
      <c r="AN108" s="79" t="b">
        <v>0</v>
      </c>
      <c r="AO108" s="85" t="s">
        <v>738</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v>0</v>
      </c>
      <c r="BE108" s="49">
        <v>0</v>
      </c>
      <c r="BF108" s="48">
        <v>0</v>
      </c>
      <c r="BG108" s="49">
        <v>0</v>
      </c>
      <c r="BH108" s="48">
        <v>0</v>
      </c>
      <c r="BI108" s="49">
        <v>0</v>
      </c>
      <c r="BJ108" s="48">
        <v>27</v>
      </c>
      <c r="BK108" s="49">
        <v>100</v>
      </c>
      <c r="BL108" s="48">
        <v>27</v>
      </c>
    </row>
    <row r="109" spans="1:64" ht="15">
      <c r="A109" s="64" t="s">
        <v>310</v>
      </c>
      <c r="B109" s="64" t="s">
        <v>319</v>
      </c>
      <c r="C109" s="65" t="s">
        <v>1982</v>
      </c>
      <c r="D109" s="66">
        <v>3</v>
      </c>
      <c r="E109" s="67" t="s">
        <v>132</v>
      </c>
      <c r="F109" s="68">
        <v>35</v>
      </c>
      <c r="G109" s="65"/>
      <c r="H109" s="69"/>
      <c r="I109" s="70"/>
      <c r="J109" s="70"/>
      <c r="K109" s="34" t="s">
        <v>65</v>
      </c>
      <c r="L109" s="77">
        <v>109</v>
      </c>
      <c r="M109" s="77"/>
      <c r="N109" s="72"/>
      <c r="O109" s="79" t="s">
        <v>332</v>
      </c>
      <c r="P109" s="81">
        <v>43541.3383912037</v>
      </c>
      <c r="Q109" s="79" t="s">
        <v>345</v>
      </c>
      <c r="R109" s="79"/>
      <c r="S109" s="79"/>
      <c r="T109" s="79"/>
      <c r="U109" s="79"/>
      <c r="V109" s="82" t="s">
        <v>503</v>
      </c>
      <c r="W109" s="81">
        <v>43541.3383912037</v>
      </c>
      <c r="X109" s="82" t="s">
        <v>614</v>
      </c>
      <c r="Y109" s="79"/>
      <c r="Z109" s="79"/>
      <c r="AA109" s="85" t="s">
        <v>728</v>
      </c>
      <c r="AB109" s="79"/>
      <c r="AC109" s="79" t="b">
        <v>0</v>
      </c>
      <c r="AD109" s="79">
        <v>0</v>
      </c>
      <c r="AE109" s="85" t="s">
        <v>744</v>
      </c>
      <c r="AF109" s="79" t="b">
        <v>0</v>
      </c>
      <c r="AG109" s="79" t="s">
        <v>748</v>
      </c>
      <c r="AH109" s="79"/>
      <c r="AI109" s="85" t="s">
        <v>744</v>
      </c>
      <c r="AJ109" s="79" t="b">
        <v>0</v>
      </c>
      <c r="AK109" s="79">
        <v>87</v>
      </c>
      <c r="AL109" s="85" t="s">
        <v>738</v>
      </c>
      <c r="AM109" s="79" t="s">
        <v>767</v>
      </c>
      <c r="AN109" s="79" t="b">
        <v>0</v>
      </c>
      <c r="AO109" s="85" t="s">
        <v>738</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v>
      </c>
      <c r="BC109" s="78" t="str">
        <f>REPLACE(INDEX(GroupVertices[Group],MATCH(Edges[[#This Row],[Vertex 2]],GroupVertices[Vertex],0)),1,1,"")</f>
        <v>1</v>
      </c>
      <c r="BD109" s="48">
        <v>0</v>
      </c>
      <c r="BE109" s="49">
        <v>0</v>
      </c>
      <c r="BF109" s="48">
        <v>0</v>
      </c>
      <c r="BG109" s="49">
        <v>0</v>
      </c>
      <c r="BH109" s="48">
        <v>0</v>
      </c>
      <c r="BI109" s="49">
        <v>0</v>
      </c>
      <c r="BJ109" s="48">
        <v>27</v>
      </c>
      <c r="BK109" s="49">
        <v>100</v>
      </c>
      <c r="BL109" s="48">
        <v>27</v>
      </c>
    </row>
    <row r="110" spans="1:64" ht="15">
      <c r="A110" s="64" t="s">
        <v>311</v>
      </c>
      <c r="B110" s="64" t="s">
        <v>319</v>
      </c>
      <c r="C110" s="65" t="s">
        <v>1982</v>
      </c>
      <c r="D110" s="66">
        <v>3</v>
      </c>
      <c r="E110" s="67" t="s">
        <v>132</v>
      </c>
      <c r="F110" s="68">
        <v>35</v>
      </c>
      <c r="G110" s="65"/>
      <c r="H110" s="69"/>
      <c r="I110" s="70"/>
      <c r="J110" s="70"/>
      <c r="K110" s="34" t="s">
        <v>65</v>
      </c>
      <c r="L110" s="77">
        <v>110</v>
      </c>
      <c r="M110" s="77"/>
      <c r="N110" s="72"/>
      <c r="O110" s="79" t="s">
        <v>332</v>
      </c>
      <c r="P110" s="81">
        <v>43541.36962962963</v>
      </c>
      <c r="Q110" s="79" t="s">
        <v>345</v>
      </c>
      <c r="R110" s="79"/>
      <c r="S110" s="79"/>
      <c r="T110" s="79"/>
      <c r="U110" s="79"/>
      <c r="V110" s="82" t="s">
        <v>504</v>
      </c>
      <c r="W110" s="81">
        <v>43541.36962962963</v>
      </c>
      <c r="X110" s="82" t="s">
        <v>615</v>
      </c>
      <c r="Y110" s="79"/>
      <c r="Z110" s="79"/>
      <c r="AA110" s="85" t="s">
        <v>729</v>
      </c>
      <c r="AB110" s="79"/>
      <c r="AC110" s="79" t="b">
        <v>0</v>
      </c>
      <c r="AD110" s="79">
        <v>0</v>
      </c>
      <c r="AE110" s="85" t="s">
        <v>744</v>
      </c>
      <c r="AF110" s="79" t="b">
        <v>0</v>
      </c>
      <c r="AG110" s="79" t="s">
        <v>748</v>
      </c>
      <c r="AH110" s="79"/>
      <c r="AI110" s="85" t="s">
        <v>744</v>
      </c>
      <c r="AJ110" s="79" t="b">
        <v>0</v>
      </c>
      <c r="AK110" s="79">
        <v>87</v>
      </c>
      <c r="AL110" s="85" t="s">
        <v>738</v>
      </c>
      <c r="AM110" s="79" t="s">
        <v>754</v>
      </c>
      <c r="AN110" s="79" t="b">
        <v>0</v>
      </c>
      <c r="AO110" s="85" t="s">
        <v>738</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v>
      </c>
      <c r="BC110" s="78" t="str">
        <f>REPLACE(INDEX(GroupVertices[Group],MATCH(Edges[[#This Row],[Vertex 2]],GroupVertices[Vertex],0)),1,1,"")</f>
        <v>1</v>
      </c>
      <c r="BD110" s="48">
        <v>0</v>
      </c>
      <c r="BE110" s="49">
        <v>0</v>
      </c>
      <c r="BF110" s="48">
        <v>0</v>
      </c>
      <c r="BG110" s="49">
        <v>0</v>
      </c>
      <c r="BH110" s="48">
        <v>0</v>
      </c>
      <c r="BI110" s="49">
        <v>0</v>
      </c>
      <c r="BJ110" s="48">
        <v>27</v>
      </c>
      <c r="BK110" s="49">
        <v>100</v>
      </c>
      <c r="BL110" s="48">
        <v>27</v>
      </c>
    </row>
    <row r="111" spans="1:64" ht="15">
      <c r="A111" s="64" t="s">
        <v>312</v>
      </c>
      <c r="B111" s="64" t="s">
        <v>312</v>
      </c>
      <c r="C111" s="65" t="s">
        <v>1982</v>
      </c>
      <c r="D111" s="66">
        <v>3</v>
      </c>
      <c r="E111" s="67" t="s">
        <v>132</v>
      </c>
      <c r="F111" s="68">
        <v>35</v>
      </c>
      <c r="G111" s="65"/>
      <c r="H111" s="69"/>
      <c r="I111" s="70"/>
      <c r="J111" s="70"/>
      <c r="K111" s="34" t="s">
        <v>65</v>
      </c>
      <c r="L111" s="77">
        <v>111</v>
      </c>
      <c r="M111" s="77"/>
      <c r="N111" s="72"/>
      <c r="O111" s="79" t="s">
        <v>176</v>
      </c>
      <c r="P111" s="81">
        <v>43541.40994212963</v>
      </c>
      <c r="Q111" s="79" t="s">
        <v>365</v>
      </c>
      <c r="R111" s="82" t="s">
        <v>388</v>
      </c>
      <c r="S111" s="79" t="s">
        <v>404</v>
      </c>
      <c r="T111" s="79"/>
      <c r="U111" s="79"/>
      <c r="V111" s="82" t="s">
        <v>505</v>
      </c>
      <c r="W111" s="81">
        <v>43541.40994212963</v>
      </c>
      <c r="X111" s="82" t="s">
        <v>616</v>
      </c>
      <c r="Y111" s="79"/>
      <c r="Z111" s="79"/>
      <c r="AA111" s="85" t="s">
        <v>730</v>
      </c>
      <c r="AB111" s="79"/>
      <c r="AC111" s="79" t="b">
        <v>0</v>
      </c>
      <c r="AD111" s="79">
        <v>0</v>
      </c>
      <c r="AE111" s="85" t="s">
        <v>744</v>
      </c>
      <c r="AF111" s="79" t="b">
        <v>0</v>
      </c>
      <c r="AG111" s="79" t="s">
        <v>748</v>
      </c>
      <c r="AH111" s="79"/>
      <c r="AI111" s="85" t="s">
        <v>744</v>
      </c>
      <c r="AJ111" s="79" t="b">
        <v>0</v>
      </c>
      <c r="AK111" s="79">
        <v>0</v>
      </c>
      <c r="AL111" s="85" t="s">
        <v>744</v>
      </c>
      <c r="AM111" s="79" t="s">
        <v>760</v>
      </c>
      <c r="AN111" s="79" t="b">
        <v>0</v>
      </c>
      <c r="AO111" s="85" t="s">
        <v>730</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2</v>
      </c>
      <c r="BC111" s="78" t="str">
        <f>REPLACE(INDEX(GroupVertices[Group],MATCH(Edges[[#This Row],[Vertex 2]],GroupVertices[Vertex],0)),1,1,"")</f>
        <v>2</v>
      </c>
      <c r="BD111" s="48">
        <v>0</v>
      </c>
      <c r="BE111" s="49">
        <v>0</v>
      </c>
      <c r="BF111" s="48">
        <v>0</v>
      </c>
      <c r="BG111" s="49">
        <v>0</v>
      </c>
      <c r="BH111" s="48">
        <v>0</v>
      </c>
      <c r="BI111" s="49">
        <v>0</v>
      </c>
      <c r="BJ111" s="48">
        <v>24</v>
      </c>
      <c r="BK111" s="49">
        <v>100</v>
      </c>
      <c r="BL111" s="48">
        <v>24</v>
      </c>
    </row>
    <row r="112" spans="1:64" ht="15">
      <c r="A112" s="64" t="s">
        <v>313</v>
      </c>
      <c r="B112" s="64" t="s">
        <v>313</v>
      </c>
      <c r="C112" s="65" t="s">
        <v>1982</v>
      </c>
      <c r="D112" s="66">
        <v>3</v>
      </c>
      <c r="E112" s="67" t="s">
        <v>132</v>
      </c>
      <c r="F112" s="68">
        <v>35</v>
      </c>
      <c r="G112" s="65"/>
      <c r="H112" s="69"/>
      <c r="I112" s="70"/>
      <c r="J112" s="70"/>
      <c r="K112" s="34" t="s">
        <v>65</v>
      </c>
      <c r="L112" s="77">
        <v>112</v>
      </c>
      <c r="M112" s="77"/>
      <c r="N112" s="72"/>
      <c r="O112" s="79" t="s">
        <v>176</v>
      </c>
      <c r="P112" s="81">
        <v>43541.43638888889</v>
      </c>
      <c r="Q112" s="79" t="s">
        <v>366</v>
      </c>
      <c r="R112" s="82" t="s">
        <v>388</v>
      </c>
      <c r="S112" s="79" t="s">
        <v>404</v>
      </c>
      <c r="T112" s="79"/>
      <c r="U112" s="79"/>
      <c r="V112" s="82" t="s">
        <v>506</v>
      </c>
      <c r="W112" s="81">
        <v>43541.43638888889</v>
      </c>
      <c r="X112" s="82" t="s">
        <v>617</v>
      </c>
      <c r="Y112" s="79"/>
      <c r="Z112" s="79"/>
      <c r="AA112" s="85" t="s">
        <v>731</v>
      </c>
      <c r="AB112" s="79"/>
      <c r="AC112" s="79" t="b">
        <v>0</v>
      </c>
      <c r="AD112" s="79">
        <v>0</v>
      </c>
      <c r="AE112" s="85" t="s">
        <v>744</v>
      </c>
      <c r="AF112" s="79" t="b">
        <v>0</v>
      </c>
      <c r="AG112" s="79" t="s">
        <v>748</v>
      </c>
      <c r="AH112" s="79"/>
      <c r="AI112" s="85" t="s">
        <v>744</v>
      </c>
      <c r="AJ112" s="79" t="b">
        <v>0</v>
      </c>
      <c r="AK112" s="79">
        <v>0</v>
      </c>
      <c r="AL112" s="85" t="s">
        <v>744</v>
      </c>
      <c r="AM112" s="79" t="s">
        <v>760</v>
      </c>
      <c r="AN112" s="79" t="b">
        <v>0</v>
      </c>
      <c r="AO112" s="85" t="s">
        <v>731</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2</v>
      </c>
      <c r="BC112" s="78" t="str">
        <f>REPLACE(INDEX(GroupVertices[Group],MATCH(Edges[[#This Row],[Vertex 2]],GroupVertices[Vertex],0)),1,1,"")</f>
        <v>2</v>
      </c>
      <c r="BD112" s="48">
        <v>0</v>
      </c>
      <c r="BE112" s="49">
        <v>0</v>
      </c>
      <c r="BF112" s="48">
        <v>0</v>
      </c>
      <c r="BG112" s="49">
        <v>0</v>
      </c>
      <c r="BH112" s="48">
        <v>0</v>
      </c>
      <c r="BI112" s="49">
        <v>0</v>
      </c>
      <c r="BJ112" s="48">
        <v>24</v>
      </c>
      <c r="BK112" s="49">
        <v>100</v>
      </c>
      <c r="BL112" s="48">
        <v>24</v>
      </c>
    </row>
    <row r="113" spans="1:64" ht="15">
      <c r="A113" s="64" t="s">
        <v>314</v>
      </c>
      <c r="B113" s="64" t="s">
        <v>314</v>
      </c>
      <c r="C113" s="65" t="s">
        <v>1982</v>
      </c>
      <c r="D113" s="66">
        <v>3</v>
      </c>
      <c r="E113" s="67" t="s">
        <v>132</v>
      </c>
      <c r="F113" s="68">
        <v>35</v>
      </c>
      <c r="G113" s="65"/>
      <c r="H113" s="69"/>
      <c r="I113" s="70"/>
      <c r="J113" s="70"/>
      <c r="K113" s="34" t="s">
        <v>65</v>
      </c>
      <c r="L113" s="77">
        <v>113</v>
      </c>
      <c r="M113" s="77"/>
      <c r="N113" s="72"/>
      <c r="O113" s="79" t="s">
        <v>176</v>
      </c>
      <c r="P113" s="81">
        <v>43541.48931712963</v>
      </c>
      <c r="Q113" s="79" t="s">
        <v>367</v>
      </c>
      <c r="R113" s="82" t="s">
        <v>389</v>
      </c>
      <c r="S113" s="79" t="s">
        <v>404</v>
      </c>
      <c r="T113" s="79"/>
      <c r="U113" s="79"/>
      <c r="V113" s="82" t="s">
        <v>459</v>
      </c>
      <c r="W113" s="81">
        <v>43541.48931712963</v>
      </c>
      <c r="X113" s="82" t="s">
        <v>618</v>
      </c>
      <c r="Y113" s="79"/>
      <c r="Z113" s="79"/>
      <c r="AA113" s="85" t="s">
        <v>732</v>
      </c>
      <c r="AB113" s="79"/>
      <c r="AC113" s="79" t="b">
        <v>0</v>
      </c>
      <c r="AD113" s="79">
        <v>0</v>
      </c>
      <c r="AE113" s="85" t="s">
        <v>744</v>
      </c>
      <c r="AF113" s="79" t="b">
        <v>0</v>
      </c>
      <c r="AG113" s="79" t="s">
        <v>748</v>
      </c>
      <c r="AH113" s="79"/>
      <c r="AI113" s="85" t="s">
        <v>744</v>
      </c>
      <c r="AJ113" s="79" t="b">
        <v>0</v>
      </c>
      <c r="AK113" s="79">
        <v>0</v>
      </c>
      <c r="AL113" s="85" t="s">
        <v>744</v>
      </c>
      <c r="AM113" s="79" t="s">
        <v>760</v>
      </c>
      <c r="AN113" s="79" t="b">
        <v>0</v>
      </c>
      <c r="AO113" s="85" t="s">
        <v>732</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2</v>
      </c>
      <c r="BC113" s="78" t="str">
        <f>REPLACE(INDEX(GroupVertices[Group],MATCH(Edges[[#This Row],[Vertex 2]],GroupVertices[Vertex],0)),1,1,"")</f>
        <v>2</v>
      </c>
      <c r="BD113" s="48">
        <v>0</v>
      </c>
      <c r="BE113" s="49">
        <v>0</v>
      </c>
      <c r="BF113" s="48">
        <v>0</v>
      </c>
      <c r="BG113" s="49">
        <v>0</v>
      </c>
      <c r="BH113" s="48">
        <v>0</v>
      </c>
      <c r="BI113" s="49">
        <v>0</v>
      </c>
      <c r="BJ113" s="48">
        <v>24</v>
      </c>
      <c r="BK113" s="49">
        <v>100</v>
      </c>
      <c r="BL113" s="48">
        <v>24</v>
      </c>
    </row>
    <row r="114" spans="1:64" ht="15">
      <c r="A114" s="64" t="s">
        <v>315</v>
      </c>
      <c r="B114" s="64" t="s">
        <v>319</v>
      </c>
      <c r="C114" s="65" t="s">
        <v>1982</v>
      </c>
      <c r="D114" s="66">
        <v>3</v>
      </c>
      <c r="E114" s="67" t="s">
        <v>132</v>
      </c>
      <c r="F114" s="68">
        <v>35</v>
      </c>
      <c r="G114" s="65"/>
      <c r="H114" s="69"/>
      <c r="I114" s="70"/>
      <c r="J114" s="70"/>
      <c r="K114" s="34" t="s">
        <v>65</v>
      </c>
      <c r="L114" s="77">
        <v>114</v>
      </c>
      <c r="M114" s="77"/>
      <c r="N114" s="72"/>
      <c r="O114" s="79" t="s">
        <v>332</v>
      </c>
      <c r="P114" s="81">
        <v>43541.55532407408</v>
      </c>
      <c r="Q114" s="79" t="s">
        <v>345</v>
      </c>
      <c r="R114" s="79"/>
      <c r="S114" s="79"/>
      <c r="T114" s="79"/>
      <c r="U114" s="79"/>
      <c r="V114" s="82" t="s">
        <v>507</v>
      </c>
      <c r="W114" s="81">
        <v>43541.55532407408</v>
      </c>
      <c r="X114" s="82" t="s">
        <v>619</v>
      </c>
      <c r="Y114" s="79"/>
      <c r="Z114" s="79"/>
      <c r="AA114" s="85" t="s">
        <v>733</v>
      </c>
      <c r="AB114" s="79"/>
      <c r="AC114" s="79" t="b">
        <v>0</v>
      </c>
      <c r="AD114" s="79">
        <v>0</v>
      </c>
      <c r="AE114" s="85" t="s">
        <v>744</v>
      </c>
      <c r="AF114" s="79" t="b">
        <v>0</v>
      </c>
      <c r="AG114" s="79" t="s">
        <v>748</v>
      </c>
      <c r="AH114" s="79"/>
      <c r="AI114" s="85" t="s">
        <v>744</v>
      </c>
      <c r="AJ114" s="79" t="b">
        <v>0</v>
      </c>
      <c r="AK114" s="79">
        <v>87</v>
      </c>
      <c r="AL114" s="85" t="s">
        <v>738</v>
      </c>
      <c r="AM114" s="79" t="s">
        <v>761</v>
      </c>
      <c r="AN114" s="79" t="b">
        <v>0</v>
      </c>
      <c r="AO114" s="85" t="s">
        <v>738</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1</v>
      </c>
      <c r="BC114" s="78" t="str">
        <f>REPLACE(INDEX(GroupVertices[Group],MATCH(Edges[[#This Row],[Vertex 2]],GroupVertices[Vertex],0)),1,1,"")</f>
        <v>1</v>
      </c>
      <c r="BD114" s="48">
        <v>0</v>
      </c>
      <c r="BE114" s="49">
        <v>0</v>
      </c>
      <c r="BF114" s="48">
        <v>0</v>
      </c>
      <c r="BG114" s="49">
        <v>0</v>
      </c>
      <c r="BH114" s="48">
        <v>0</v>
      </c>
      <c r="BI114" s="49">
        <v>0</v>
      </c>
      <c r="BJ114" s="48">
        <v>27</v>
      </c>
      <c r="BK114" s="49">
        <v>100</v>
      </c>
      <c r="BL114" s="48">
        <v>27</v>
      </c>
    </row>
    <row r="115" spans="1:64" ht="15">
      <c r="A115" s="64" t="s">
        <v>316</v>
      </c>
      <c r="B115" s="64" t="s">
        <v>316</v>
      </c>
      <c r="C115" s="65" t="s">
        <v>1982</v>
      </c>
      <c r="D115" s="66">
        <v>3</v>
      </c>
      <c r="E115" s="67" t="s">
        <v>132</v>
      </c>
      <c r="F115" s="68">
        <v>35</v>
      </c>
      <c r="G115" s="65"/>
      <c r="H115" s="69"/>
      <c r="I115" s="70"/>
      <c r="J115" s="70"/>
      <c r="K115" s="34" t="s">
        <v>65</v>
      </c>
      <c r="L115" s="77">
        <v>115</v>
      </c>
      <c r="M115" s="77"/>
      <c r="N115" s="72"/>
      <c r="O115" s="79" t="s">
        <v>176</v>
      </c>
      <c r="P115" s="81">
        <v>43541.67596064815</v>
      </c>
      <c r="Q115" s="79" t="s">
        <v>368</v>
      </c>
      <c r="R115" s="79" t="s">
        <v>390</v>
      </c>
      <c r="S115" s="79" t="s">
        <v>405</v>
      </c>
      <c r="T115" s="79"/>
      <c r="U115" s="79"/>
      <c r="V115" s="82" t="s">
        <v>508</v>
      </c>
      <c r="W115" s="81">
        <v>43541.67596064815</v>
      </c>
      <c r="X115" s="82" t="s">
        <v>620</v>
      </c>
      <c r="Y115" s="79"/>
      <c r="Z115" s="79"/>
      <c r="AA115" s="85" t="s">
        <v>734</v>
      </c>
      <c r="AB115" s="79"/>
      <c r="AC115" s="79" t="b">
        <v>0</v>
      </c>
      <c r="AD115" s="79">
        <v>0</v>
      </c>
      <c r="AE115" s="85" t="s">
        <v>744</v>
      </c>
      <c r="AF115" s="79" t="b">
        <v>0</v>
      </c>
      <c r="AG115" s="79" t="s">
        <v>752</v>
      </c>
      <c r="AH115" s="79"/>
      <c r="AI115" s="85" t="s">
        <v>744</v>
      </c>
      <c r="AJ115" s="79" t="b">
        <v>0</v>
      </c>
      <c r="AK115" s="79">
        <v>0</v>
      </c>
      <c r="AL115" s="85" t="s">
        <v>744</v>
      </c>
      <c r="AM115" s="79" t="s">
        <v>760</v>
      </c>
      <c r="AN115" s="79" t="b">
        <v>0</v>
      </c>
      <c r="AO115" s="85" t="s">
        <v>734</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2</v>
      </c>
      <c r="BC115" s="78" t="str">
        <f>REPLACE(INDEX(GroupVertices[Group],MATCH(Edges[[#This Row],[Vertex 2]],GroupVertices[Vertex],0)),1,1,"")</f>
        <v>2</v>
      </c>
      <c r="BD115" s="48">
        <v>0</v>
      </c>
      <c r="BE115" s="49">
        <v>0</v>
      </c>
      <c r="BF115" s="48">
        <v>0</v>
      </c>
      <c r="BG115" s="49">
        <v>0</v>
      </c>
      <c r="BH115" s="48">
        <v>0</v>
      </c>
      <c r="BI115" s="49">
        <v>0</v>
      </c>
      <c r="BJ115" s="48">
        <v>0</v>
      </c>
      <c r="BK115" s="49">
        <v>0</v>
      </c>
      <c r="BL115" s="48">
        <v>0</v>
      </c>
    </row>
    <row r="116" spans="1:64" ht="15">
      <c r="A116" s="64" t="s">
        <v>317</v>
      </c>
      <c r="B116" s="64" t="s">
        <v>317</v>
      </c>
      <c r="C116" s="65" t="s">
        <v>1982</v>
      </c>
      <c r="D116" s="66">
        <v>3</v>
      </c>
      <c r="E116" s="67" t="s">
        <v>132</v>
      </c>
      <c r="F116" s="68">
        <v>35</v>
      </c>
      <c r="G116" s="65"/>
      <c r="H116" s="69"/>
      <c r="I116" s="70"/>
      <c r="J116" s="70"/>
      <c r="K116" s="34" t="s">
        <v>65</v>
      </c>
      <c r="L116" s="77">
        <v>116</v>
      </c>
      <c r="M116" s="77"/>
      <c r="N116" s="72"/>
      <c r="O116" s="79" t="s">
        <v>176</v>
      </c>
      <c r="P116" s="81">
        <v>43542.415601851855</v>
      </c>
      <c r="Q116" s="82" t="s">
        <v>369</v>
      </c>
      <c r="R116" s="82" t="s">
        <v>391</v>
      </c>
      <c r="S116" s="79" t="s">
        <v>404</v>
      </c>
      <c r="T116" s="79"/>
      <c r="U116" s="79"/>
      <c r="V116" s="82" t="s">
        <v>509</v>
      </c>
      <c r="W116" s="81">
        <v>43542.415601851855</v>
      </c>
      <c r="X116" s="82" t="s">
        <v>621</v>
      </c>
      <c r="Y116" s="79"/>
      <c r="Z116" s="79"/>
      <c r="AA116" s="85" t="s">
        <v>735</v>
      </c>
      <c r="AB116" s="79"/>
      <c r="AC116" s="79" t="b">
        <v>0</v>
      </c>
      <c r="AD116" s="79">
        <v>0</v>
      </c>
      <c r="AE116" s="85" t="s">
        <v>744</v>
      </c>
      <c r="AF116" s="79" t="b">
        <v>0</v>
      </c>
      <c r="AG116" s="79" t="s">
        <v>752</v>
      </c>
      <c r="AH116" s="79"/>
      <c r="AI116" s="85" t="s">
        <v>744</v>
      </c>
      <c r="AJ116" s="79" t="b">
        <v>0</v>
      </c>
      <c r="AK116" s="79">
        <v>0</v>
      </c>
      <c r="AL116" s="85" t="s">
        <v>744</v>
      </c>
      <c r="AM116" s="79" t="s">
        <v>755</v>
      </c>
      <c r="AN116" s="79" t="b">
        <v>0</v>
      </c>
      <c r="AO116" s="85" t="s">
        <v>735</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2</v>
      </c>
      <c r="BC116" s="78" t="str">
        <f>REPLACE(INDEX(GroupVertices[Group],MATCH(Edges[[#This Row],[Vertex 2]],GroupVertices[Vertex],0)),1,1,"")</f>
        <v>2</v>
      </c>
      <c r="BD116" s="48">
        <v>0</v>
      </c>
      <c r="BE116" s="49">
        <v>0</v>
      </c>
      <c r="BF116" s="48">
        <v>0</v>
      </c>
      <c r="BG116" s="49">
        <v>0</v>
      </c>
      <c r="BH116" s="48">
        <v>0</v>
      </c>
      <c r="BI116" s="49">
        <v>0</v>
      </c>
      <c r="BJ116" s="48">
        <v>0</v>
      </c>
      <c r="BK116" s="49">
        <v>0</v>
      </c>
      <c r="BL116" s="48">
        <v>0</v>
      </c>
    </row>
    <row r="117" spans="1:64" ht="15">
      <c r="A117" s="64" t="s">
        <v>318</v>
      </c>
      <c r="B117" s="64" t="s">
        <v>318</v>
      </c>
      <c r="C117" s="65" t="s">
        <v>1982</v>
      </c>
      <c r="D117" s="66">
        <v>3</v>
      </c>
      <c r="E117" s="67" t="s">
        <v>132</v>
      </c>
      <c r="F117" s="68">
        <v>35</v>
      </c>
      <c r="G117" s="65"/>
      <c r="H117" s="69"/>
      <c r="I117" s="70"/>
      <c r="J117" s="70"/>
      <c r="K117" s="34" t="s">
        <v>65</v>
      </c>
      <c r="L117" s="77">
        <v>117</v>
      </c>
      <c r="M117" s="77"/>
      <c r="N117" s="72"/>
      <c r="O117" s="79" t="s">
        <v>176</v>
      </c>
      <c r="P117" s="81">
        <v>43542.767476851855</v>
      </c>
      <c r="Q117" s="79" t="s">
        <v>370</v>
      </c>
      <c r="R117" s="82" t="s">
        <v>381</v>
      </c>
      <c r="S117" s="79" t="s">
        <v>399</v>
      </c>
      <c r="T117" s="79" t="s">
        <v>407</v>
      </c>
      <c r="U117" s="79"/>
      <c r="V117" s="82" t="s">
        <v>510</v>
      </c>
      <c r="W117" s="81">
        <v>43542.767476851855</v>
      </c>
      <c r="X117" s="82" t="s">
        <v>622</v>
      </c>
      <c r="Y117" s="79"/>
      <c r="Z117" s="79"/>
      <c r="AA117" s="85" t="s">
        <v>736</v>
      </c>
      <c r="AB117" s="79"/>
      <c r="AC117" s="79" t="b">
        <v>0</v>
      </c>
      <c r="AD117" s="79">
        <v>0</v>
      </c>
      <c r="AE117" s="85" t="s">
        <v>744</v>
      </c>
      <c r="AF117" s="79" t="b">
        <v>0</v>
      </c>
      <c r="AG117" s="79" t="s">
        <v>748</v>
      </c>
      <c r="AH117" s="79"/>
      <c r="AI117" s="85" t="s">
        <v>744</v>
      </c>
      <c r="AJ117" s="79" t="b">
        <v>0</v>
      </c>
      <c r="AK117" s="79">
        <v>0</v>
      </c>
      <c r="AL117" s="85" t="s">
        <v>744</v>
      </c>
      <c r="AM117" s="79" t="s">
        <v>768</v>
      </c>
      <c r="AN117" s="79" t="b">
        <v>0</v>
      </c>
      <c r="AO117" s="85" t="s">
        <v>736</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2</v>
      </c>
      <c r="BC117" s="78" t="str">
        <f>REPLACE(INDEX(GroupVertices[Group],MATCH(Edges[[#This Row],[Vertex 2]],GroupVertices[Vertex],0)),1,1,"")</f>
        <v>2</v>
      </c>
      <c r="BD117" s="48">
        <v>1</v>
      </c>
      <c r="BE117" s="49">
        <v>5.2631578947368425</v>
      </c>
      <c r="BF117" s="48">
        <v>1</v>
      </c>
      <c r="BG117" s="49">
        <v>5.2631578947368425</v>
      </c>
      <c r="BH117" s="48">
        <v>0</v>
      </c>
      <c r="BI117" s="49">
        <v>0</v>
      </c>
      <c r="BJ117" s="48">
        <v>17</v>
      </c>
      <c r="BK117" s="49">
        <v>89.47368421052632</v>
      </c>
      <c r="BL117" s="48">
        <v>19</v>
      </c>
    </row>
    <row r="118" spans="1:64" ht="15">
      <c r="A118" s="64" t="s">
        <v>319</v>
      </c>
      <c r="B118" s="64" t="s">
        <v>319</v>
      </c>
      <c r="C118" s="65" t="s">
        <v>1983</v>
      </c>
      <c r="D118" s="66">
        <v>3</v>
      </c>
      <c r="E118" s="67" t="s">
        <v>136</v>
      </c>
      <c r="F118" s="68">
        <v>35</v>
      </c>
      <c r="G118" s="65"/>
      <c r="H118" s="69"/>
      <c r="I118" s="70"/>
      <c r="J118" s="70"/>
      <c r="K118" s="34" t="s">
        <v>65</v>
      </c>
      <c r="L118" s="77">
        <v>118</v>
      </c>
      <c r="M118" s="77"/>
      <c r="N118" s="72"/>
      <c r="O118" s="79" t="s">
        <v>176</v>
      </c>
      <c r="P118" s="81">
        <v>43519.83489583333</v>
      </c>
      <c r="Q118" s="79" t="s">
        <v>371</v>
      </c>
      <c r="R118" s="82" t="s">
        <v>387</v>
      </c>
      <c r="S118" s="79" t="s">
        <v>403</v>
      </c>
      <c r="T118" s="79"/>
      <c r="U118" s="82" t="s">
        <v>415</v>
      </c>
      <c r="V118" s="82" t="s">
        <v>415</v>
      </c>
      <c r="W118" s="81">
        <v>43519.83489583333</v>
      </c>
      <c r="X118" s="82" t="s">
        <v>623</v>
      </c>
      <c r="Y118" s="79"/>
      <c r="Z118" s="79"/>
      <c r="AA118" s="85" t="s">
        <v>737</v>
      </c>
      <c r="AB118" s="79"/>
      <c r="AC118" s="79" t="b">
        <v>0</v>
      </c>
      <c r="AD118" s="79">
        <v>277</v>
      </c>
      <c r="AE118" s="85" t="s">
        <v>744</v>
      </c>
      <c r="AF118" s="79" t="b">
        <v>0</v>
      </c>
      <c r="AG118" s="79" t="s">
        <v>748</v>
      </c>
      <c r="AH118" s="79"/>
      <c r="AI118" s="85" t="s">
        <v>744</v>
      </c>
      <c r="AJ118" s="79" t="b">
        <v>0</v>
      </c>
      <c r="AK118" s="79">
        <v>119</v>
      </c>
      <c r="AL118" s="85" t="s">
        <v>744</v>
      </c>
      <c r="AM118" s="79" t="s">
        <v>769</v>
      </c>
      <c r="AN118" s="79" t="b">
        <v>0</v>
      </c>
      <c r="AO118" s="85" t="s">
        <v>737</v>
      </c>
      <c r="AP118" s="79" t="s">
        <v>771</v>
      </c>
      <c r="AQ118" s="79">
        <v>0</v>
      </c>
      <c r="AR118" s="79">
        <v>0</v>
      </c>
      <c r="AS118" s="79"/>
      <c r="AT118" s="79"/>
      <c r="AU118" s="79"/>
      <c r="AV118" s="79"/>
      <c r="AW118" s="79"/>
      <c r="AX118" s="79"/>
      <c r="AY118" s="79"/>
      <c r="AZ118" s="79"/>
      <c r="BA118">
        <v>2</v>
      </c>
      <c r="BB118" s="78" t="str">
        <f>REPLACE(INDEX(GroupVertices[Group],MATCH(Edges[[#This Row],[Vertex 1]],GroupVertices[Vertex],0)),1,1,"")</f>
        <v>1</v>
      </c>
      <c r="BC118" s="78" t="str">
        <f>REPLACE(INDEX(GroupVertices[Group],MATCH(Edges[[#This Row],[Vertex 2]],GroupVertices[Vertex],0)),1,1,"")</f>
        <v>1</v>
      </c>
      <c r="BD118" s="48">
        <v>0</v>
      </c>
      <c r="BE118" s="49">
        <v>0</v>
      </c>
      <c r="BF118" s="48">
        <v>0</v>
      </c>
      <c r="BG118" s="49">
        <v>0</v>
      </c>
      <c r="BH118" s="48">
        <v>0</v>
      </c>
      <c r="BI118" s="49">
        <v>0</v>
      </c>
      <c r="BJ118" s="48">
        <v>25</v>
      </c>
      <c r="BK118" s="49">
        <v>100</v>
      </c>
      <c r="BL118" s="48">
        <v>25</v>
      </c>
    </row>
    <row r="119" spans="1:64" ht="15">
      <c r="A119" s="64" t="s">
        <v>319</v>
      </c>
      <c r="B119" s="64" t="s">
        <v>319</v>
      </c>
      <c r="C119" s="65" t="s">
        <v>1983</v>
      </c>
      <c r="D119" s="66">
        <v>3</v>
      </c>
      <c r="E119" s="67" t="s">
        <v>136</v>
      </c>
      <c r="F119" s="68">
        <v>35</v>
      </c>
      <c r="G119" s="65"/>
      <c r="H119" s="69"/>
      <c r="I119" s="70"/>
      <c r="J119" s="70"/>
      <c r="K119" s="34" t="s">
        <v>65</v>
      </c>
      <c r="L119" s="77">
        <v>119</v>
      </c>
      <c r="M119" s="77"/>
      <c r="N119" s="72"/>
      <c r="O119" s="79" t="s">
        <v>176</v>
      </c>
      <c r="P119" s="81">
        <v>43540.8140625</v>
      </c>
      <c r="Q119" s="79" t="s">
        <v>372</v>
      </c>
      <c r="R119" s="82" t="s">
        <v>387</v>
      </c>
      <c r="S119" s="79" t="s">
        <v>403</v>
      </c>
      <c r="T119" s="79"/>
      <c r="U119" s="82" t="s">
        <v>414</v>
      </c>
      <c r="V119" s="82" t="s">
        <v>414</v>
      </c>
      <c r="W119" s="81">
        <v>43540.8140625</v>
      </c>
      <c r="X119" s="82" t="s">
        <v>624</v>
      </c>
      <c r="Y119" s="79"/>
      <c r="Z119" s="79"/>
      <c r="AA119" s="85" t="s">
        <v>738</v>
      </c>
      <c r="AB119" s="79"/>
      <c r="AC119" s="79" t="b">
        <v>0</v>
      </c>
      <c r="AD119" s="79">
        <v>187</v>
      </c>
      <c r="AE119" s="85" t="s">
        <v>744</v>
      </c>
      <c r="AF119" s="79" t="b">
        <v>0</v>
      </c>
      <c r="AG119" s="79" t="s">
        <v>748</v>
      </c>
      <c r="AH119" s="79"/>
      <c r="AI119" s="85" t="s">
        <v>744</v>
      </c>
      <c r="AJ119" s="79" t="b">
        <v>0</v>
      </c>
      <c r="AK119" s="79">
        <v>76</v>
      </c>
      <c r="AL119" s="85" t="s">
        <v>744</v>
      </c>
      <c r="AM119" s="79" t="s">
        <v>769</v>
      </c>
      <c r="AN119" s="79" t="b">
        <v>0</v>
      </c>
      <c r="AO119" s="85" t="s">
        <v>738</v>
      </c>
      <c r="AP119" s="79" t="s">
        <v>176</v>
      </c>
      <c r="AQ119" s="79">
        <v>0</v>
      </c>
      <c r="AR119" s="79">
        <v>0</v>
      </c>
      <c r="AS119" s="79"/>
      <c r="AT119" s="79"/>
      <c r="AU119" s="79"/>
      <c r="AV119" s="79"/>
      <c r="AW119" s="79"/>
      <c r="AX119" s="79"/>
      <c r="AY119" s="79"/>
      <c r="AZ119" s="79"/>
      <c r="BA119">
        <v>2</v>
      </c>
      <c r="BB119" s="78" t="str">
        <f>REPLACE(INDEX(GroupVertices[Group],MATCH(Edges[[#This Row],[Vertex 1]],GroupVertices[Vertex],0)),1,1,"")</f>
        <v>1</v>
      </c>
      <c r="BC119" s="78" t="str">
        <f>REPLACE(INDEX(GroupVertices[Group],MATCH(Edges[[#This Row],[Vertex 2]],GroupVertices[Vertex],0)),1,1,"")</f>
        <v>1</v>
      </c>
      <c r="BD119" s="48">
        <v>0</v>
      </c>
      <c r="BE119" s="49">
        <v>0</v>
      </c>
      <c r="BF119" s="48">
        <v>0</v>
      </c>
      <c r="BG119" s="49">
        <v>0</v>
      </c>
      <c r="BH119" s="48">
        <v>0</v>
      </c>
      <c r="BI119" s="49">
        <v>0</v>
      </c>
      <c r="BJ119" s="48">
        <v>25</v>
      </c>
      <c r="BK119" s="49">
        <v>100</v>
      </c>
      <c r="BL119" s="48">
        <v>25</v>
      </c>
    </row>
    <row r="120" spans="1:64" ht="15">
      <c r="A120" s="64" t="s">
        <v>320</v>
      </c>
      <c r="B120" s="64" t="s">
        <v>319</v>
      </c>
      <c r="C120" s="65" t="s">
        <v>1982</v>
      </c>
      <c r="D120" s="66">
        <v>3</v>
      </c>
      <c r="E120" s="67" t="s">
        <v>132</v>
      </c>
      <c r="F120" s="68">
        <v>35</v>
      </c>
      <c r="G120" s="65"/>
      <c r="H120" s="69"/>
      <c r="I120" s="70"/>
      <c r="J120" s="70"/>
      <c r="K120" s="34" t="s">
        <v>65</v>
      </c>
      <c r="L120" s="77">
        <v>120</v>
      </c>
      <c r="M120" s="77"/>
      <c r="N120" s="72"/>
      <c r="O120" s="79" t="s">
        <v>332</v>
      </c>
      <c r="P120" s="81">
        <v>43543.05520833333</v>
      </c>
      <c r="Q120" s="79" t="s">
        <v>345</v>
      </c>
      <c r="R120" s="79"/>
      <c r="S120" s="79"/>
      <c r="T120" s="79"/>
      <c r="U120" s="79"/>
      <c r="V120" s="82" t="s">
        <v>511</v>
      </c>
      <c r="W120" s="81">
        <v>43543.05520833333</v>
      </c>
      <c r="X120" s="82" t="s">
        <v>625</v>
      </c>
      <c r="Y120" s="79"/>
      <c r="Z120" s="79"/>
      <c r="AA120" s="85" t="s">
        <v>739</v>
      </c>
      <c r="AB120" s="79"/>
      <c r="AC120" s="79" t="b">
        <v>0</v>
      </c>
      <c r="AD120" s="79">
        <v>0</v>
      </c>
      <c r="AE120" s="85" t="s">
        <v>744</v>
      </c>
      <c r="AF120" s="79" t="b">
        <v>0</v>
      </c>
      <c r="AG120" s="79" t="s">
        <v>748</v>
      </c>
      <c r="AH120" s="79"/>
      <c r="AI120" s="85" t="s">
        <v>744</v>
      </c>
      <c r="AJ120" s="79" t="b">
        <v>0</v>
      </c>
      <c r="AK120" s="79">
        <v>88</v>
      </c>
      <c r="AL120" s="85" t="s">
        <v>738</v>
      </c>
      <c r="AM120" s="79" t="s">
        <v>761</v>
      </c>
      <c r="AN120" s="79" t="b">
        <v>0</v>
      </c>
      <c r="AO120" s="85" t="s">
        <v>738</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v>
      </c>
      <c r="BC120" s="78" t="str">
        <f>REPLACE(INDEX(GroupVertices[Group],MATCH(Edges[[#This Row],[Vertex 2]],GroupVertices[Vertex],0)),1,1,"")</f>
        <v>1</v>
      </c>
      <c r="BD120" s="48">
        <v>0</v>
      </c>
      <c r="BE120" s="49">
        <v>0</v>
      </c>
      <c r="BF120" s="48">
        <v>0</v>
      </c>
      <c r="BG120" s="49">
        <v>0</v>
      </c>
      <c r="BH120" s="48">
        <v>0</v>
      </c>
      <c r="BI120" s="49">
        <v>0</v>
      </c>
      <c r="BJ120" s="48">
        <v>27</v>
      </c>
      <c r="BK120" s="49">
        <v>100</v>
      </c>
      <c r="BL120" s="48">
        <v>27</v>
      </c>
    </row>
    <row r="121" spans="1:64" ht="15">
      <c r="A121" s="64" t="s">
        <v>321</v>
      </c>
      <c r="B121" s="64" t="s">
        <v>321</v>
      </c>
      <c r="C121" s="65" t="s">
        <v>1982</v>
      </c>
      <c r="D121" s="66">
        <v>3</v>
      </c>
      <c r="E121" s="67" t="s">
        <v>132</v>
      </c>
      <c r="F121" s="68">
        <v>35</v>
      </c>
      <c r="G121" s="65"/>
      <c r="H121" s="69"/>
      <c r="I121" s="70"/>
      <c r="J121" s="70"/>
      <c r="K121" s="34" t="s">
        <v>65</v>
      </c>
      <c r="L121" s="77">
        <v>121</v>
      </c>
      <c r="M121" s="77"/>
      <c r="N121" s="72"/>
      <c r="O121" s="79" t="s">
        <v>176</v>
      </c>
      <c r="P121" s="81">
        <v>43543.7084375</v>
      </c>
      <c r="Q121" s="79" t="s">
        <v>373</v>
      </c>
      <c r="R121" s="82" t="s">
        <v>392</v>
      </c>
      <c r="S121" s="79" t="s">
        <v>406</v>
      </c>
      <c r="T121" s="79"/>
      <c r="U121" s="79"/>
      <c r="V121" s="82" t="s">
        <v>512</v>
      </c>
      <c r="W121" s="81">
        <v>43543.7084375</v>
      </c>
      <c r="X121" s="82" t="s">
        <v>626</v>
      </c>
      <c r="Y121" s="79"/>
      <c r="Z121" s="79"/>
      <c r="AA121" s="85" t="s">
        <v>740</v>
      </c>
      <c r="AB121" s="79"/>
      <c r="AC121" s="79" t="b">
        <v>0</v>
      </c>
      <c r="AD121" s="79">
        <v>0</v>
      </c>
      <c r="AE121" s="85" t="s">
        <v>744</v>
      </c>
      <c r="AF121" s="79" t="b">
        <v>0</v>
      </c>
      <c r="AG121" s="79" t="s">
        <v>753</v>
      </c>
      <c r="AH121" s="79"/>
      <c r="AI121" s="85" t="s">
        <v>744</v>
      </c>
      <c r="AJ121" s="79" t="b">
        <v>0</v>
      </c>
      <c r="AK121" s="79">
        <v>0</v>
      </c>
      <c r="AL121" s="85" t="s">
        <v>744</v>
      </c>
      <c r="AM121" s="79" t="s">
        <v>770</v>
      </c>
      <c r="AN121" s="79" t="b">
        <v>0</v>
      </c>
      <c r="AO121" s="85" t="s">
        <v>740</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2</v>
      </c>
      <c r="BC121" s="78" t="str">
        <f>REPLACE(INDEX(GroupVertices[Group],MATCH(Edges[[#This Row],[Vertex 2]],GroupVertices[Vertex],0)),1,1,"")</f>
        <v>2</v>
      </c>
      <c r="BD121" s="48">
        <v>0</v>
      </c>
      <c r="BE121" s="49">
        <v>0</v>
      </c>
      <c r="BF121" s="48">
        <v>0</v>
      </c>
      <c r="BG121" s="49">
        <v>0</v>
      </c>
      <c r="BH121" s="48">
        <v>0</v>
      </c>
      <c r="BI121" s="49">
        <v>0</v>
      </c>
      <c r="BJ121" s="48">
        <v>8</v>
      </c>
      <c r="BK121" s="49">
        <v>100</v>
      </c>
      <c r="BL121" s="48">
        <v>8</v>
      </c>
    </row>
    <row r="122" spans="1:64" ht="15">
      <c r="A122" s="64" t="s">
        <v>322</v>
      </c>
      <c r="B122" s="64" t="s">
        <v>322</v>
      </c>
      <c r="C122" s="65" t="s">
        <v>1982</v>
      </c>
      <c r="D122" s="66">
        <v>3</v>
      </c>
      <c r="E122" s="67" t="s">
        <v>132</v>
      </c>
      <c r="F122" s="68">
        <v>35</v>
      </c>
      <c r="G122" s="65"/>
      <c r="H122" s="69"/>
      <c r="I122" s="70"/>
      <c r="J122" s="70"/>
      <c r="K122" s="34" t="s">
        <v>65</v>
      </c>
      <c r="L122" s="77">
        <v>122</v>
      </c>
      <c r="M122" s="77"/>
      <c r="N122" s="72"/>
      <c r="O122" s="79" t="s">
        <v>176</v>
      </c>
      <c r="P122" s="81">
        <v>43543.87914351852</v>
      </c>
      <c r="Q122" s="79" t="s">
        <v>374</v>
      </c>
      <c r="R122" s="82" t="s">
        <v>381</v>
      </c>
      <c r="S122" s="79" t="s">
        <v>399</v>
      </c>
      <c r="T122" s="79" t="s">
        <v>407</v>
      </c>
      <c r="U122" s="79"/>
      <c r="V122" s="82" t="s">
        <v>513</v>
      </c>
      <c r="W122" s="81">
        <v>43543.87914351852</v>
      </c>
      <c r="X122" s="82" t="s">
        <v>627</v>
      </c>
      <c r="Y122" s="79"/>
      <c r="Z122" s="79"/>
      <c r="AA122" s="85" t="s">
        <v>741</v>
      </c>
      <c r="AB122" s="79"/>
      <c r="AC122" s="79" t="b">
        <v>0</v>
      </c>
      <c r="AD122" s="79">
        <v>0</v>
      </c>
      <c r="AE122" s="85" t="s">
        <v>744</v>
      </c>
      <c r="AF122" s="79" t="b">
        <v>0</v>
      </c>
      <c r="AG122" s="79" t="s">
        <v>748</v>
      </c>
      <c r="AH122" s="79"/>
      <c r="AI122" s="85" t="s">
        <v>744</v>
      </c>
      <c r="AJ122" s="79" t="b">
        <v>0</v>
      </c>
      <c r="AK122" s="79">
        <v>0</v>
      </c>
      <c r="AL122" s="85" t="s">
        <v>744</v>
      </c>
      <c r="AM122" s="79" t="s">
        <v>759</v>
      </c>
      <c r="AN122" s="79" t="b">
        <v>0</v>
      </c>
      <c r="AO122" s="85" t="s">
        <v>741</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2</v>
      </c>
      <c r="BC122" s="78" t="str">
        <f>REPLACE(INDEX(GroupVertices[Group],MATCH(Edges[[#This Row],[Vertex 2]],GroupVertices[Vertex],0)),1,1,"")</f>
        <v>2</v>
      </c>
      <c r="BD122" s="48">
        <v>1</v>
      </c>
      <c r="BE122" s="49">
        <v>5.2631578947368425</v>
      </c>
      <c r="BF122" s="48">
        <v>1</v>
      </c>
      <c r="BG122" s="49">
        <v>5.2631578947368425</v>
      </c>
      <c r="BH122" s="48">
        <v>0</v>
      </c>
      <c r="BI122" s="49">
        <v>0</v>
      </c>
      <c r="BJ122" s="48">
        <v>17</v>
      </c>
      <c r="BK122" s="49">
        <v>89.47368421052632</v>
      </c>
      <c r="BL122" s="48">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2"/>
    <dataValidation allowBlank="1" showErrorMessage="1" sqref="N2:N1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2"/>
    <dataValidation allowBlank="1" showInputMessage="1" promptTitle="Edge Color" prompt="To select an optional edge color, right-click and select Select Color on the right-click menu." sqref="C3:C122"/>
    <dataValidation allowBlank="1" showInputMessage="1" promptTitle="Edge Width" prompt="Enter an optional edge width between 1 and 10." errorTitle="Invalid Edge Width" error="The optional edge width must be a whole number between 1 and 10." sqref="D3:D122"/>
    <dataValidation allowBlank="1" showInputMessage="1" promptTitle="Edge Opacity" prompt="Enter an optional edge opacity between 0 (transparent) and 100 (opaque)." errorTitle="Invalid Edge Opacity" error="The optional edge opacity must be a whole number between 0 and 10." sqref="F3:F1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2">
      <formula1>ValidEdgeVisibilities</formula1>
    </dataValidation>
    <dataValidation allowBlank="1" showInputMessage="1" showErrorMessage="1" promptTitle="Vertex 1 Name" prompt="Enter the name of the edge's first vertex." sqref="A3:A122"/>
    <dataValidation allowBlank="1" showInputMessage="1" showErrorMessage="1" promptTitle="Vertex 2 Name" prompt="Enter the name of the edge's second vertex." sqref="B3:B122"/>
    <dataValidation allowBlank="1" showInputMessage="1" showErrorMessage="1" promptTitle="Edge Label" prompt="Enter an optional edge label." errorTitle="Invalid Edge Visibility" error="You have entered an unrecognized edge visibility.  Try selecting from the drop-down list instead." sqref="H3:H1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2"/>
  </dataValidations>
  <hyperlinks>
    <hyperlink ref="Q116" r:id="rId1" display="https://t.co/uNpKoUwQN1"/>
    <hyperlink ref="R3" r:id="rId2" display="https://www.businessinsider.fr/decouvrez-le-stratolaunch-le-plus-grand-avion-du-monde-qui-devrait-effectuer-son-premier-vol-en-2019/"/>
    <hyperlink ref="R4" r:id="rId3" display="http://finance.fr.yahoo.com/actual"/>
    <hyperlink ref="R6" r:id="rId4" display="http://www.candidatehunter.com/jobs/?q=Flight+Sciences+Lead+Engineer+for+the+Stratolaunch+Program&amp;l=Mojave+United+States&amp;z=&amp;tw=&amp;k="/>
    <hyperlink ref="R7" r:id="rId5" display="https://www.stratolaunch.com/"/>
    <hyperlink ref="R8" r:id="rId6" display="https://nbntv.me/?p=65638"/>
    <hyperlink ref="R9" r:id="rId7" display="https://nbntv.me/?p=65638"/>
    <hyperlink ref="R10" r:id="rId8" display="https://twitter.com/i/web/status/1104869907777372160"/>
    <hyperlink ref="R14" r:id="rId9" display="https://www.readersdigest.ca/culture/stratolaunch-worlds-largest-plane/"/>
    <hyperlink ref="R15" r:id="rId10" display="https://www.readersdigest.ca/culture/stratolaunch-worlds-largest-plane/"/>
    <hyperlink ref="R17" r:id="rId11" display="https://aviationweek.com/space/stratolaunch-terminates-rocket-engine-launcher-programs"/>
    <hyperlink ref="R18" r:id="rId12" display="https://aviationweek.com/space/stratolaunch-terminates-rocket-engine-launcher-programs"/>
    <hyperlink ref="R19" r:id="rId13" display="https://aviationweek.com/space/stratolaunch-terminates-rocket-engine-launcher-programs"/>
    <hyperlink ref="R20" r:id="rId14" display="https://aviationweek.com/space/stratolaunch-terminates-rocket-engine-launcher-programs"/>
    <hyperlink ref="R21" r:id="rId15" display="https://aviationweek.com/space/stratolaunch-terminates-rocket-engine-launcher-programs"/>
    <hyperlink ref="R23" r:id="rId16" display="https://www.businessinsider.fr/decouvrez-le-stratolaunch-le-plus-grand-avion-du-monde-qui-devrait-effectuer-son-premier-vol-en-2019/"/>
    <hyperlink ref="R25" r:id="rId17" display="https://twitter.com/i/web/status/1106483930046173184"/>
    <hyperlink ref="R26" r:id="rId18" display="https://twitter.com/i/web/status/1106485184898060288"/>
    <hyperlink ref="R28" r:id="rId19" display="https://wunderflug.com/magazine/aiming-high-the-stratolaunch-project/"/>
    <hyperlink ref="R29" r:id="rId20" display="https://wunderflug.com/magazine/aiming-high-the-stratolaunch-project/"/>
    <hyperlink ref="R31" r:id="rId21" display="https://www.readersdigest.ca/culture/stratolaunch-worlds-largest-plane/"/>
    <hyperlink ref="R35" r:id="rId22" display="https://www.wired.com/story/stratolaunch-airplane-burt-rutan-paul-allen/"/>
    <hyperlink ref="R43" r:id="rId23" display="https://www.wired.com/story/stratolaunch-airplane-burt-rutan-paul-allen/"/>
    <hyperlink ref="R51" r:id="rId24" display="https://www.wired.com/story/stratolaunch-airplane-burt-rutan-paul-allen/"/>
    <hyperlink ref="R103" r:id="rId25" display="https://www.wired.com/story/stratolaunch-airplane-burt-rutan-paul-allen/"/>
    <hyperlink ref="R104" r:id="rId26" display="https://www.wired.com/story/stratolaunch-airplane-burt-rutan-paul-allen/"/>
    <hyperlink ref="R105" r:id="rId27" display="https://www.wired.com/story/stratolaunch-airplane-burt-rutan-paul-allen/"/>
    <hyperlink ref="R106" r:id="rId28" display="https://www.wired.com/story/stratolaunch-airplane-burt-rutan-paul-allen/"/>
    <hyperlink ref="R107" r:id="rId29" display="https://www.wired.com/story/stratolaunch-airplane-burt-rutan-paul-allen/"/>
    <hyperlink ref="R111" r:id="rId30" display="https://www.businessinsider.com/stratolaunch-is-worlds-largest-plane-pictures-2018-2?utm_content=buffer5a7f5&amp;utm_medium=social&amp;utm_source=facebook.com&amp;utm_campaign=buffer-inventions"/>
    <hyperlink ref="R112" r:id="rId31" display="https://www.businessinsider.com/stratolaunch-is-worlds-largest-plane-pictures-2018-2?utm_content=buffer5a7f5&amp;utm_medium=social&amp;utm_source=facebook.com&amp;utm_campaign=buffer-inventions"/>
    <hyperlink ref="R113" r:id="rId32" display="https://www.businessinsider.com/stratolaunch-is-worlds-largest-plane-pictures-2018-2?utm_content=topbar&amp;utm_medium=referral&amp;utm_source=facebook.com&amp;utm_campaign=buffer-biuk&amp;fbclid=IwAR1ZkJZ0zlR9RJrL7VB067vvBRUY6kAojxwjmm_AHrzru-B9dWAPuqlMaeo%3Futm_source%3Dfacebook&amp;utm_term=desktop&amp;referrer=facebook"/>
    <hyperlink ref="R116" r:id="rId33" display="https://www.businessinsider.com/stratolaunch-is-worlds-largest-plane-pictures-2018-2"/>
    <hyperlink ref="R117" r:id="rId34" display="https://www.readersdigest.ca/culture/stratolaunch-worlds-largest-plane/"/>
    <hyperlink ref="R118" r:id="rId35" display="https://www.wired.com/story/stratolaunch-airplane-burt-rutan-paul-allen/"/>
    <hyperlink ref="R119" r:id="rId36" display="https://www.wired.com/story/stratolaunch-airplane-burt-rutan-paul-allen/"/>
    <hyperlink ref="R121" r:id="rId37" display="http://fotojoin.ru/tech/stratolaunch-samyj-bolshoj-s-mire-samolet/"/>
    <hyperlink ref="R122" r:id="rId38" display="https://www.readersdigest.ca/culture/stratolaunch-worlds-largest-plane/"/>
    <hyperlink ref="U4" r:id="rId39" display="https://pbs.twimg.com/media/D1DXq3PXQAIH6eB.jpg"/>
    <hyperlink ref="U8" r:id="rId40" display="https://pbs.twimg.com/ext_tw_video_thumb/1104750695276863489/pu/img/BAW2Hwd5evwJ0Yu7.jpg"/>
    <hyperlink ref="U11" r:id="rId41" display="https://pbs.twimg.com/media/D1ZvVOlWwAs96Rf.jpg"/>
    <hyperlink ref="U12" r:id="rId42" display="https://pbs.twimg.com/media/D1ZvVOlWwAs96Rf.jpg"/>
    <hyperlink ref="U13" r:id="rId43" display="https://pbs.twimg.com/media/D1ZvVOlWwAs96Rf.jpg"/>
    <hyperlink ref="U35" r:id="rId44" display="https://pbs.twimg.com/media/D1zcIXuU4AE1S_1.jpg"/>
    <hyperlink ref="U43" r:id="rId45" display="https://pbs.twimg.com/media/D1zcIXuU4AE1S_1.jpg"/>
    <hyperlink ref="U51" r:id="rId46" display="https://pbs.twimg.com/media/D1zcIXuU4AE1S_1.jpg"/>
    <hyperlink ref="U103" r:id="rId47" display="https://pbs.twimg.com/media/D1zcIXuU4AE1S_1.jpg"/>
    <hyperlink ref="U104" r:id="rId48" display="https://pbs.twimg.com/media/D1zcIXuU4AE1S_1.jpg"/>
    <hyperlink ref="U105" r:id="rId49" display="https://pbs.twimg.com/media/D1zcIXuU4AE1S_1.jpg"/>
    <hyperlink ref="U106" r:id="rId50" display="https://pbs.twimg.com/media/D1zcIXuU4AE1S_1.jpg"/>
    <hyperlink ref="U107" r:id="rId51" display="https://pbs.twimg.com/media/D1zcIXuU4AE1S_1.jpg"/>
    <hyperlink ref="U118" r:id="rId52" display="https://pbs.twimg.com/media/D0HZnHdUUAATp81.jpg"/>
    <hyperlink ref="U119" r:id="rId53" display="https://pbs.twimg.com/media/D1zcIXuU4AE1S_1.jpg"/>
    <hyperlink ref="V3" r:id="rId54" display="http://pbs.twimg.com/profile_images/711525957564243968/k3spFnpK_normal.jpg"/>
    <hyperlink ref="V4" r:id="rId55" display="https://pbs.twimg.com/media/D1DXq3PXQAIH6eB.jpg"/>
    <hyperlink ref="V5" r:id="rId56" display="http://pbs.twimg.com/profile_images/959898241247666176/C53W-PEV_normal.jpg"/>
    <hyperlink ref="V6" r:id="rId57" display="http://pbs.twimg.com/profile_images/871238775799599104/1Hf3GdOH_normal.jpg"/>
    <hyperlink ref="V7" r:id="rId58" display="http://pbs.twimg.com/profile_images/701815964308910080/tZcN7OIO_normal.jpg"/>
    <hyperlink ref="V8" r:id="rId59" display="https://pbs.twimg.com/ext_tw_video_thumb/1104750695276863489/pu/img/BAW2Hwd5evwJ0Yu7.jpg"/>
    <hyperlink ref="V9" r:id="rId60" display="http://pbs.twimg.com/profile_images/1090670113907507201/TPWZHbYH_normal.jpg"/>
    <hyperlink ref="V10" r:id="rId61" display="http://pbs.twimg.com/profile_images/1093575370077601792/DpzuHzjr_normal.jpg"/>
    <hyperlink ref="V11" r:id="rId62" display="https://pbs.twimg.com/media/D1ZvVOlWwAs96Rf.jpg"/>
    <hyperlink ref="V12" r:id="rId63" display="https://pbs.twimg.com/media/D1ZvVOlWwAs96Rf.jpg"/>
    <hyperlink ref="V13" r:id="rId64" display="https://pbs.twimg.com/media/D1ZvVOlWwAs96Rf.jpg"/>
    <hyperlink ref="V14" r:id="rId65" display="http://pbs.twimg.com/profile_images/524646025101733888/fjcDx8SV_normal.jpeg"/>
    <hyperlink ref="V15" r:id="rId66" display="http://pbs.twimg.com/profile_images/524646025101733888/fjcDx8SV_normal.jpeg"/>
    <hyperlink ref="V16" r:id="rId67" display="http://pbs.twimg.com/profile_images/1103633719062077442/X7UJuzSN_normal.jpg"/>
    <hyperlink ref="V17" r:id="rId68" display="http://pbs.twimg.com/profile_images/3776705657/50527e35c3dedb63c323849f5245f704_normal.jpeg"/>
    <hyperlink ref="V18" r:id="rId69" display="http://pbs.twimg.com/profile_images/3776705657/50527e35c3dedb63c323849f5245f704_normal.jpeg"/>
    <hyperlink ref="V19" r:id="rId70" display="http://pbs.twimg.com/profile_images/3776705657/50527e35c3dedb63c323849f5245f704_normal.jpeg"/>
    <hyperlink ref="V20" r:id="rId71" display="http://pbs.twimg.com/profile_images/3776705657/50527e35c3dedb63c323849f5245f704_normal.jpeg"/>
    <hyperlink ref="V21" r:id="rId72" display="http://pbs.twimg.com/profile_images/3776705657/50527e35c3dedb63c323849f5245f704_normal.jpeg"/>
    <hyperlink ref="V22" r:id="rId73" display="http://pbs.twimg.com/profile_images/466250763136561153/zaY5wz_S_normal.jpeg"/>
    <hyperlink ref="V23" r:id="rId74" display="http://pbs.twimg.com/profile_images/997990867779469313/sH6MhYMX_normal.jpg"/>
    <hyperlink ref="V24" r:id="rId75" display="http://pbs.twimg.com/profile_images/1077962496009560064/X9OqgyhS_normal.jpg"/>
    <hyperlink ref="V25" r:id="rId76" display="http://pbs.twimg.com/profile_images/3277021254/d11dabf214c9ec605a6162857291ee14_normal.png"/>
    <hyperlink ref="V26" r:id="rId77" display="http://pbs.twimg.com/profile_images/777750029176082432/XlM0H5Th_normal.jpg"/>
    <hyperlink ref="V27" r:id="rId78" display="http://pbs.twimg.com/profile_images/1107502169228484608/4Txh9aXk_normal.jpg"/>
    <hyperlink ref="V28" r:id="rId79" display="http://pbs.twimg.com/profile_images/909817409263034368/bEJQw_u2_normal.jpg"/>
    <hyperlink ref="V29" r:id="rId80" display="http://pbs.twimg.com/profile_images/909817409263034368/bEJQw_u2_normal.jpg"/>
    <hyperlink ref="V30" r:id="rId81" display="http://pbs.twimg.com/profile_images/1025961906966863872/_HD36m-__normal.jpg"/>
    <hyperlink ref="V31" r:id="rId82" display="http://pbs.twimg.com/profile_images/1189891097/profile_normal.jpg"/>
    <hyperlink ref="V32" r:id="rId83" display="http://pbs.twimg.com/profile_images/1051165033542094849/-GLEY2wl_normal.jpg"/>
    <hyperlink ref="V33" r:id="rId84" display="http://pbs.twimg.com/profile_images/1081651159247581186/l33NOow3_normal.jpg"/>
    <hyperlink ref="V34" r:id="rId85" display="http://pbs.twimg.com/profile_images/1101487073100390400/7xSMfDR__normal.png"/>
    <hyperlink ref="V35" r:id="rId86" display="https://pbs.twimg.com/media/D1zcIXuU4AE1S_1.jpg"/>
    <hyperlink ref="V36" r:id="rId87" display="http://pbs.twimg.com/profile_images/519998791915544578/xb9Qjwgl_normal.jpeg"/>
    <hyperlink ref="V37" r:id="rId88" display="http://pbs.twimg.com/profile_images/458125310693625856/2hKuJR7Y_normal.png"/>
    <hyperlink ref="V38" r:id="rId89" display="http://pbs.twimg.com/profile_images/751400582330609665/eBSk425t_normal.jpg"/>
    <hyperlink ref="V39" r:id="rId90" display="http://pbs.twimg.com/profile_images/1101750685513658369/cdtIJr65_normal.jpg"/>
    <hyperlink ref="V40" r:id="rId91" display="http://pbs.twimg.com/profile_images/1106560336742834179/sertFm4s_normal.jpg"/>
    <hyperlink ref="V41" r:id="rId92" display="http://pbs.twimg.com/profile_images/1106983831050113024/IXP9fTe7_normal.jpg"/>
    <hyperlink ref="V42" r:id="rId93" display="http://pbs.twimg.com/profile_images/622158445597315072/ZK0AGK6U_normal.jpg"/>
    <hyperlink ref="V43" r:id="rId94" display="https://pbs.twimg.com/media/D1zcIXuU4AE1S_1.jpg"/>
    <hyperlink ref="V44" r:id="rId95" display="http://pbs.twimg.com/profile_images/1070765459568558080/J-O-9tvv_normal.jpg"/>
    <hyperlink ref="V45" r:id="rId96" display="http://pbs.twimg.com/profile_images/964522084377546752/pqAG-hqX_normal.jpg"/>
    <hyperlink ref="V46" r:id="rId97" display="http://pbs.twimg.com/profile_images/983817510469472258/KivbcBSz_normal.jpg"/>
    <hyperlink ref="V47" r:id="rId98" display="http://pbs.twimg.com/profile_images/940568151573581825/2tJydLKt_normal.jpg"/>
    <hyperlink ref="V48" r:id="rId99" display="http://pbs.twimg.com/profile_images/915398058300583937/HNwaosY8_normal.jpg"/>
    <hyperlink ref="V49" r:id="rId100" display="http://pbs.twimg.com/profile_images/1108109064674910208/ci_58bnM_normal.jpg"/>
    <hyperlink ref="V50" r:id="rId101" display="http://pbs.twimg.com/profile_images/896250536894373888/SKnauJzN_normal.jpg"/>
    <hyperlink ref="V51" r:id="rId102" display="https://pbs.twimg.com/media/D1zcIXuU4AE1S_1.jpg"/>
    <hyperlink ref="V52" r:id="rId103" display="http://pbs.twimg.com/profile_images/1088750997906903040/mwQR_K_s_normal.jpg"/>
    <hyperlink ref="V53" r:id="rId104" display="http://pbs.twimg.com/profile_images/1044691106422837249/6sx5BQJq_normal.jpg"/>
    <hyperlink ref="V54" r:id="rId105" display="http://pbs.twimg.com/profile_images/1058770008325677057/fzF5o_sa_normal.jpg"/>
    <hyperlink ref="V55" r:id="rId106" display="http://pbs.twimg.com/profile_images/870271669427982336/Fl44ce_s_normal.jpg"/>
    <hyperlink ref="V56" r:id="rId107" display="http://pbs.twimg.com/profile_images/1086620346722250752/-5PsfJDE_normal.png"/>
    <hyperlink ref="V57" r:id="rId108" display="http://pbs.twimg.com/profile_images/1087072355669692416/Bwa0XozY_normal.jpg"/>
    <hyperlink ref="V58" r:id="rId109" display="http://pbs.twimg.com/profile_images/988915346114596864/iDJJZLEf_normal.jpg"/>
    <hyperlink ref="V59" r:id="rId110" display="http://pbs.twimg.com/profile_images/979836646794330112/JiU5_QSn_normal.jpg"/>
    <hyperlink ref="V60" r:id="rId111" display="http://abs.twimg.com/sticky/default_profile_images/default_profile_normal.png"/>
    <hyperlink ref="V61" r:id="rId112" display="http://pbs.twimg.com/profile_images/1106924268309397504/uNwb5mOS_normal.jpg"/>
    <hyperlink ref="V62" r:id="rId113" display="http://pbs.twimg.com/profile_images/1045475185082736640/t1IYLb6M_normal.jpg"/>
    <hyperlink ref="V63" r:id="rId114" display="http://pbs.twimg.com/profile_images/892131968909029377/sMoRx59L_normal.jpg"/>
    <hyperlink ref="V64" r:id="rId115" display="http://pbs.twimg.com/profile_images/544684667559899137/hToW95-m_normal.jpeg"/>
    <hyperlink ref="V65" r:id="rId116" display="http://pbs.twimg.com/profile_images/488300769691435009/w6toE_Vq_normal.jpeg"/>
    <hyperlink ref="V66" r:id="rId117" display="http://pbs.twimg.com/profile_images/892904221695033345/t6Zm4JZE_normal.jpg"/>
    <hyperlink ref="V67" r:id="rId118" display="http://pbs.twimg.com/profile_images/845613489922166784/90IN75gb_normal.jpg"/>
    <hyperlink ref="V68" r:id="rId119" display="http://pbs.twimg.com/profile_images/855925309287301120/jvmqpGnI_normal.jpg"/>
    <hyperlink ref="V69" r:id="rId120" display="http://pbs.twimg.com/profile_images/1077660806647607296/pNrSRirx_normal.jpg"/>
    <hyperlink ref="V70" r:id="rId121" display="http://pbs.twimg.com/profile_images/1097627087328940032/EYahUXGW_normal.jpg"/>
    <hyperlink ref="V71" r:id="rId122" display="http://pbs.twimg.com/profile_images/1046021191583109120/z-8L42Bu_normal.jpg"/>
    <hyperlink ref="V72" r:id="rId123" display="http://pbs.twimg.com/profile_images/1078035459031420928/zyDjc8Be_normal.jpg"/>
    <hyperlink ref="V73" r:id="rId124" display="http://pbs.twimg.com/profile_images/3417025801/de614cdbc560070351242707e77a7555_normal.png"/>
    <hyperlink ref="V74" r:id="rId125" display="http://pbs.twimg.com/profile_images/1104817764143755264/uEVMX_xE_normal.jpg"/>
    <hyperlink ref="V75" r:id="rId126" display="http://pbs.twimg.com/profile_images/1104456429686149120/aAvxBmzT_normal.jpg"/>
    <hyperlink ref="V76" r:id="rId127" display="http://pbs.twimg.com/profile_images/872214567945994241/igaaCGTX_normal.jpg"/>
    <hyperlink ref="V77" r:id="rId128" display="http://pbs.twimg.com/profile_images/898984740308611072/NpFvwzHc_normal.jpg"/>
    <hyperlink ref="V78" r:id="rId129" display="http://pbs.twimg.com/profile_images/1103610603887906816/KFOPawfr_normal.png"/>
    <hyperlink ref="V79" r:id="rId130" display="http://pbs.twimg.com/profile_images/1083117834736144386/DFkWu8os_normal.jpg"/>
    <hyperlink ref="V80" r:id="rId131" display="http://pbs.twimg.com/profile_images/1378045415/Gundam_Exia_by_candyworx_normal.jpg"/>
    <hyperlink ref="V81" r:id="rId132" display="http://pbs.twimg.com/profile_images/1041344751067267072/rpITPeYa_normal.jpg"/>
    <hyperlink ref="V82" r:id="rId133" display="http://pbs.twimg.com/profile_images/1022482577851072514/j9WpeGTg_normal.jpg"/>
    <hyperlink ref="V83" r:id="rId134" display="http://pbs.twimg.com/profile_images/1021965099102359554/wWwYD-rF_normal.jpg"/>
    <hyperlink ref="V84" r:id="rId135" display="http://pbs.twimg.com/profile_images/910340889511383042/ZbkrX_y__normal.jpg"/>
    <hyperlink ref="V85" r:id="rId136" display="http://pbs.twimg.com/profile_images/1074630912401240064/hElg0Wdf_normal.jpg"/>
    <hyperlink ref="V86" r:id="rId137" display="http://pbs.twimg.com/profile_images/1093325384668590080/iGRSS28J_normal.jpg"/>
    <hyperlink ref="V87" r:id="rId138" display="http://pbs.twimg.com/profile_images/1077235339809427456/oeW611_i_normal.jpg"/>
    <hyperlink ref="V88" r:id="rId139" display="http://pbs.twimg.com/profile_images/1106704966713032705/5Ej-OVhc_normal.png"/>
    <hyperlink ref="V89" r:id="rId140" display="http://pbs.twimg.com/profile_images/1042372608002535424/KG4ojCAZ_normal.jpg"/>
    <hyperlink ref="V90" r:id="rId141" display="http://pbs.twimg.com/profile_images/1067721307012415488/oUqQfUhE_normal.jpg"/>
    <hyperlink ref="V91" r:id="rId142" display="http://pbs.twimg.com/profile_images/1227015640/23089_100000755693264_7075_q_normal.jpg"/>
    <hyperlink ref="V92" r:id="rId143" display="http://pbs.twimg.com/profile_images/1102773448240254976/eCC5RyGp_normal.png"/>
    <hyperlink ref="V93" r:id="rId144" display="http://pbs.twimg.com/profile_images/579862426138636288/rwhsGoJj_normal.jpg"/>
    <hyperlink ref="V94" r:id="rId145" display="http://pbs.twimg.com/profile_images/1042230007328727040/hDO38hla_normal.jpg"/>
    <hyperlink ref="V95" r:id="rId146" display="http://pbs.twimg.com/profile_images/596866598561980416/9Wqd5pC1_normal.jpg"/>
    <hyperlink ref="V96" r:id="rId147" display="http://pbs.twimg.com/profile_images/1016853033668562944/fS3D84Gb_normal.jpg"/>
    <hyperlink ref="V97" r:id="rId148" display="http://pbs.twimg.com/profile_images/1102477130015768576/gyRdJWDD_normal.jpg"/>
    <hyperlink ref="V98" r:id="rId149" display="http://pbs.twimg.com/profile_images/378800000283554541/01c30090a271d6366f7c76a777968e53_normal.jpeg"/>
    <hyperlink ref="V99" r:id="rId150" display="http://pbs.twimg.com/profile_images/737157564211834884/IqWnyRIh_normal.jpg"/>
    <hyperlink ref="V100" r:id="rId151" display="http://pbs.twimg.com/profile_images/1105846006023782400/6nkOzvTa_normal.png"/>
    <hyperlink ref="V101" r:id="rId152" display="http://pbs.twimg.com/profile_images/2101645707/_m_02_normal.JPG"/>
    <hyperlink ref="V102" r:id="rId153" display="http://pbs.twimg.com/profile_images/873364868534943744/vcWgyLOv_normal.jpg"/>
    <hyperlink ref="V103" r:id="rId154" display="https://pbs.twimg.com/media/D1zcIXuU4AE1S_1.jpg"/>
    <hyperlink ref="V104" r:id="rId155" display="https://pbs.twimg.com/media/D1zcIXuU4AE1S_1.jpg"/>
    <hyperlink ref="V105" r:id="rId156" display="https://pbs.twimg.com/media/D1zcIXuU4AE1S_1.jpg"/>
    <hyperlink ref="V106" r:id="rId157" display="https://pbs.twimg.com/media/D1zcIXuU4AE1S_1.jpg"/>
    <hyperlink ref="V107" r:id="rId158" display="https://pbs.twimg.com/media/D1zcIXuU4AE1S_1.jpg"/>
    <hyperlink ref="V108" r:id="rId159" display="http://pbs.twimg.com/profile_images/618813127703031809/RUQK1com_normal.jpg"/>
    <hyperlink ref="V109" r:id="rId160" display="http://pbs.twimg.com/profile_images/438144934777221120/AGYzyCt-_normal.jpeg"/>
    <hyperlink ref="V110" r:id="rId161" display="http://pbs.twimg.com/profile_images/915306336669306880/7psFHFwZ_normal.jpg"/>
    <hyperlink ref="V111" r:id="rId162" display="http://pbs.twimg.com/profile_images/1009739511436152833/PIlUUx3B_normal.jpg"/>
    <hyperlink ref="V112" r:id="rId163" display="http://pbs.twimg.com/profile_images/625693514400034816/gfk8K1Pq_normal.jpg"/>
    <hyperlink ref="V113" r:id="rId164" display="http://abs.twimg.com/sticky/default_profile_images/default_profile_normal.png"/>
    <hyperlink ref="V114" r:id="rId165" display="http://pbs.twimg.com/profile_images/901407657088700416/w8FqJOkD_normal.jpg"/>
    <hyperlink ref="V115" r:id="rId166" display="http://pbs.twimg.com/profile_images/1434387599/Capture2_normal.JPG"/>
    <hyperlink ref="V116" r:id="rId167" display="http://pbs.twimg.com/profile_images/910905539475001344/vfryur6g_normal.jpg"/>
    <hyperlink ref="V117" r:id="rId168" display="http://pbs.twimg.com/profile_images/623514810374684672/Hp2Om0JX_normal.jpg"/>
    <hyperlink ref="V118" r:id="rId169" display="https://pbs.twimg.com/media/D0HZnHdUUAATp81.jpg"/>
    <hyperlink ref="V119" r:id="rId170" display="https://pbs.twimg.com/media/D1zcIXuU4AE1S_1.jpg"/>
    <hyperlink ref="V120" r:id="rId171" display="http://pbs.twimg.com/profile_images/1061392112086769664/6OonIXTi_normal.jpg"/>
    <hyperlink ref="V121" r:id="rId172" display="http://pbs.twimg.com/profile_images/761679740088545280/fNGqDcPg_normal.jpg"/>
    <hyperlink ref="V122" r:id="rId173" display="http://pbs.twimg.com/profile_images/491690523883606017/N-LoSz0f_normal.jpeg"/>
    <hyperlink ref="X3" r:id="rId174" display="https://twitter.com/#!/augusteguerlay/status/1103606272576970752"/>
    <hyperlink ref="X4" r:id="rId175" display="https://twitter.com/#!/tahar_myschrif/status/1103619077807968256"/>
    <hyperlink ref="X5" r:id="rId176" display="https://twitter.com/#!/horen_frederic/status/1103684164874833921"/>
    <hyperlink ref="X6" r:id="rId177" display="https://twitter.com/#!/worklancasterca/status/1103801339467972608"/>
    <hyperlink ref="X7" r:id="rId178" display="https://twitter.com/#!/ff0rt/status/1104049731066609665"/>
    <hyperlink ref="X8" r:id="rId179" display="https://twitter.com/#!/nbntweets/status/1104750914362052608"/>
    <hyperlink ref="X9" r:id="rId180" display="https://twitter.com/#!/ahmadelhajj007/status/1104790798208561155"/>
    <hyperlink ref="X10" r:id="rId181" display="https://twitter.com/#!/forrestlself/status/1104869907777372160"/>
    <hyperlink ref="X11" r:id="rId182" display="https://twitter.com/#!/solar__winds/status/1105193458661314560"/>
    <hyperlink ref="X12" r:id="rId183" display="https://twitter.com/#!/solar__winds/status/1105193458661314560"/>
    <hyperlink ref="X13" r:id="rId184" display="https://twitter.com/#!/solar__winds/status/1105193458661314560"/>
    <hyperlink ref="X14" r:id="rId185" display="https://twitter.com/#!/abmortgagecoach/status/1105197991894364160"/>
    <hyperlink ref="X15" r:id="rId186" display="https://twitter.com/#!/abmortgagecoach/status/1105198005186048000"/>
    <hyperlink ref="X16" r:id="rId187" display="https://twitter.com/#!/shirleycrofto12/status/1105251618642108417"/>
    <hyperlink ref="X17" r:id="rId188" display="https://twitter.com/#!/flyinadambadger/status/1105445887420125184"/>
    <hyperlink ref="X18" r:id="rId189" display="https://twitter.com/#!/flyinadambadger/status/1105445887420125184"/>
    <hyperlink ref="X19" r:id="rId190" display="https://twitter.com/#!/flyinadambadger/status/1105445887420125184"/>
    <hyperlink ref="X20" r:id="rId191" display="https://twitter.com/#!/flyinadambadger/status/1105445887420125184"/>
    <hyperlink ref="X21" r:id="rId192" display="https://twitter.com/#!/flyinadambadger/status/1105445887420125184"/>
    <hyperlink ref="X22" r:id="rId193" display="https://twitter.com/#!/exetertowncrier/status/1105903224073142273"/>
    <hyperlink ref="X23" r:id="rId194" display="https://twitter.com/#!/leoauteur/status/1106095153758924800"/>
    <hyperlink ref="X24" r:id="rId195" display="https://twitter.com/#!/chaillouy/status/1106160756255531008"/>
    <hyperlink ref="X25" r:id="rId196" display="https://twitter.com/#!/finavia/status/1106483930046173184"/>
    <hyperlink ref="X26" r:id="rId197" display="https://twitter.com/#!/helsinkiairport/status/1106485184898060288"/>
    <hyperlink ref="X27" r:id="rId198" display="https://twitter.com/#!/stevekerosi/status/1106489769348001793"/>
    <hyperlink ref="X28" r:id="rId199" display="https://twitter.com/#!/wunderflugcom/status/1104048154675167233"/>
    <hyperlink ref="X29" r:id="rId200" display="https://twitter.com/#!/wunderflugcom/status/1106536635854917633"/>
    <hyperlink ref="X30" r:id="rId201" display="https://twitter.com/#!/guvhubnews/status/1106627037219950592"/>
    <hyperlink ref="X31" r:id="rId202" display="https://twitter.com/#!/lavignemf/status/1106979751787487235"/>
    <hyperlink ref="X32" r:id="rId203" display="https://twitter.com/#!/garethibinns/status/1107001802942230528"/>
    <hyperlink ref="X33" r:id="rId204" display="https://twitter.com/#!/techaggreg/status/1107001845829025792"/>
    <hyperlink ref="X34" r:id="rId205" display="https://twitter.com/#!/pyspark_/status/1107001898010198016"/>
    <hyperlink ref="X35" r:id="rId206" display="https://twitter.com/#!/daibuilds/status/1107001973449113600"/>
    <hyperlink ref="X36" r:id="rId207" display="https://twitter.com/#!/79silver/status/1107001973830643712"/>
    <hyperlink ref="X37" r:id="rId208" display="https://twitter.com/#!/cosmunity/status/1107001975021936640"/>
    <hyperlink ref="X38" r:id="rId209" display="https://twitter.com/#!/smb7007/status/1107002020886708228"/>
    <hyperlink ref="X39" r:id="rId210" display="https://twitter.com/#!/abhijat23/status/1107002061655293953"/>
    <hyperlink ref="X40" r:id="rId211" display="https://twitter.com/#!/meljior/status/1107002063987331073"/>
    <hyperlink ref="X41" r:id="rId212" display="https://twitter.com/#!/cyn0sure2/status/1107002236842979330"/>
    <hyperlink ref="X42" r:id="rId213" display="https://twitter.com/#!/wigginsphysics/status/1107002372340047880"/>
    <hyperlink ref="X43" r:id="rId214" display="https://twitter.com/#!/gabriel_hussy/status/1107002412806651904"/>
    <hyperlink ref="X44" r:id="rId215" display="https://twitter.com/#!/rdylan23/status/1107002572206993414"/>
    <hyperlink ref="X45" r:id="rId216" display="https://twitter.com/#!/parisaqurban/status/1107002579492524034"/>
    <hyperlink ref="X46" r:id="rId217" display="https://twitter.com/#!/gingermarauder/status/1107002663751872513"/>
    <hyperlink ref="X47" r:id="rId218" display="https://twitter.com/#!/incastmedia/status/1107002693665607680"/>
    <hyperlink ref="X48" r:id="rId219" display="https://twitter.com/#!/newsneus/status/1107002716457455617"/>
    <hyperlink ref="X49" r:id="rId220" display="https://twitter.com/#!/millenialn/status/1107002750393597958"/>
    <hyperlink ref="X50" r:id="rId221" display="https://twitter.com/#!/notolls1/status/1107002818735624195"/>
    <hyperlink ref="X51" r:id="rId222" display="https://twitter.com/#!/stanleysuen/status/1107002942677286912"/>
    <hyperlink ref="X52" r:id="rId223" display="https://twitter.com/#!/sorensenwill/status/1107003323943735302"/>
    <hyperlink ref="X53" r:id="rId224" display="https://twitter.com/#!/spiritunicorn/status/1107003500813320192"/>
    <hyperlink ref="X54" r:id="rId225" display="https://twitter.com/#!/jenrobertson2o2/status/1107003523470970881"/>
    <hyperlink ref="X55" r:id="rId226" display="https://twitter.com/#!/pefdow/status/1107003567456641024"/>
    <hyperlink ref="X56" r:id="rId227" display="https://twitter.com/#!/karlcch1919/status/1107003673207549952"/>
    <hyperlink ref="X57" r:id="rId228" display="https://twitter.com/#!/kanuni_suleym/status/1107003738387070976"/>
    <hyperlink ref="X58" r:id="rId229" display="https://twitter.com/#!/enrique_retis/status/1107004386906120193"/>
    <hyperlink ref="X59" r:id="rId230" display="https://twitter.com/#!/vontoddenstein/status/1107004677420281856"/>
    <hyperlink ref="X60" r:id="rId231" display="https://twitter.com/#!/jangrandma71216/status/1107005703645003777"/>
    <hyperlink ref="X61" r:id="rId232" display="https://twitter.com/#!/7654321ko/status/1107005757013282827"/>
    <hyperlink ref="X62" r:id="rId233" display="https://twitter.com/#!/michael86448476/status/1107005776848191488"/>
    <hyperlink ref="X63" r:id="rId234" display="https://twitter.com/#!/r0dt1d/status/1107006717567606785"/>
    <hyperlink ref="X64" r:id="rId235" display="https://twitter.com/#!/gutenbergsson/status/1107006730934935556"/>
    <hyperlink ref="X65" r:id="rId236" display="https://twitter.com/#!/checopaco1/status/1107006988200931329"/>
    <hyperlink ref="X66" r:id="rId237" display="https://twitter.com/#!/robertesell/status/1107007576292487169"/>
    <hyperlink ref="X67" r:id="rId238" display="https://twitter.com/#!/andreabettini/status/1107007740554153984"/>
    <hyperlink ref="X68" r:id="rId239" display="https://twitter.com/#!/tacj/status/1107007976303443968"/>
    <hyperlink ref="X69" r:id="rId240" display="https://twitter.com/#!/brandonbydesign/status/1107008305589821441"/>
    <hyperlink ref="X70" r:id="rId241" display="https://twitter.com/#!/ratarataratara1/status/1107008374040870912"/>
    <hyperlink ref="X71" r:id="rId242" display="https://twitter.com/#!/olagbegidayo/status/1107008826061004800"/>
    <hyperlink ref="X72" r:id="rId243" display="https://twitter.com/#!/ashysaber400/status/1107008947427442688"/>
    <hyperlink ref="X73" r:id="rId244" display="https://twitter.com/#!/tallelfin/status/1107009765597536256"/>
    <hyperlink ref="X74" r:id="rId245" display="https://twitter.com/#!/ianpfraser1/status/1107009939208192000"/>
    <hyperlink ref="X75" r:id="rId246" display="https://twitter.com/#!/jeew333t/status/1107011555277881344"/>
    <hyperlink ref="X76" r:id="rId247" display="https://twitter.com/#!/is_haqq/status/1107015333016158210"/>
    <hyperlink ref="X77" r:id="rId248" display="https://twitter.com/#!/loris_assi/status/1107016171138834433"/>
    <hyperlink ref="X78" r:id="rId249" display="https://twitter.com/#!/ohmygizmos/status/1107017666420768769"/>
    <hyperlink ref="X79" r:id="rId250" display="https://twitter.com/#!/riscus1/status/1107017749228912641"/>
    <hyperlink ref="X80" r:id="rId251" display="https://twitter.com/#!/alexndralbornoz/status/1107019934176104448"/>
    <hyperlink ref="X81" r:id="rId252" display="https://twitter.com/#!/path2flight/status/1107021402924703744"/>
    <hyperlink ref="X82" r:id="rId253" display="https://twitter.com/#!/_virtual_v/status/1107021670508826625"/>
    <hyperlink ref="X83" r:id="rId254" display="https://twitter.com/#!/brandondbrown03/status/1107022386484916225"/>
    <hyperlink ref="X84" r:id="rId255" display="https://twitter.com/#!/italberto/status/1107023476026675202"/>
    <hyperlink ref="X85" r:id="rId256" display="https://twitter.com/#!/suneelsubra/status/1107023848480952323"/>
    <hyperlink ref="X86" r:id="rId257" display="https://twitter.com/#!/jmendopr/status/1107025455037775873"/>
    <hyperlink ref="X87" r:id="rId258" display="https://twitter.com/#!/tycoville1/status/1107030323831992320"/>
    <hyperlink ref="X88" r:id="rId259" display="https://twitter.com/#!/nappingangel/status/1107030932375199745"/>
    <hyperlink ref="X89" r:id="rId260" display="https://twitter.com/#!/vcarabineiro/status/1107035816746979328"/>
    <hyperlink ref="X90" r:id="rId261" display="https://twitter.com/#!/ashishbohora/status/1107043158796521474"/>
    <hyperlink ref="X91" r:id="rId262" display="https://twitter.com/#!/24090510/status/1107053592324661248"/>
    <hyperlink ref="X92" r:id="rId263" display="https://twitter.com/#!/jorge_aluna1/status/1107058427182940160"/>
    <hyperlink ref="X93" r:id="rId264" display="https://twitter.com/#!/supercontra/status/1107061027093524480"/>
    <hyperlink ref="X94" r:id="rId265" display="https://twitter.com/#!/carlven209/status/1107062704760635393"/>
    <hyperlink ref="X95" r:id="rId266" display="https://twitter.com/#!/altruisticlove1/status/1107076812855631872"/>
    <hyperlink ref="X96" r:id="rId267" display="https://twitter.com/#!/northamericann/status/1107112543527542784"/>
    <hyperlink ref="X97" r:id="rId268" display="https://twitter.com/#!/martialbellion/status/1107117799371997184"/>
    <hyperlink ref="X98" r:id="rId269" display="https://twitter.com/#!/icexpr/status/1107141378054778880"/>
    <hyperlink ref="X99" r:id="rId270" display="https://twitter.com/#!/coachtimoriedo/status/1107144342718857216"/>
    <hyperlink ref="X100" r:id="rId271" display="https://twitter.com/#!/sourab_upadhyay/status/1107145634501423104"/>
    <hyperlink ref="X101" r:id="rId272" display="https://twitter.com/#!/emiltereanu/status/1107156150439591936"/>
    <hyperlink ref="X102" r:id="rId273" display="https://twitter.com/#!/dolguun/status/1107164217092653057"/>
    <hyperlink ref="X103" r:id="rId274" display="https://twitter.com/#!/testlab15373037/status/1107175004544872448"/>
    <hyperlink ref="X104" r:id="rId275" display="https://twitter.com/#!/annaercilla/status/1107175265740955649"/>
    <hyperlink ref="X105" r:id="rId276" display="https://twitter.com/#!/tweetchristo/status/1107176085438058496"/>
    <hyperlink ref="X106" r:id="rId277" display="https://twitter.com/#!/uxthug/status/1107176744086315008"/>
    <hyperlink ref="X107" r:id="rId278" display="https://twitter.com/#!/lloydziel/status/1107177015034241025"/>
    <hyperlink ref="X108" r:id="rId279" display="https://twitter.com/#!/davidrowlands21/status/1107183942380208128"/>
    <hyperlink ref="X109" r:id="rId280" display="https://twitter.com/#!/talal_abdulaziz/status/1107191663053717504"/>
    <hyperlink ref="X110" r:id="rId281" display="https://twitter.com/#!/rluberti/status/1107202984134488065"/>
    <hyperlink ref="X111" r:id="rId282" display="https://twitter.com/#!/ho204kr/status/1107217592811511808"/>
    <hyperlink ref="X112" r:id="rId283" display="https://twitter.com/#!/eakingston1969/status/1107227173444816896"/>
    <hyperlink ref="X113" r:id="rId284" display="https://twitter.com/#!/kmaamees/status/1107246353921572870"/>
    <hyperlink ref="X114" r:id="rId285" display="https://twitter.com/#!/lazaroibanez/status/1107270276327321600"/>
    <hyperlink ref="X115" r:id="rId286" display="https://twitter.com/#!/elaggan/status/1107313994879156225"/>
    <hyperlink ref="X116" r:id="rId287" display="https://twitter.com/#!/mednrc/status/1107582030110433280"/>
    <hyperlink ref="X117" r:id="rId288" display="https://twitter.com/#!/laverdejp/status/1107709545579728898"/>
    <hyperlink ref="X118" r:id="rId289" display="https://twitter.com/#!/wired/status/1099399057783455744"/>
    <hyperlink ref="X119" r:id="rId290" display="https://twitter.com/#!/wired/status/1107001651586465793"/>
    <hyperlink ref="X120" r:id="rId291" display="https://twitter.com/#!/fuckinlance/status/1107813815796801536"/>
    <hyperlink ref="X121" r:id="rId292" display="https://twitter.com/#!/fotojoin/status/1108050539093393408"/>
    <hyperlink ref="X122" r:id="rId293" display="https://twitter.com/#!/ianvowles/status/1108112400136441856"/>
  </hyperlinks>
  <printOptions/>
  <pageMargins left="0.7" right="0.7" top="0.75" bottom="0.75" header="0.3" footer="0.3"/>
  <pageSetup horizontalDpi="600" verticalDpi="600" orientation="portrait" r:id="rId297"/>
  <legacyDrawing r:id="rId295"/>
  <tableParts>
    <tablePart r:id="rId29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1878</v>
      </c>
      <c r="B1" s="13" t="s">
        <v>1912</v>
      </c>
      <c r="C1" s="13" t="s">
        <v>1913</v>
      </c>
      <c r="D1" s="13" t="s">
        <v>144</v>
      </c>
      <c r="E1" s="13" t="s">
        <v>1915</v>
      </c>
      <c r="F1" s="13" t="s">
        <v>1916</v>
      </c>
      <c r="G1" s="13" t="s">
        <v>1917</v>
      </c>
    </row>
    <row r="2" spans="1:7" ht="15">
      <c r="A2" s="78" t="s">
        <v>1654</v>
      </c>
      <c r="B2" s="78">
        <v>20</v>
      </c>
      <c r="C2" s="121">
        <v>0.007077140835102619</v>
      </c>
      <c r="D2" s="78" t="s">
        <v>1914</v>
      </c>
      <c r="E2" s="78"/>
      <c r="F2" s="78"/>
      <c r="G2" s="78"/>
    </row>
    <row r="3" spans="1:7" ht="15">
      <c r="A3" s="78" t="s">
        <v>1655</v>
      </c>
      <c r="B3" s="78">
        <v>8</v>
      </c>
      <c r="C3" s="121">
        <v>0.0028308563340410475</v>
      </c>
      <c r="D3" s="78" t="s">
        <v>1914</v>
      </c>
      <c r="E3" s="78"/>
      <c r="F3" s="78"/>
      <c r="G3" s="78"/>
    </row>
    <row r="4" spans="1:7" ht="15">
      <c r="A4" s="78" t="s">
        <v>1656</v>
      </c>
      <c r="B4" s="78">
        <v>0</v>
      </c>
      <c r="C4" s="121">
        <v>0</v>
      </c>
      <c r="D4" s="78" t="s">
        <v>1914</v>
      </c>
      <c r="E4" s="78"/>
      <c r="F4" s="78"/>
      <c r="G4" s="78"/>
    </row>
    <row r="5" spans="1:7" ht="15">
      <c r="A5" s="78" t="s">
        <v>1657</v>
      </c>
      <c r="B5" s="78">
        <v>2798</v>
      </c>
      <c r="C5" s="121">
        <v>0.9900920028308563</v>
      </c>
      <c r="D5" s="78" t="s">
        <v>1914</v>
      </c>
      <c r="E5" s="78"/>
      <c r="F5" s="78"/>
      <c r="G5" s="78"/>
    </row>
    <row r="6" spans="1:7" ht="15">
      <c r="A6" s="78" t="s">
        <v>1658</v>
      </c>
      <c r="B6" s="78">
        <v>2826</v>
      </c>
      <c r="C6" s="121">
        <v>1</v>
      </c>
      <c r="D6" s="78" t="s">
        <v>1914</v>
      </c>
      <c r="E6" s="78"/>
      <c r="F6" s="78"/>
      <c r="G6" s="78"/>
    </row>
    <row r="7" spans="1:7" ht="15">
      <c r="A7" s="84" t="s">
        <v>1659</v>
      </c>
      <c r="B7" s="84">
        <v>91</v>
      </c>
      <c r="C7" s="122">
        <v>0.0052109858223519535</v>
      </c>
      <c r="D7" s="84" t="s">
        <v>1914</v>
      </c>
      <c r="E7" s="84" t="b">
        <v>0</v>
      </c>
      <c r="F7" s="84" t="b">
        <v>0</v>
      </c>
      <c r="G7" s="84" t="b">
        <v>0</v>
      </c>
    </row>
    <row r="8" spans="1:7" ht="15">
      <c r="A8" s="84" t="s">
        <v>1660</v>
      </c>
      <c r="B8" s="84">
        <v>89</v>
      </c>
      <c r="C8" s="122">
        <v>0.005599076171766427</v>
      </c>
      <c r="D8" s="84" t="s">
        <v>1914</v>
      </c>
      <c r="E8" s="84" t="b">
        <v>0</v>
      </c>
      <c r="F8" s="84" t="b">
        <v>0</v>
      </c>
      <c r="G8" s="84" t="b">
        <v>0</v>
      </c>
    </row>
    <row r="9" spans="1:7" ht="15">
      <c r="A9" s="84" t="s">
        <v>1661</v>
      </c>
      <c r="B9" s="84">
        <v>87</v>
      </c>
      <c r="C9" s="122">
        <v>0.005975744346666648</v>
      </c>
      <c r="D9" s="84" t="s">
        <v>1914</v>
      </c>
      <c r="E9" s="84" t="b">
        <v>0</v>
      </c>
      <c r="F9" s="84" t="b">
        <v>0</v>
      </c>
      <c r="G9" s="84" t="b">
        <v>0</v>
      </c>
    </row>
    <row r="10" spans="1:7" ht="15">
      <c r="A10" s="84" t="s">
        <v>1662</v>
      </c>
      <c r="B10" s="84">
        <v>87</v>
      </c>
      <c r="C10" s="122">
        <v>0.005975744346666648</v>
      </c>
      <c r="D10" s="84" t="s">
        <v>1914</v>
      </c>
      <c r="E10" s="84" t="b">
        <v>0</v>
      </c>
      <c r="F10" s="84" t="b">
        <v>0</v>
      </c>
      <c r="G10" s="84" t="b">
        <v>0</v>
      </c>
    </row>
    <row r="11" spans="1:7" ht="15">
      <c r="A11" s="84" t="s">
        <v>1663</v>
      </c>
      <c r="B11" s="84">
        <v>84</v>
      </c>
      <c r="C11" s="122">
        <v>0.006518752184356724</v>
      </c>
      <c r="D11" s="84" t="s">
        <v>1914</v>
      </c>
      <c r="E11" s="84" t="b">
        <v>0</v>
      </c>
      <c r="F11" s="84" t="b">
        <v>0</v>
      </c>
      <c r="G11" s="84" t="b">
        <v>0</v>
      </c>
    </row>
    <row r="12" spans="1:7" ht="15">
      <c r="A12" s="84" t="s">
        <v>1665</v>
      </c>
      <c r="B12" s="84">
        <v>84</v>
      </c>
      <c r="C12" s="122">
        <v>0.006518752184356724</v>
      </c>
      <c r="D12" s="84" t="s">
        <v>1914</v>
      </c>
      <c r="E12" s="84" t="b">
        <v>0</v>
      </c>
      <c r="F12" s="84" t="b">
        <v>0</v>
      </c>
      <c r="G12" s="84" t="b">
        <v>0</v>
      </c>
    </row>
    <row r="13" spans="1:7" ht="15">
      <c r="A13" s="84" t="s">
        <v>1666</v>
      </c>
      <c r="B13" s="84">
        <v>84</v>
      </c>
      <c r="C13" s="122">
        <v>0.006518752184356724</v>
      </c>
      <c r="D13" s="84" t="s">
        <v>1914</v>
      </c>
      <c r="E13" s="84" t="b">
        <v>0</v>
      </c>
      <c r="F13" s="84" t="b">
        <v>0</v>
      </c>
      <c r="G13" s="84" t="b">
        <v>0</v>
      </c>
    </row>
    <row r="14" spans="1:7" ht="15">
      <c r="A14" s="84" t="s">
        <v>1667</v>
      </c>
      <c r="B14" s="84">
        <v>84</v>
      </c>
      <c r="C14" s="122">
        <v>0.006518752184356724</v>
      </c>
      <c r="D14" s="84" t="s">
        <v>1914</v>
      </c>
      <c r="E14" s="84" t="b">
        <v>0</v>
      </c>
      <c r="F14" s="84" t="b">
        <v>0</v>
      </c>
      <c r="G14" s="84" t="b">
        <v>0</v>
      </c>
    </row>
    <row r="15" spans="1:7" ht="15">
      <c r="A15" s="84" t="s">
        <v>1668</v>
      </c>
      <c r="B15" s="84">
        <v>84</v>
      </c>
      <c r="C15" s="122">
        <v>0.006518752184356724</v>
      </c>
      <c r="D15" s="84" t="s">
        <v>1914</v>
      </c>
      <c r="E15" s="84" t="b">
        <v>0</v>
      </c>
      <c r="F15" s="84" t="b">
        <v>0</v>
      </c>
      <c r="G15" s="84" t="b">
        <v>0</v>
      </c>
    </row>
    <row r="16" spans="1:7" ht="15">
      <c r="A16" s="84" t="s">
        <v>1669</v>
      </c>
      <c r="B16" s="84">
        <v>84</v>
      </c>
      <c r="C16" s="122">
        <v>0.006518752184356724</v>
      </c>
      <c r="D16" s="84" t="s">
        <v>1914</v>
      </c>
      <c r="E16" s="84" t="b">
        <v>0</v>
      </c>
      <c r="F16" s="84" t="b">
        <v>0</v>
      </c>
      <c r="G16" s="84" t="b">
        <v>0</v>
      </c>
    </row>
    <row r="17" spans="1:7" ht="15">
      <c r="A17" s="84" t="s">
        <v>1670</v>
      </c>
      <c r="B17" s="84">
        <v>84</v>
      </c>
      <c r="C17" s="122">
        <v>0.006518752184356724</v>
      </c>
      <c r="D17" s="84" t="s">
        <v>1914</v>
      </c>
      <c r="E17" s="84" t="b">
        <v>0</v>
      </c>
      <c r="F17" s="84" t="b">
        <v>0</v>
      </c>
      <c r="G17" s="84" t="b">
        <v>0</v>
      </c>
    </row>
    <row r="18" spans="1:7" ht="15">
      <c r="A18" s="84" t="s">
        <v>1671</v>
      </c>
      <c r="B18" s="84">
        <v>84</v>
      </c>
      <c r="C18" s="122">
        <v>0.006518752184356724</v>
      </c>
      <c r="D18" s="84" t="s">
        <v>1914</v>
      </c>
      <c r="E18" s="84" t="b">
        <v>0</v>
      </c>
      <c r="F18" s="84" t="b">
        <v>0</v>
      </c>
      <c r="G18" s="84" t="b">
        <v>0</v>
      </c>
    </row>
    <row r="19" spans="1:7" ht="15">
      <c r="A19" s="84" t="s">
        <v>1879</v>
      </c>
      <c r="B19" s="84">
        <v>84</v>
      </c>
      <c r="C19" s="122">
        <v>0.006518752184356724</v>
      </c>
      <c r="D19" s="84" t="s">
        <v>1914</v>
      </c>
      <c r="E19" s="84" t="b">
        <v>0</v>
      </c>
      <c r="F19" s="84" t="b">
        <v>0</v>
      </c>
      <c r="G19" s="84" t="b">
        <v>0</v>
      </c>
    </row>
    <row r="20" spans="1:7" ht="15">
      <c r="A20" s="84" t="s">
        <v>1880</v>
      </c>
      <c r="B20" s="84">
        <v>84</v>
      </c>
      <c r="C20" s="122">
        <v>0.006518752184356724</v>
      </c>
      <c r="D20" s="84" t="s">
        <v>1914</v>
      </c>
      <c r="E20" s="84" t="b">
        <v>0</v>
      </c>
      <c r="F20" s="84" t="b">
        <v>0</v>
      </c>
      <c r="G20" s="84" t="b">
        <v>0</v>
      </c>
    </row>
    <row r="21" spans="1:7" ht="15">
      <c r="A21" s="84" t="s">
        <v>319</v>
      </c>
      <c r="B21" s="84">
        <v>77</v>
      </c>
      <c r="C21" s="122">
        <v>0.007678108668594082</v>
      </c>
      <c r="D21" s="84" t="s">
        <v>1914</v>
      </c>
      <c r="E21" s="84" t="b">
        <v>0</v>
      </c>
      <c r="F21" s="84" t="b">
        <v>0</v>
      </c>
      <c r="G21" s="84" t="b">
        <v>0</v>
      </c>
    </row>
    <row r="22" spans="1:7" ht="15">
      <c r="A22" s="84" t="s">
        <v>1881</v>
      </c>
      <c r="B22" s="84">
        <v>75</v>
      </c>
      <c r="C22" s="122">
        <v>0.00798026278283086</v>
      </c>
      <c r="D22" s="84" t="s">
        <v>1914</v>
      </c>
      <c r="E22" s="84" t="b">
        <v>0</v>
      </c>
      <c r="F22" s="84" t="b">
        <v>0</v>
      </c>
      <c r="G22" s="84" t="b">
        <v>0</v>
      </c>
    </row>
    <row r="23" spans="1:7" ht="15">
      <c r="A23" s="84" t="s">
        <v>331</v>
      </c>
      <c r="B23" s="84">
        <v>30</v>
      </c>
      <c r="C23" s="122">
        <v>0.010177593855180984</v>
      </c>
      <c r="D23" s="84" t="s">
        <v>1914</v>
      </c>
      <c r="E23" s="84" t="b">
        <v>0</v>
      </c>
      <c r="F23" s="84" t="b">
        <v>0</v>
      </c>
      <c r="G23" s="84" t="b">
        <v>0</v>
      </c>
    </row>
    <row r="24" spans="1:7" ht="15">
      <c r="A24" s="84" t="s">
        <v>1673</v>
      </c>
      <c r="B24" s="84">
        <v>10</v>
      </c>
      <c r="C24" s="122">
        <v>0.007945786114689607</v>
      </c>
      <c r="D24" s="84" t="s">
        <v>1914</v>
      </c>
      <c r="E24" s="84" t="b">
        <v>0</v>
      </c>
      <c r="F24" s="84" t="b">
        <v>0</v>
      </c>
      <c r="G24" s="84" t="b">
        <v>0</v>
      </c>
    </row>
    <row r="25" spans="1:7" ht="15">
      <c r="A25" s="84" t="s">
        <v>1680</v>
      </c>
      <c r="B25" s="84">
        <v>9</v>
      </c>
      <c r="C25" s="122">
        <v>0.005806881847322603</v>
      </c>
      <c r="D25" s="84" t="s">
        <v>1914</v>
      </c>
      <c r="E25" s="84" t="b">
        <v>0</v>
      </c>
      <c r="F25" s="84" t="b">
        <v>0</v>
      </c>
      <c r="G25" s="84" t="b">
        <v>0</v>
      </c>
    </row>
    <row r="26" spans="1:7" ht="15">
      <c r="A26" s="84" t="s">
        <v>1681</v>
      </c>
      <c r="B26" s="84">
        <v>8</v>
      </c>
      <c r="C26" s="122">
        <v>0.00540112282899721</v>
      </c>
      <c r="D26" s="84" t="s">
        <v>1914</v>
      </c>
      <c r="E26" s="84" t="b">
        <v>0</v>
      </c>
      <c r="F26" s="84" t="b">
        <v>0</v>
      </c>
      <c r="G26" s="84" t="b">
        <v>0</v>
      </c>
    </row>
    <row r="27" spans="1:7" ht="15">
      <c r="A27" s="84" t="s">
        <v>1676</v>
      </c>
      <c r="B27" s="84">
        <v>8</v>
      </c>
      <c r="C27" s="122">
        <v>0.0056725889353877864</v>
      </c>
      <c r="D27" s="84" t="s">
        <v>1914</v>
      </c>
      <c r="E27" s="84" t="b">
        <v>0</v>
      </c>
      <c r="F27" s="84" t="b">
        <v>0</v>
      </c>
      <c r="G27" s="84" t="b">
        <v>0</v>
      </c>
    </row>
    <row r="28" spans="1:7" ht="15">
      <c r="A28" s="84" t="s">
        <v>1882</v>
      </c>
      <c r="B28" s="84">
        <v>5</v>
      </c>
      <c r="C28" s="122">
        <v>0.003972893057344803</v>
      </c>
      <c r="D28" s="84" t="s">
        <v>1914</v>
      </c>
      <c r="E28" s="84" t="b">
        <v>0</v>
      </c>
      <c r="F28" s="84" t="b">
        <v>0</v>
      </c>
      <c r="G28" s="84" t="b">
        <v>0</v>
      </c>
    </row>
    <row r="29" spans="1:7" ht="15">
      <c r="A29" s="84" t="s">
        <v>1883</v>
      </c>
      <c r="B29" s="84">
        <v>5</v>
      </c>
      <c r="C29" s="122">
        <v>0.003972893057344803</v>
      </c>
      <c r="D29" s="84" t="s">
        <v>1914</v>
      </c>
      <c r="E29" s="84" t="b">
        <v>0</v>
      </c>
      <c r="F29" s="84" t="b">
        <v>0</v>
      </c>
      <c r="G29" s="84" t="b">
        <v>0</v>
      </c>
    </row>
    <row r="30" spans="1:7" ht="15">
      <c r="A30" s="84" t="s">
        <v>1884</v>
      </c>
      <c r="B30" s="84">
        <v>5</v>
      </c>
      <c r="C30" s="122">
        <v>0.003972893057344803</v>
      </c>
      <c r="D30" s="84" t="s">
        <v>1914</v>
      </c>
      <c r="E30" s="84" t="b">
        <v>0</v>
      </c>
      <c r="F30" s="84" t="b">
        <v>1</v>
      </c>
      <c r="G30" s="84" t="b">
        <v>0</v>
      </c>
    </row>
    <row r="31" spans="1:7" ht="15">
      <c r="A31" s="84" t="s">
        <v>1885</v>
      </c>
      <c r="B31" s="84">
        <v>5</v>
      </c>
      <c r="C31" s="122">
        <v>0.003972893057344803</v>
      </c>
      <c r="D31" s="84" t="s">
        <v>1914</v>
      </c>
      <c r="E31" s="84" t="b">
        <v>0</v>
      </c>
      <c r="F31" s="84" t="b">
        <v>0</v>
      </c>
      <c r="G31" s="84" t="b">
        <v>0</v>
      </c>
    </row>
    <row r="32" spans="1:7" ht="15">
      <c r="A32" s="84" t="s">
        <v>1886</v>
      </c>
      <c r="B32" s="84">
        <v>5</v>
      </c>
      <c r="C32" s="122">
        <v>0.003972893057344803</v>
      </c>
      <c r="D32" s="84" t="s">
        <v>1914</v>
      </c>
      <c r="E32" s="84" t="b">
        <v>0</v>
      </c>
      <c r="F32" s="84" t="b">
        <v>0</v>
      </c>
      <c r="G32" s="84" t="b">
        <v>0</v>
      </c>
    </row>
    <row r="33" spans="1:7" ht="15">
      <c r="A33" s="84" t="s">
        <v>407</v>
      </c>
      <c r="B33" s="84">
        <v>5</v>
      </c>
      <c r="C33" s="122">
        <v>0.003972893057344803</v>
      </c>
      <c r="D33" s="84" t="s">
        <v>1914</v>
      </c>
      <c r="E33" s="84" t="b">
        <v>0</v>
      </c>
      <c r="F33" s="84" t="b">
        <v>0</v>
      </c>
      <c r="G33" s="84" t="b">
        <v>0</v>
      </c>
    </row>
    <row r="34" spans="1:7" ht="15">
      <c r="A34" s="84" t="s">
        <v>1887</v>
      </c>
      <c r="B34" s="84">
        <v>5</v>
      </c>
      <c r="C34" s="122">
        <v>0.003972893057344803</v>
      </c>
      <c r="D34" s="84" t="s">
        <v>1914</v>
      </c>
      <c r="E34" s="84" t="b">
        <v>0</v>
      </c>
      <c r="F34" s="84" t="b">
        <v>0</v>
      </c>
      <c r="G34" s="84" t="b">
        <v>0</v>
      </c>
    </row>
    <row r="35" spans="1:7" ht="15">
      <c r="A35" s="84" t="s">
        <v>1888</v>
      </c>
      <c r="B35" s="84">
        <v>5</v>
      </c>
      <c r="C35" s="122">
        <v>0.003972893057344803</v>
      </c>
      <c r="D35" s="84" t="s">
        <v>1914</v>
      </c>
      <c r="E35" s="84" t="b">
        <v>0</v>
      </c>
      <c r="F35" s="84" t="b">
        <v>0</v>
      </c>
      <c r="G35" s="84" t="b">
        <v>0</v>
      </c>
    </row>
    <row r="36" spans="1:7" ht="15">
      <c r="A36" s="84" t="s">
        <v>1686</v>
      </c>
      <c r="B36" s="84">
        <v>5</v>
      </c>
      <c r="C36" s="122">
        <v>0.003972893057344803</v>
      </c>
      <c r="D36" s="84" t="s">
        <v>1914</v>
      </c>
      <c r="E36" s="84" t="b">
        <v>0</v>
      </c>
      <c r="F36" s="84" t="b">
        <v>0</v>
      </c>
      <c r="G36" s="84" t="b">
        <v>0</v>
      </c>
    </row>
    <row r="37" spans="1:7" ht="15">
      <c r="A37" s="84" t="s">
        <v>1687</v>
      </c>
      <c r="B37" s="84">
        <v>5</v>
      </c>
      <c r="C37" s="122">
        <v>0.003972893057344803</v>
      </c>
      <c r="D37" s="84" t="s">
        <v>1914</v>
      </c>
      <c r="E37" s="84" t="b">
        <v>0</v>
      </c>
      <c r="F37" s="84" t="b">
        <v>0</v>
      </c>
      <c r="G37" s="84" t="b">
        <v>0</v>
      </c>
    </row>
    <row r="38" spans="1:7" ht="15">
      <c r="A38" s="84" t="s">
        <v>1688</v>
      </c>
      <c r="B38" s="84">
        <v>5</v>
      </c>
      <c r="C38" s="122">
        <v>0.003972893057344803</v>
      </c>
      <c r="D38" s="84" t="s">
        <v>1914</v>
      </c>
      <c r="E38" s="84" t="b">
        <v>1</v>
      </c>
      <c r="F38" s="84" t="b">
        <v>0</v>
      </c>
      <c r="G38" s="84" t="b">
        <v>0</v>
      </c>
    </row>
    <row r="39" spans="1:7" ht="15">
      <c r="A39" s="84" t="s">
        <v>1638</v>
      </c>
      <c r="B39" s="84">
        <v>5</v>
      </c>
      <c r="C39" s="122">
        <v>0.003972893057344803</v>
      </c>
      <c r="D39" s="84" t="s">
        <v>1914</v>
      </c>
      <c r="E39" s="84" t="b">
        <v>0</v>
      </c>
      <c r="F39" s="84" t="b">
        <v>0</v>
      </c>
      <c r="G39" s="84" t="b">
        <v>0</v>
      </c>
    </row>
    <row r="40" spans="1:7" ht="15">
      <c r="A40" s="84" t="s">
        <v>1689</v>
      </c>
      <c r="B40" s="84">
        <v>5</v>
      </c>
      <c r="C40" s="122">
        <v>0.003972893057344803</v>
      </c>
      <c r="D40" s="84" t="s">
        <v>1914</v>
      </c>
      <c r="E40" s="84" t="b">
        <v>0</v>
      </c>
      <c r="F40" s="84" t="b">
        <v>0</v>
      </c>
      <c r="G40" s="84" t="b">
        <v>0</v>
      </c>
    </row>
    <row r="41" spans="1:7" ht="15">
      <c r="A41" s="84" t="s">
        <v>1706</v>
      </c>
      <c r="B41" s="84">
        <v>5</v>
      </c>
      <c r="C41" s="122">
        <v>0.003972893057344803</v>
      </c>
      <c r="D41" s="84" t="s">
        <v>1914</v>
      </c>
      <c r="E41" s="84" t="b">
        <v>0</v>
      </c>
      <c r="F41" s="84" t="b">
        <v>0</v>
      </c>
      <c r="G41" s="84" t="b">
        <v>0</v>
      </c>
    </row>
    <row r="42" spans="1:7" ht="15">
      <c r="A42" s="84" t="s">
        <v>1707</v>
      </c>
      <c r="B42" s="84">
        <v>5</v>
      </c>
      <c r="C42" s="122">
        <v>0.003972893057344803</v>
      </c>
      <c r="D42" s="84" t="s">
        <v>1914</v>
      </c>
      <c r="E42" s="84" t="b">
        <v>0</v>
      </c>
      <c r="F42" s="84" t="b">
        <v>0</v>
      </c>
      <c r="G42" s="84" t="b">
        <v>0</v>
      </c>
    </row>
    <row r="43" spans="1:7" ht="15">
      <c r="A43" s="84" t="s">
        <v>1708</v>
      </c>
      <c r="B43" s="84">
        <v>4</v>
      </c>
      <c r="C43" s="122">
        <v>0.0034051371796571333</v>
      </c>
      <c r="D43" s="84" t="s">
        <v>1914</v>
      </c>
      <c r="E43" s="84" t="b">
        <v>0</v>
      </c>
      <c r="F43" s="84" t="b">
        <v>0</v>
      </c>
      <c r="G43" s="84" t="b">
        <v>0</v>
      </c>
    </row>
    <row r="44" spans="1:7" ht="15">
      <c r="A44" s="84" t="s">
        <v>1709</v>
      </c>
      <c r="B44" s="84">
        <v>4</v>
      </c>
      <c r="C44" s="122">
        <v>0.0034051371796571333</v>
      </c>
      <c r="D44" s="84" t="s">
        <v>1914</v>
      </c>
      <c r="E44" s="84" t="b">
        <v>1</v>
      </c>
      <c r="F44" s="84" t="b">
        <v>0</v>
      </c>
      <c r="G44" s="84" t="b">
        <v>0</v>
      </c>
    </row>
    <row r="45" spans="1:7" ht="15">
      <c r="A45" s="84" t="s">
        <v>1889</v>
      </c>
      <c r="B45" s="84">
        <v>4</v>
      </c>
      <c r="C45" s="122">
        <v>0.0034051371796571333</v>
      </c>
      <c r="D45" s="84" t="s">
        <v>1914</v>
      </c>
      <c r="E45" s="84" t="b">
        <v>0</v>
      </c>
      <c r="F45" s="84" t="b">
        <v>0</v>
      </c>
      <c r="G45" s="84" t="b">
        <v>0</v>
      </c>
    </row>
    <row r="46" spans="1:7" ht="15">
      <c r="A46" s="84" t="s">
        <v>1890</v>
      </c>
      <c r="B46" s="84">
        <v>3</v>
      </c>
      <c r="C46" s="122">
        <v>0.002773171907460755</v>
      </c>
      <c r="D46" s="84" t="s">
        <v>1914</v>
      </c>
      <c r="E46" s="84" t="b">
        <v>0</v>
      </c>
      <c r="F46" s="84" t="b">
        <v>0</v>
      </c>
      <c r="G46" s="84" t="b">
        <v>0</v>
      </c>
    </row>
    <row r="47" spans="1:7" ht="15">
      <c r="A47" s="84" t="s">
        <v>1891</v>
      </c>
      <c r="B47" s="84">
        <v>3</v>
      </c>
      <c r="C47" s="122">
        <v>0.002773171907460755</v>
      </c>
      <c r="D47" s="84" t="s">
        <v>1914</v>
      </c>
      <c r="E47" s="84" t="b">
        <v>0</v>
      </c>
      <c r="F47" s="84" t="b">
        <v>0</v>
      </c>
      <c r="G47" s="84" t="b">
        <v>0</v>
      </c>
    </row>
    <row r="48" spans="1:7" ht="15">
      <c r="A48" s="84" t="s">
        <v>1892</v>
      </c>
      <c r="B48" s="84">
        <v>3</v>
      </c>
      <c r="C48" s="122">
        <v>0.002773171907460755</v>
      </c>
      <c r="D48" s="84" t="s">
        <v>1914</v>
      </c>
      <c r="E48" s="84" t="b">
        <v>0</v>
      </c>
      <c r="F48" s="84" t="b">
        <v>0</v>
      </c>
      <c r="G48" s="84" t="b">
        <v>0</v>
      </c>
    </row>
    <row r="49" spans="1:7" ht="15">
      <c r="A49" s="84" t="s">
        <v>1893</v>
      </c>
      <c r="B49" s="84">
        <v>3</v>
      </c>
      <c r="C49" s="122">
        <v>0.002773171907460755</v>
      </c>
      <c r="D49" s="84" t="s">
        <v>1914</v>
      </c>
      <c r="E49" s="84" t="b">
        <v>0</v>
      </c>
      <c r="F49" s="84" t="b">
        <v>0</v>
      </c>
      <c r="G49" s="84" t="b">
        <v>0</v>
      </c>
    </row>
    <row r="50" spans="1:7" ht="15">
      <c r="A50" s="84" t="s">
        <v>1894</v>
      </c>
      <c r="B50" s="84">
        <v>3</v>
      </c>
      <c r="C50" s="122">
        <v>0.002773171907460755</v>
      </c>
      <c r="D50" s="84" t="s">
        <v>1914</v>
      </c>
      <c r="E50" s="84" t="b">
        <v>0</v>
      </c>
      <c r="F50" s="84" t="b">
        <v>0</v>
      </c>
      <c r="G50" s="84" t="b">
        <v>0</v>
      </c>
    </row>
    <row r="51" spans="1:7" ht="15">
      <c r="A51" s="84" t="s">
        <v>1895</v>
      </c>
      <c r="B51" s="84">
        <v>3</v>
      </c>
      <c r="C51" s="122">
        <v>0.002773171907460755</v>
      </c>
      <c r="D51" s="84" t="s">
        <v>1914</v>
      </c>
      <c r="E51" s="84" t="b">
        <v>0</v>
      </c>
      <c r="F51" s="84" t="b">
        <v>0</v>
      </c>
      <c r="G51" s="84" t="b">
        <v>0</v>
      </c>
    </row>
    <row r="52" spans="1:7" ht="15">
      <c r="A52" s="84" t="s">
        <v>1896</v>
      </c>
      <c r="B52" s="84">
        <v>3</v>
      </c>
      <c r="C52" s="122">
        <v>0.002773171907460755</v>
      </c>
      <c r="D52" s="84" t="s">
        <v>1914</v>
      </c>
      <c r="E52" s="84" t="b">
        <v>0</v>
      </c>
      <c r="F52" s="84" t="b">
        <v>0</v>
      </c>
      <c r="G52" s="84" t="b">
        <v>0</v>
      </c>
    </row>
    <row r="53" spans="1:7" ht="15">
      <c r="A53" s="84" t="s">
        <v>1678</v>
      </c>
      <c r="B53" s="84">
        <v>3</v>
      </c>
      <c r="C53" s="122">
        <v>0.0030822847086117463</v>
      </c>
      <c r="D53" s="84" t="s">
        <v>1914</v>
      </c>
      <c r="E53" s="84" t="b">
        <v>0</v>
      </c>
      <c r="F53" s="84" t="b">
        <v>0</v>
      </c>
      <c r="G53" s="84" t="b">
        <v>0</v>
      </c>
    </row>
    <row r="54" spans="1:7" ht="15">
      <c r="A54" s="84" t="s">
        <v>1897</v>
      </c>
      <c r="B54" s="84">
        <v>2</v>
      </c>
      <c r="C54" s="122">
        <v>0.002054856472407831</v>
      </c>
      <c r="D54" s="84" t="s">
        <v>1914</v>
      </c>
      <c r="E54" s="84" t="b">
        <v>0</v>
      </c>
      <c r="F54" s="84" t="b">
        <v>0</v>
      </c>
      <c r="G54" s="84" t="b">
        <v>0</v>
      </c>
    </row>
    <row r="55" spans="1:7" ht="15">
      <c r="A55" s="84" t="s">
        <v>1636</v>
      </c>
      <c r="B55" s="84">
        <v>2</v>
      </c>
      <c r="C55" s="122">
        <v>0.002054856472407831</v>
      </c>
      <c r="D55" s="84" t="s">
        <v>1914</v>
      </c>
      <c r="E55" s="84" t="b">
        <v>0</v>
      </c>
      <c r="F55" s="84" t="b">
        <v>0</v>
      </c>
      <c r="G55" s="84" t="b">
        <v>0</v>
      </c>
    </row>
    <row r="56" spans="1:7" ht="15">
      <c r="A56" s="84" t="s">
        <v>1637</v>
      </c>
      <c r="B56" s="84">
        <v>2</v>
      </c>
      <c r="C56" s="122">
        <v>0.002054856472407831</v>
      </c>
      <c r="D56" s="84" t="s">
        <v>1914</v>
      </c>
      <c r="E56" s="84" t="b">
        <v>0</v>
      </c>
      <c r="F56" s="84" t="b">
        <v>0</v>
      </c>
      <c r="G56" s="84" t="b">
        <v>0</v>
      </c>
    </row>
    <row r="57" spans="1:7" ht="15">
      <c r="A57" s="84" t="s">
        <v>1682</v>
      </c>
      <c r="B57" s="84">
        <v>2</v>
      </c>
      <c r="C57" s="122">
        <v>0.002054856472407831</v>
      </c>
      <c r="D57" s="84" t="s">
        <v>1914</v>
      </c>
      <c r="E57" s="84" t="b">
        <v>0</v>
      </c>
      <c r="F57" s="84" t="b">
        <v>0</v>
      </c>
      <c r="G57" s="84" t="b">
        <v>0</v>
      </c>
    </row>
    <row r="58" spans="1:7" ht="15">
      <c r="A58" s="84" t="s">
        <v>1683</v>
      </c>
      <c r="B58" s="84">
        <v>2</v>
      </c>
      <c r="C58" s="122">
        <v>0.002054856472407831</v>
      </c>
      <c r="D58" s="84" t="s">
        <v>1914</v>
      </c>
      <c r="E58" s="84" t="b">
        <v>0</v>
      </c>
      <c r="F58" s="84" t="b">
        <v>0</v>
      </c>
      <c r="G58" s="84" t="b">
        <v>0</v>
      </c>
    </row>
    <row r="59" spans="1:7" ht="15">
      <c r="A59" s="84" t="s">
        <v>1684</v>
      </c>
      <c r="B59" s="84">
        <v>2</v>
      </c>
      <c r="C59" s="122">
        <v>0.002054856472407831</v>
      </c>
      <c r="D59" s="84" t="s">
        <v>1914</v>
      </c>
      <c r="E59" s="84" t="b">
        <v>0</v>
      </c>
      <c r="F59" s="84" t="b">
        <v>0</v>
      </c>
      <c r="G59" s="84" t="b">
        <v>0</v>
      </c>
    </row>
    <row r="60" spans="1:7" ht="15">
      <c r="A60" s="84" t="s">
        <v>1690</v>
      </c>
      <c r="B60" s="84">
        <v>2</v>
      </c>
      <c r="C60" s="122">
        <v>0.002054856472407831</v>
      </c>
      <c r="D60" s="84" t="s">
        <v>1914</v>
      </c>
      <c r="E60" s="84" t="b">
        <v>0</v>
      </c>
      <c r="F60" s="84" t="b">
        <v>0</v>
      </c>
      <c r="G60" s="84" t="b">
        <v>0</v>
      </c>
    </row>
    <row r="61" spans="1:7" ht="15">
      <c r="A61" s="84" t="s">
        <v>1691</v>
      </c>
      <c r="B61" s="84">
        <v>2</v>
      </c>
      <c r="C61" s="122">
        <v>0.002054856472407831</v>
      </c>
      <c r="D61" s="84" t="s">
        <v>1914</v>
      </c>
      <c r="E61" s="84" t="b">
        <v>0</v>
      </c>
      <c r="F61" s="84" t="b">
        <v>0</v>
      </c>
      <c r="G61" s="84" t="b">
        <v>0</v>
      </c>
    </row>
    <row r="62" spans="1:7" ht="15">
      <c r="A62" s="84" t="s">
        <v>1692</v>
      </c>
      <c r="B62" s="84">
        <v>2</v>
      </c>
      <c r="C62" s="122">
        <v>0.002054856472407831</v>
      </c>
      <c r="D62" s="84" t="s">
        <v>1914</v>
      </c>
      <c r="E62" s="84" t="b">
        <v>0</v>
      </c>
      <c r="F62" s="84" t="b">
        <v>0</v>
      </c>
      <c r="G62" s="84" t="b">
        <v>0</v>
      </c>
    </row>
    <row r="63" spans="1:7" ht="15">
      <c r="A63" s="84" t="s">
        <v>1693</v>
      </c>
      <c r="B63" s="84">
        <v>2</v>
      </c>
      <c r="C63" s="122">
        <v>0.002054856472407831</v>
      </c>
      <c r="D63" s="84" t="s">
        <v>1914</v>
      </c>
      <c r="E63" s="84" t="b">
        <v>0</v>
      </c>
      <c r="F63" s="84" t="b">
        <v>0</v>
      </c>
      <c r="G63" s="84" t="b">
        <v>0</v>
      </c>
    </row>
    <row r="64" spans="1:7" ht="15">
      <c r="A64" s="84" t="s">
        <v>1898</v>
      </c>
      <c r="B64" s="84">
        <v>2</v>
      </c>
      <c r="C64" s="122">
        <v>0.002054856472407831</v>
      </c>
      <c r="D64" s="84" t="s">
        <v>1914</v>
      </c>
      <c r="E64" s="84" t="b">
        <v>0</v>
      </c>
      <c r="F64" s="84" t="b">
        <v>0</v>
      </c>
      <c r="G64" s="84" t="b">
        <v>0</v>
      </c>
    </row>
    <row r="65" spans="1:7" ht="15">
      <c r="A65" s="84" t="s">
        <v>1899</v>
      </c>
      <c r="B65" s="84">
        <v>2</v>
      </c>
      <c r="C65" s="122">
        <v>0.002054856472407831</v>
      </c>
      <c r="D65" s="84" t="s">
        <v>1914</v>
      </c>
      <c r="E65" s="84" t="b">
        <v>0</v>
      </c>
      <c r="F65" s="84" t="b">
        <v>0</v>
      </c>
      <c r="G65" s="84" t="b">
        <v>0</v>
      </c>
    </row>
    <row r="66" spans="1:7" ht="15">
      <c r="A66" s="84" t="s">
        <v>1900</v>
      </c>
      <c r="B66" s="84">
        <v>2</v>
      </c>
      <c r="C66" s="122">
        <v>0.002054856472407831</v>
      </c>
      <c r="D66" s="84" t="s">
        <v>1914</v>
      </c>
      <c r="E66" s="84" t="b">
        <v>0</v>
      </c>
      <c r="F66" s="84" t="b">
        <v>0</v>
      </c>
      <c r="G66" s="84" t="b">
        <v>0</v>
      </c>
    </row>
    <row r="67" spans="1:7" ht="15">
      <c r="A67" s="84" t="s">
        <v>1639</v>
      </c>
      <c r="B67" s="84">
        <v>2</v>
      </c>
      <c r="C67" s="122">
        <v>0.002054856472407831</v>
      </c>
      <c r="D67" s="84" t="s">
        <v>1914</v>
      </c>
      <c r="E67" s="84" t="b">
        <v>0</v>
      </c>
      <c r="F67" s="84" t="b">
        <v>0</v>
      </c>
      <c r="G67" s="84" t="b">
        <v>0</v>
      </c>
    </row>
    <row r="68" spans="1:7" ht="15">
      <c r="A68" s="84" t="s">
        <v>1901</v>
      </c>
      <c r="B68" s="84">
        <v>2</v>
      </c>
      <c r="C68" s="122">
        <v>0.002054856472407831</v>
      </c>
      <c r="D68" s="84" t="s">
        <v>1914</v>
      </c>
      <c r="E68" s="84" t="b">
        <v>0</v>
      </c>
      <c r="F68" s="84" t="b">
        <v>0</v>
      </c>
      <c r="G68" s="84" t="b">
        <v>0</v>
      </c>
    </row>
    <row r="69" spans="1:7" ht="15">
      <c r="A69" s="84" t="s">
        <v>1902</v>
      </c>
      <c r="B69" s="84">
        <v>2</v>
      </c>
      <c r="C69" s="122">
        <v>0.002054856472407831</v>
      </c>
      <c r="D69" s="84" t="s">
        <v>1914</v>
      </c>
      <c r="E69" s="84" t="b">
        <v>0</v>
      </c>
      <c r="F69" s="84" t="b">
        <v>0</v>
      </c>
      <c r="G69" s="84" t="b">
        <v>0</v>
      </c>
    </row>
    <row r="70" spans="1:7" ht="15">
      <c r="A70" s="84" t="s">
        <v>1903</v>
      </c>
      <c r="B70" s="84">
        <v>2</v>
      </c>
      <c r="C70" s="122">
        <v>0.002054856472407831</v>
      </c>
      <c r="D70" s="84" t="s">
        <v>1914</v>
      </c>
      <c r="E70" s="84" t="b">
        <v>0</v>
      </c>
      <c r="F70" s="84" t="b">
        <v>0</v>
      </c>
      <c r="G70" s="84" t="b">
        <v>0</v>
      </c>
    </row>
    <row r="71" spans="1:7" ht="15">
      <c r="A71" s="84" t="s">
        <v>1904</v>
      </c>
      <c r="B71" s="84">
        <v>2</v>
      </c>
      <c r="C71" s="122">
        <v>0.002054856472407831</v>
      </c>
      <c r="D71" s="84" t="s">
        <v>1914</v>
      </c>
      <c r="E71" s="84" t="b">
        <v>0</v>
      </c>
      <c r="F71" s="84" t="b">
        <v>0</v>
      </c>
      <c r="G71" s="84" t="b">
        <v>0</v>
      </c>
    </row>
    <row r="72" spans="1:7" ht="15">
      <c r="A72" s="84" t="s">
        <v>1905</v>
      </c>
      <c r="B72" s="84">
        <v>2</v>
      </c>
      <c r="C72" s="122">
        <v>0.002054856472407831</v>
      </c>
      <c r="D72" s="84" t="s">
        <v>1914</v>
      </c>
      <c r="E72" s="84" t="b">
        <v>0</v>
      </c>
      <c r="F72" s="84" t="b">
        <v>0</v>
      </c>
      <c r="G72" s="84" t="b">
        <v>0</v>
      </c>
    </row>
    <row r="73" spans="1:7" ht="15">
      <c r="A73" s="84" t="s">
        <v>1246</v>
      </c>
      <c r="B73" s="84">
        <v>2</v>
      </c>
      <c r="C73" s="122">
        <v>0.002054856472407831</v>
      </c>
      <c r="D73" s="84" t="s">
        <v>1914</v>
      </c>
      <c r="E73" s="84" t="b">
        <v>0</v>
      </c>
      <c r="F73" s="84" t="b">
        <v>0</v>
      </c>
      <c r="G73" s="84" t="b">
        <v>0</v>
      </c>
    </row>
    <row r="74" spans="1:7" ht="15">
      <c r="A74" s="84" t="s">
        <v>1677</v>
      </c>
      <c r="B74" s="84">
        <v>2</v>
      </c>
      <c r="C74" s="122">
        <v>0.0024071443549870952</v>
      </c>
      <c r="D74" s="84" t="s">
        <v>1914</v>
      </c>
      <c r="E74" s="84" t="b">
        <v>0</v>
      </c>
      <c r="F74" s="84" t="b">
        <v>0</v>
      </c>
      <c r="G74" s="84" t="b">
        <v>0</v>
      </c>
    </row>
    <row r="75" spans="1:7" ht="15">
      <c r="A75" s="84" t="s">
        <v>1906</v>
      </c>
      <c r="B75" s="84">
        <v>2</v>
      </c>
      <c r="C75" s="122">
        <v>0.002054856472407831</v>
      </c>
      <c r="D75" s="84" t="s">
        <v>1914</v>
      </c>
      <c r="E75" s="84" t="b">
        <v>0</v>
      </c>
      <c r="F75" s="84" t="b">
        <v>0</v>
      </c>
      <c r="G75" s="84" t="b">
        <v>0</v>
      </c>
    </row>
    <row r="76" spans="1:7" ht="15">
      <c r="A76" s="84" t="s">
        <v>1907</v>
      </c>
      <c r="B76" s="84">
        <v>2</v>
      </c>
      <c r="C76" s="122">
        <v>0.0024071443549870952</v>
      </c>
      <c r="D76" s="84" t="s">
        <v>1914</v>
      </c>
      <c r="E76" s="84" t="b">
        <v>0</v>
      </c>
      <c r="F76" s="84" t="b">
        <v>0</v>
      </c>
      <c r="G76" s="84" t="b">
        <v>0</v>
      </c>
    </row>
    <row r="77" spans="1:7" ht="15">
      <c r="A77" s="84" t="s">
        <v>1695</v>
      </c>
      <c r="B77" s="84">
        <v>2</v>
      </c>
      <c r="C77" s="122">
        <v>0.002054856472407831</v>
      </c>
      <c r="D77" s="84" t="s">
        <v>1914</v>
      </c>
      <c r="E77" s="84" t="b">
        <v>0</v>
      </c>
      <c r="F77" s="84" t="b">
        <v>0</v>
      </c>
      <c r="G77" s="84" t="b">
        <v>0</v>
      </c>
    </row>
    <row r="78" spans="1:7" ht="15">
      <c r="A78" s="84" t="s">
        <v>1696</v>
      </c>
      <c r="B78" s="84">
        <v>2</v>
      </c>
      <c r="C78" s="122">
        <v>0.002054856472407831</v>
      </c>
      <c r="D78" s="84" t="s">
        <v>1914</v>
      </c>
      <c r="E78" s="84" t="b">
        <v>0</v>
      </c>
      <c r="F78" s="84" t="b">
        <v>0</v>
      </c>
      <c r="G78" s="84" t="b">
        <v>0</v>
      </c>
    </row>
    <row r="79" spans="1:7" ht="15">
      <c r="A79" s="84" t="s">
        <v>1697</v>
      </c>
      <c r="B79" s="84">
        <v>2</v>
      </c>
      <c r="C79" s="122">
        <v>0.002054856472407831</v>
      </c>
      <c r="D79" s="84" t="s">
        <v>1914</v>
      </c>
      <c r="E79" s="84" t="b">
        <v>0</v>
      </c>
      <c r="F79" s="84" t="b">
        <v>0</v>
      </c>
      <c r="G79" s="84" t="b">
        <v>0</v>
      </c>
    </row>
    <row r="80" spans="1:7" ht="15">
      <c r="A80" s="84" t="s">
        <v>1698</v>
      </c>
      <c r="B80" s="84">
        <v>2</v>
      </c>
      <c r="C80" s="122">
        <v>0.002054856472407831</v>
      </c>
      <c r="D80" s="84" t="s">
        <v>1914</v>
      </c>
      <c r="E80" s="84" t="b">
        <v>0</v>
      </c>
      <c r="F80" s="84" t="b">
        <v>0</v>
      </c>
      <c r="G80" s="84" t="b">
        <v>0</v>
      </c>
    </row>
    <row r="81" spans="1:7" ht="15">
      <c r="A81" s="84" t="s">
        <v>1699</v>
      </c>
      <c r="B81" s="84">
        <v>2</v>
      </c>
      <c r="C81" s="122">
        <v>0.002054856472407831</v>
      </c>
      <c r="D81" s="84" t="s">
        <v>1914</v>
      </c>
      <c r="E81" s="84" t="b">
        <v>0</v>
      </c>
      <c r="F81" s="84" t="b">
        <v>0</v>
      </c>
      <c r="G81" s="84" t="b">
        <v>0</v>
      </c>
    </row>
    <row r="82" spans="1:7" ht="15">
      <c r="A82" s="84" t="s">
        <v>1700</v>
      </c>
      <c r="B82" s="84">
        <v>2</v>
      </c>
      <c r="C82" s="122">
        <v>0.002054856472407831</v>
      </c>
      <c r="D82" s="84" t="s">
        <v>1914</v>
      </c>
      <c r="E82" s="84" t="b">
        <v>0</v>
      </c>
      <c r="F82" s="84" t="b">
        <v>0</v>
      </c>
      <c r="G82" s="84" t="b">
        <v>0</v>
      </c>
    </row>
    <row r="83" spans="1:7" ht="15">
      <c r="A83" s="84" t="s">
        <v>1701</v>
      </c>
      <c r="B83" s="84">
        <v>2</v>
      </c>
      <c r="C83" s="122">
        <v>0.002054856472407831</v>
      </c>
      <c r="D83" s="84" t="s">
        <v>1914</v>
      </c>
      <c r="E83" s="84" t="b">
        <v>0</v>
      </c>
      <c r="F83" s="84" t="b">
        <v>0</v>
      </c>
      <c r="G83" s="84" t="b">
        <v>0</v>
      </c>
    </row>
    <row r="84" spans="1:7" ht="15">
      <c r="A84" s="84" t="s">
        <v>1702</v>
      </c>
      <c r="B84" s="84">
        <v>2</v>
      </c>
      <c r="C84" s="122">
        <v>0.002054856472407831</v>
      </c>
      <c r="D84" s="84" t="s">
        <v>1914</v>
      </c>
      <c r="E84" s="84" t="b">
        <v>0</v>
      </c>
      <c r="F84" s="84" t="b">
        <v>0</v>
      </c>
      <c r="G84" s="84" t="b">
        <v>0</v>
      </c>
    </row>
    <row r="85" spans="1:7" ht="15">
      <c r="A85" s="84" t="s">
        <v>1703</v>
      </c>
      <c r="B85" s="84">
        <v>2</v>
      </c>
      <c r="C85" s="122">
        <v>0.002054856472407831</v>
      </c>
      <c r="D85" s="84" t="s">
        <v>1914</v>
      </c>
      <c r="E85" s="84" t="b">
        <v>0</v>
      </c>
      <c r="F85" s="84" t="b">
        <v>0</v>
      </c>
      <c r="G85" s="84" t="b">
        <v>0</v>
      </c>
    </row>
    <row r="86" spans="1:7" ht="15">
      <c r="A86" s="84" t="s">
        <v>1704</v>
      </c>
      <c r="B86" s="84">
        <v>2</v>
      </c>
      <c r="C86" s="122">
        <v>0.002054856472407831</v>
      </c>
      <c r="D86" s="84" t="s">
        <v>1914</v>
      </c>
      <c r="E86" s="84" t="b">
        <v>0</v>
      </c>
      <c r="F86" s="84" t="b">
        <v>0</v>
      </c>
      <c r="G86" s="84" t="b">
        <v>0</v>
      </c>
    </row>
    <row r="87" spans="1:7" ht="15">
      <c r="A87" s="84" t="s">
        <v>1908</v>
      </c>
      <c r="B87" s="84">
        <v>2</v>
      </c>
      <c r="C87" s="122">
        <v>0.002054856472407831</v>
      </c>
      <c r="D87" s="84" t="s">
        <v>1914</v>
      </c>
      <c r="E87" s="84" t="b">
        <v>0</v>
      </c>
      <c r="F87" s="84" t="b">
        <v>0</v>
      </c>
      <c r="G87" s="84" t="b">
        <v>0</v>
      </c>
    </row>
    <row r="88" spans="1:7" ht="15">
      <c r="A88" s="84" t="s">
        <v>1909</v>
      </c>
      <c r="B88" s="84">
        <v>2</v>
      </c>
      <c r="C88" s="122">
        <v>0.0024071443549870952</v>
      </c>
      <c r="D88" s="84" t="s">
        <v>1914</v>
      </c>
      <c r="E88" s="84" t="b">
        <v>0</v>
      </c>
      <c r="F88" s="84" t="b">
        <v>0</v>
      </c>
      <c r="G88" s="84" t="b">
        <v>0</v>
      </c>
    </row>
    <row r="89" spans="1:7" ht="15">
      <c r="A89" s="84" t="s">
        <v>1910</v>
      </c>
      <c r="B89" s="84">
        <v>2</v>
      </c>
      <c r="C89" s="122">
        <v>0.0024071443549870952</v>
      </c>
      <c r="D89" s="84" t="s">
        <v>1914</v>
      </c>
      <c r="E89" s="84" t="b">
        <v>0</v>
      </c>
      <c r="F89" s="84" t="b">
        <v>0</v>
      </c>
      <c r="G89" s="84" t="b">
        <v>0</v>
      </c>
    </row>
    <row r="90" spans="1:7" ht="15">
      <c r="A90" s="84" t="s">
        <v>1911</v>
      </c>
      <c r="B90" s="84">
        <v>2</v>
      </c>
      <c r="C90" s="122">
        <v>0.0024071443549870952</v>
      </c>
      <c r="D90" s="84" t="s">
        <v>1914</v>
      </c>
      <c r="E90" s="84" t="b">
        <v>0</v>
      </c>
      <c r="F90" s="84" t="b">
        <v>0</v>
      </c>
      <c r="G90" s="84" t="b">
        <v>0</v>
      </c>
    </row>
    <row r="91" spans="1:7" ht="15">
      <c r="A91" s="84" t="s">
        <v>1663</v>
      </c>
      <c r="B91" s="84">
        <v>76</v>
      </c>
      <c r="C91" s="122">
        <v>0</v>
      </c>
      <c r="D91" s="84" t="s">
        <v>1568</v>
      </c>
      <c r="E91" s="84" t="b">
        <v>0</v>
      </c>
      <c r="F91" s="84" t="b">
        <v>0</v>
      </c>
      <c r="G91" s="84" t="b">
        <v>0</v>
      </c>
    </row>
    <row r="92" spans="1:7" ht="15">
      <c r="A92" s="84" t="s">
        <v>1665</v>
      </c>
      <c r="B92" s="84">
        <v>76</v>
      </c>
      <c r="C92" s="122">
        <v>0</v>
      </c>
      <c r="D92" s="84" t="s">
        <v>1568</v>
      </c>
      <c r="E92" s="84" t="b">
        <v>0</v>
      </c>
      <c r="F92" s="84" t="b">
        <v>0</v>
      </c>
      <c r="G92" s="84" t="b">
        <v>0</v>
      </c>
    </row>
    <row r="93" spans="1:7" ht="15">
      <c r="A93" s="84" t="s">
        <v>1666</v>
      </c>
      <c r="B93" s="84">
        <v>76</v>
      </c>
      <c r="C93" s="122">
        <v>0</v>
      </c>
      <c r="D93" s="84" t="s">
        <v>1568</v>
      </c>
      <c r="E93" s="84" t="b">
        <v>0</v>
      </c>
      <c r="F93" s="84" t="b">
        <v>0</v>
      </c>
      <c r="G93" s="84" t="b">
        <v>0</v>
      </c>
    </row>
    <row r="94" spans="1:7" ht="15">
      <c r="A94" s="84" t="s">
        <v>1667</v>
      </c>
      <c r="B94" s="84">
        <v>76</v>
      </c>
      <c r="C94" s="122">
        <v>0</v>
      </c>
      <c r="D94" s="84" t="s">
        <v>1568</v>
      </c>
      <c r="E94" s="84" t="b">
        <v>0</v>
      </c>
      <c r="F94" s="84" t="b">
        <v>0</v>
      </c>
      <c r="G94" s="84" t="b">
        <v>0</v>
      </c>
    </row>
    <row r="95" spans="1:7" ht="15">
      <c r="A95" s="84" t="s">
        <v>1668</v>
      </c>
      <c r="B95" s="84">
        <v>76</v>
      </c>
      <c r="C95" s="122">
        <v>0</v>
      </c>
      <c r="D95" s="84" t="s">
        <v>1568</v>
      </c>
      <c r="E95" s="84" t="b">
        <v>0</v>
      </c>
      <c r="F95" s="84" t="b">
        <v>0</v>
      </c>
      <c r="G95" s="84" t="b">
        <v>0</v>
      </c>
    </row>
    <row r="96" spans="1:7" ht="15">
      <c r="A96" s="84" t="s">
        <v>1669</v>
      </c>
      <c r="B96" s="84">
        <v>76</v>
      </c>
      <c r="C96" s="122">
        <v>0</v>
      </c>
      <c r="D96" s="84" t="s">
        <v>1568</v>
      </c>
      <c r="E96" s="84" t="b">
        <v>0</v>
      </c>
      <c r="F96" s="84" t="b">
        <v>0</v>
      </c>
      <c r="G96" s="84" t="b">
        <v>0</v>
      </c>
    </row>
    <row r="97" spans="1:7" ht="15">
      <c r="A97" s="84" t="s">
        <v>1661</v>
      </c>
      <c r="B97" s="84">
        <v>76</v>
      </c>
      <c r="C97" s="122">
        <v>0</v>
      </c>
      <c r="D97" s="84" t="s">
        <v>1568</v>
      </c>
      <c r="E97" s="84" t="b">
        <v>0</v>
      </c>
      <c r="F97" s="84" t="b">
        <v>0</v>
      </c>
      <c r="G97" s="84" t="b">
        <v>0</v>
      </c>
    </row>
    <row r="98" spans="1:7" ht="15">
      <c r="A98" s="84" t="s">
        <v>1670</v>
      </c>
      <c r="B98" s="84">
        <v>76</v>
      </c>
      <c r="C98" s="122">
        <v>0</v>
      </c>
      <c r="D98" s="84" t="s">
        <v>1568</v>
      </c>
      <c r="E98" s="84" t="b">
        <v>0</v>
      </c>
      <c r="F98" s="84" t="b">
        <v>0</v>
      </c>
      <c r="G98" s="84" t="b">
        <v>0</v>
      </c>
    </row>
    <row r="99" spans="1:7" ht="15">
      <c r="A99" s="84" t="s">
        <v>1671</v>
      </c>
      <c r="B99" s="84">
        <v>76</v>
      </c>
      <c r="C99" s="122">
        <v>0</v>
      </c>
      <c r="D99" s="84" t="s">
        <v>1568</v>
      </c>
      <c r="E99" s="84" t="b">
        <v>0</v>
      </c>
      <c r="F99" s="84" t="b">
        <v>0</v>
      </c>
      <c r="G99" s="84" t="b">
        <v>0</v>
      </c>
    </row>
    <row r="100" spans="1:7" ht="15">
      <c r="A100" s="84" t="s">
        <v>1662</v>
      </c>
      <c r="B100" s="84">
        <v>76</v>
      </c>
      <c r="C100" s="122">
        <v>0</v>
      </c>
      <c r="D100" s="84" t="s">
        <v>1568</v>
      </c>
      <c r="E100" s="84" t="b">
        <v>0</v>
      </c>
      <c r="F100" s="84" t="b">
        <v>0</v>
      </c>
      <c r="G100" s="84" t="b">
        <v>0</v>
      </c>
    </row>
    <row r="101" spans="1:7" ht="15">
      <c r="A101" s="84" t="s">
        <v>1659</v>
      </c>
      <c r="B101" s="84">
        <v>76</v>
      </c>
      <c r="C101" s="122">
        <v>0</v>
      </c>
      <c r="D101" s="84" t="s">
        <v>1568</v>
      </c>
      <c r="E101" s="84" t="b">
        <v>0</v>
      </c>
      <c r="F101" s="84" t="b">
        <v>0</v>
      </c>
      <c r="G101" s="84" t="b">
        <v>0</v>
      </c>
    </row>
    <row r="102" spans="1:7" ht="15">
      <c r="A102" s="84" t="s">
        <v>1660</v>
      </c>
      <c r="B102" s="84">
        <v>76</v>
      </c>
      <c r="C102" s="122">
        <v>0</v>
      </c>
      <c r="D102" s="84" t="s">
        <v>1568</v>
      </c>
      <c r="E102" s="84" t="b">
        <v>0</v>
      </c>
      <c r="F102" s="84" t="b">
        <v>0</v>
      </c>
      <c r="G102" s="84" t="b">
        <v>0</v>
      </c>
    </row>
    <row r="103" spans="1:7" ht="15">
      <c r="A103" s="84" t="s">
        <v>1879</v>
      </c>
      <c r="B103" s="84">
        <v>76</v>
      </c>
      <c r="C103" s="122">
        <v>0</v>
      </c>
      <c r="D103" s="84" t="s">
        <v>1568</v>
      </c>
      <c r="E103" s="84" t="b">
        <v>0</v>
      </c>
      <c r="F103" s="84" t="b">
        <v>0</v>
      </c>
      <c r="G103" s="84" t="b">
        <v>0</v>
      </c>
    </row>
    <row r="104" spans="1:7" ht="15">
      <c r="A104" s="84" t="s">
        <v>1880</v>
      </c>
      <c r="B104" s="84">
        <v>76</v>
      </c>
      <c r="C104" s="122">
        <v>0</v>
      </c>
      <c r="D104" s="84" t="s">
        <v>1568</v>
      </c>
      <c r="E104" s="84" t="b">
        <v>0</v>
      </c>
      <c r="F104" s="84" t="b">
        <v>0</v>
      </c>
      <c r="G104" s="84" t="b">
        <v>0</v>
      </c>
    </row>
    <row r="105" spans="1:7" ht="15">
      <c r="A105" s="84" t="s">
        <v>319</v>
      </c>
      <c r="B105" s="84">
        <v>74</v>
      </c>
      <c r="C105" s="122">
        <v>0.0007059790516361781</v>
      </c>
      <c r="D105" s="84" t="s">
        <v>1568</v>
      </c>
      <c r="E105" s="84" t="b">
        <v>0</v>
      </c>
      <c r="F105" s="84" t="b">
        <v>0</v>
      </c>
      <c r="G105" s="84" t="b">
        <v>0</v>
      </c>
    </row>
    <row r="106" spans="1:7" ht="15">
      <c r="A106" s="84" t="s">
        <v>1881</v>
      </c>
      <c r="B106" s="84">
        <v>74</v>
      </c>
      <c r="C106" s="122">
        <v>0.0007059790516361781</v>
      </c>
      <c r="D106" s="84" t="s">
        <v>1568</v>
      </c>
      <c r="E106" s="84" t="b">
        <v>0</v>
      </c>
      <c r="F106" s="84" t="b">
        <v>0</v>
      </c>
      <c r="G106" s="84" t="b">
        <v>0</v>
      </c>
    </row>
    <row r="107" spans="1:7" ht="15">
      <c r="A107" s="84" t="s">
        <v>331</v>
      </c>
      <c r="B107" s="84">
        <v>2</v>
      </c>
      <c r="C107" s="122">
        <v>0.002602608890637249</v>
      </c>
      <c r="D107" s="84" t="s">
        <v>1568</v>
      </c>
      <c r="E107" s="84" t="b">
        <v>0</v>
      </c>
      <c r="F107" s="84" t="b">
        <v>0</v>
      </c>
      <c r="G107" s="84" t="b">
        <v>0</v>
      </c>
    </row>
    <row r="108" spans="1:7" ht="15">
      <c r="A108" s="84" t="s">
        <v>331</v>
      </c>
      <c r="B108" s="84">
        <v>16</v>
      </c>
      <c r="C108" s="122">
        <v>0.010642441151540349</v>
      </c>
      <c r="D108" s="84" t="s">
        <v>1569</v>
      </c>
      <c r="E108" s="84" t="b">
        <v>0</v>
      </c>
      <c r="F108" s="84" t="b">
        <v>0</v>
      </c>
      <c r="G108" s="84" t="b">
        <v>0</v>
      </c>
    </row>
    <row r="109" spans="1:7" ht="15">
      <c r="A109" s="84" t="s">
        <v>1659</v>
      </c>
      <c r="B109" s="84">
        <v>12</v>
      </c>
      <c r="C109" s="122">
        <v>0.012711372943464723</v>
      </c>
      <c r="D109" s="84" t="s">
        <v>1569</v>
      </c>
      <c r="E109" s="84" t="b">
        <v>0</v>
      </c>
      <c r="F109" s="84" t="b">
        <v>0</v>
      </c>
      <c r="G109" s="84" t="b">
        <v>0</v>
      </c>
    </row>
    <row r="110" spans="1:7" ht="15">
      <c r="A110" s="84" t="s">
        <v>1660</v>
      </c>
      <c r="B110" s="84">
        <v>12</v>
      </c>
      <c r="C110" s="122">
        <v>0.012711372943464723</v>
      </c>
      <c r="D110" s="84" t="s">
        <v>1569</v>
      </c>
      <c r="E110" s="84" t="b">
        <v>0</v>
      </c>
      <c r="F110" s="84" t="b">
        <v>0</v>
      </c>
      <c r="G110" s="84" t="b">
        <v>0</v>
      </c>
    </row>
    <row r="111" spans="1:7" ht="15">
      <c r="A111" s="84" t="s">
        <v>1662</v>
      </c>
      <c r="B111" s="84">
        <v>11</v>
      </c>
      <c r="C111" s="122">
        <v>0.012963366848386506</v>
      </c>
      <c r="D111" s="84" t="s">
        <v>1569</v>
      </c>
      <c r="E111" s="84" t="b">
        <v>0</v>
      </c>
      <c r="F111" s="84" t="b">
        <v>0</v>
      </c>
      <c r="G111" s="84" t="b">
        <v>0</v>
      </c>
    </row>
    <row r="112" spans="1:7" ht="15">
      <c r="A112" s="84" t="s">
        <v>1673</v>
      </c>
      <c r="B112" s="84">
        <v>10</v>
      </c>
      <c r="C112" s="122">
        <v>0.022586856266081992</v>
      </c>
      <c r="D112" s="84" t="s">
        <v>1569</v>
      </c>
      <c r="E112" s="84" t="b">
        <v>0</v>
      </c>
      <c r="F112" s="84" t="b">
        <v>0</v>
      </c>
      <c r="G112" s="84" t="b">
        <v>0</v>
      </c>
    </row>
    <row r="113" spans="1:7" ht="15">
      <c r="A113" s="84" t="s">
        <v>1661</v>
      </c>
      <c r="B113" s="84">
        <v>9</v>
      </c>
      <c r="C113" s="122">
        <v>0.01308068626745564</v>
      </c>
      <c r="D113" s="84" t="s">
        <v>1569</v>
      </c>
      <c r="E113" s="84" t="b">
        <v>0</v>
      </c>
      <c r="F113" s="84" t="b">
        <v>0</v>
      </c>
      <c r="G113" s="84" t="b">
        <v>0</v>
      </c>
    </row>
    <row r="114" spans="1:7" ht="15">
      <c r="A114" s="84" t="s">
        <v>1663</v>
      </c>
      <c r="B114" s="84">
        <v>8</v>
      </c>
      <c r="C114" s="122">
        <v>0.01291819207517664</v>
      </c>
      <c r="D114" s="84" t="s">
        <v>1569</v>
      </c>
      <c r="E114" s="84" t="b">
        <v>0</v>
      </c>
      <c r="F114" s="84" t="b">
        <v>0</v>
      </c>
      <c r="G114" s="84" t="b">
        <v>0</v>
      </c>
    </row>
    <row r="115" spans="1:7" ht="15">
      <c r="A115" s="84" t="s">
        <v>1665</v>
      </c>
      <c r="B115" s="84">
        <v>8</v>
      </c>
      <c r="C115" s="122">
        <v>0.01291819207517664</v>
      </c>
      <c r="D115" s="84" t="s">
        <v>1569</v>
      </c>
      <c r="E115" s="84" t="b">
        <v>0</v>
      </c>
      <c r="F115" s="84" t="b">
        <v>0</v>
      </c>
      <c r="G115" s="84" t="b">
        <v>0</v>
      </c>
    </row>
    <row r="116" spans="1:7" ht="15">
      <c r="A116" s="84" t="s">
        <v>1666</v>
      </c>
      <c r="B116" s="84">
        <v>8</v>
      </c>
      <c r="C116" s="122">
        <v>0.01291819207517664</v>
      </c>
      <c r="D116" s="84" t="s">
        <v>1569</v>
      </c>
      <c r="E116" s="84" t="b">
        <v>0</v>
      </c>
      <c r="F116" s="84" t="b">
        <v>0</v>
      </c>
      <c r="G116" s="84" t="b">
        <v>0</v>
      </c>
    </row>
    <row r="117" spans="1:7" ht="15">
      <c r="A117" s="84" t="s">
        <v>1667</v>
      </c>
      <c r="B117" s="84">
        <v>8</v>
      </c>
      <c r="C117" s="122">
        <v>0.01291819207517664</v>
      </c>
      <c r="D117" s="84" t="s">
        <v>1569</v>
      </c>
      <c r="E117" s="84" t="b">
        <v>0</v>
      </c>
      <c r="F117" s="84" t="b">
        <v>0</v>
      </c>
      <c r="G117" s="84" t="b">
        <v>0</v>
      </c>
    </row>
    <row r="118" spans="1:7" ht="15">
      <c r="A118" s="84" t="s">
        <v>1668</v>
      </c>
      <c r="B118" s="84">
        <v>8</v>
      </c>
      <c r="C118" s="122">
        <v>0.01291819207517664</v>
      </c>
      <c r="D118" s="84" t="s">
        <v>1569</v>
      </c>
      <c r="E118" s="84" t="b">
        <v>0</v>
      </c>
      <c r="F118" s="84" t="b">
        <v>0</v>
      </c>
      <c r="G118" s="84" t="b">
        <v>0</v>
      </c>
    </row>
    <row r="119" spans="1:7" ht="15">
      <c r="A119" s="84" t="s">
        <v>1669</v>
      </c>
      <c r="B119" s="84">
        <v>8</v>
      </c>
      <c r="C119" s="122">
        <v>0.01291819207517664</v>
      </c>
      <c r="D119" s="84" t="s">
        <v>1569</v>
      </c>
      <c r="E119" s="84" t="b">
        <v>0</v>
      </c>
      <c r="F119" s="84" t="b">
        <v>0</v>
      </c>
      <c r="G119" s="84" t="b">
        <v>0</v>
      </c>
    </row>
    <row r="120" spans="1:7" ht="15">
      <c r="A120" s="84" t="s">
        <v>1670</v>
      </c>
      <c r="B120" s="84">
        <v>8</v>
      </c>
      <c r="C120" s="122">
        <v>0.01291819207517664</v>
      </c>
      <c r="D120" s="84" t="s">
        <v>1569</v>
      </c>
      <c r="E120" s="84" t="b">
        <v>0</v>
      </c>
      <c r="F120" s="84" t="b">
        <v>0</v>
      </c>
      <c r="G120" s="84" t="b">
        <v>0</v>
      </c>
    </row>
    <row r="121" spans="1:7" ht="15">
      <c r="A121" s="84" t="s">
        <v>1671</v>
      </c>
      <c r="B121" s="84">
        <v>8</v>
      </c>
      <c r="C121" s="122">
        <v>0.01291819207517664</v>
      </c>
      <c r="D121" s="84" t="s">
        <v>1569</v>
      </c>
      <c r="E121" s="84" t="b">
        <v>0</v>
      </c>
      <c r="F121" s="84" t="b">
        <v>0</v>
      </c>
      <c r="G121" s="84" t="b">
        <v>0</v>
      </c>
    </row>
    <row r="122" spans="1:7" ht="15">
      <c r="A122" s="84" t="s">
        <v>1879</v>
      </c>
      <c r="B122" s="84">
        <v>8</v>
      </c>
      <c r="C122" s="122">
        <v>0.01291819207517664</v>
      </c>
      <c r="D122" s="84" t="s">
        <v>1569</v>
      </c>
      <c r="E122" s="84" t="b">
        <v>0</v>
      </c>
      <c r="F122" s="84" t="b">
        <v>0</v>
      </c>
      <c r="G122" s="84" t="b">
        <v>0</v>
      </c>
    </row>
    <row r="123" spans="1:7" ht="15">
      <c r="A123" s="84" t="s">
        <v>1880</v>
      </c>
      <c r="B123" s="84">
        <v>8</v>
      </c>
      <c r="C123" s="122">
        <v>0.01291819207517664</v>
      </c>
      <c r="D123" s="84" t="s">
        <v>1569</v>
      </c>
      <c r="E123" s="84" t="b">
        <v>0</v>
      </c>
      <c r="F123" s="84" t="b">
        <v>0</v>
      </c>
      <c r="G123" s="84" t="b">
        <v>0</v>
      </c>
    </row>
    <row r="124" spans="1:7" ht="15">
      <c r="A124" s="84" t="s">
        <v>1680</v>
      </c>
      <c r="B124" s="84">
        <v>6</v>
      </c>
      <c r="C124" s="122">
        <v>0.012053415096287212</v>
      </c>
      <c r="D124" s="84" t="s">
        <v>1569</v>
      </c>
      <c r="E124" s="84" t="b">
        <v>0</v>
      </c>
      <c r="F124" s="84" t="b">
        <v>0</v>
      </c>
      <c r="G124" s="84" t="b">
        <v>0</v>
      </c>
    </row>
    <row r="125" spans="1:7" ht="15">
      <c r="A125" s="84" t="s">
        <v>1681</v>
      </c>
      <c r="B125" s="84">
        <v>6</v>
      </c>
      <c r="C125" s="122">
        <v>0.012053415096287212</v>
      </c>
      <c r="D125" s="84" t="s">
        <v>1569</v>
      </c>
      <c r="E125" s="84" t="b">
        <v>0</v>
      </c>
      <c r="F125" s="84" t="b">
        <v>0</v>
      </c>
      <c r="G125" s="84" t="b">
        <v>0</v>
      </c>
    </row>
    <row r="126" spans="1:7" ht="15">
      <c r="A126" s="84" t="s">
        <v>1882</v>
      </c>
      <c r="B126" s="84">
        <v>5</v>
      </c>
      <c r="C126" s="122">
        <v>0.011293428133040996</v>
      </c>
      <c r="D126" s="84" t="s">
        <v>1569</v>
      </c>
      <c r="E126" s="84" t="b">
        <v>0</v>
      </c>
      <c r="F126" s="84" t="b">
        <v>0</v>
      </c>
      <c r="G126" s="84" t="b">
        <v>0</v>
      </c>
    </row>
    <row r="127" spans="1:7" ht="15">
      <c r="A127" s="84" t="s">
        <v>1883</v>
      </c>
      <c r="B127" s="84">
        <v>5</v>
      </c>
      <c r="C127" s="122">
        <v>0.011293428133040996</v>
      </c>
      <c r="D127" s="84" t="s">
        <v>1569</v>
      </c>
      <c r="E127" s="84" t="b">
        <v>0</v>
      </c>
      <c r="F127" s="84" t="b">
        <v>0</v>
      </c>
      <c r="G127" s="84" t="b">
        <v>0</v>
      </c>
    </row>
    <row r="128" spans="1:7" ht="15">
      <c r="A128" s="84" t="s">
        <v>1884</v>
      </c>
      <c r="B128" s="84">
        <v>5</v>
      </c>
      <c r="C128" s="122">
        <v>0.011293428133040996</v>
      </c>
      <c r="D128" s="84" t="s">
        <v>1569</v>
      </c>
      <c r="E128" s="84" t="b">
        <v>0</v>
      </c>
      <c r="F128" s="84" t="b">
        <v>1</v>
      </c>
      <c r="G128" s="84" t="b">
        <v>0</v>
      </c>
    </row>
    <row r="129" spans="1:7" ht="15">
      <c r="A129" s="84" t="s">
        <v>1885</v>
      </c>
      <c r="B129" s="84">
        <v>5</v>
      </c>
      <c r="C129" s="122">
        <v>0.011293428133040996</v>
      </c>
      <c r="D129" s="84" t="s">
        <v>1569</v>
      </c>
      <c r="E129" s="84" t="b">
        <v>0</v>
      </c>
      <c r="F129" s="84" t="b">
        <v>0</v>
      </c>
      <c r="G129" s="84" t="b">
        <v>0</v>
      </c>
    </row>
    <row r="130" spans="1:7" ht="15">
      <c r="A130" s="84" t="s">
        <v>1886</v>
      </c>
      <c r="B130" s="84">
        <v>5</v>
      </c>
      <c r="C130" s="122">
        <v>0.011293428133040996</v>
      </c>
      <c r="D130" s="84" t="s">
        <v>1569</v>
      </c>
      <c r="E130" s="84" t="b">
        <v>0</v>
      </c>
      <c r="F130" s="84" t="b">
        <v>0</v>
      </c>
      <c r="G130" s="84" t="b">
        <v>0</v>
      </c>
    </row>
    <row r="131" spans="1:7" ht="15">
      <c r="A131" s="84" t="s">
        <v>407</v>
      </c>
      <c r="B131" s="84">
        <v>5</v>
      </c>
      <c r="C131" s="122">
        <v>0.011293428133040996</v>
      </c>
      <c r="D131" s="84" t="s">
        <v>1569</v>
      </c>
      <c r="E131" s="84" t="b">
        <v>0</v>
      </c>
      <c r="F131" s="84" t="b">
        <v>0</v>
      </c>
      <c r="G131" s="84" t="b">
        <v>0</v>
      </c>
    </row>
    <row r="132" spans="1:7" ht="15">
      <c r="A132" s="84" t="s">
        <v>1888</v>
      </c>
      <c r="B132" s="84">
        <v>4</v>
      </c>
      <c r="C132" s="122">
        <v>0.010257581787291553</v>
      </c>
      <c r="D132" s="84" t="s">
        <v>1569</v>
      </c>
      <c r="E132" s="84" t="b">
        <v>0</v>
      </c>
      <c r="F132" s="84" t="b">
        <v>0</v>
      </c>
      <c r="G132" s="84" t="b">
        <v>0</v>
      </c>
    </row>
    <row r="133" spans="1:7" ht="15">
      <c r="A133" s="84" t="s">
        <v>1676</v>
      </c>
      <c r="B133" s="84">
        <v>4</v>
      </c>
      <c r="C133" s="122">
        <v>0.010257581787291553</v>
      </c>
      <c r="D133" s="84" t="s">
        <v>1569</v>
      </c>
      <c r="E133" s="84" t="b">
        <v>0</v>
      </c>
      <c r="F133" s="84" t="b">
        <v>0</v>
      </c>
      <c r="G133" s="84" t="b">
        <v>0</v>
      </c>
    </row>
    <row r="134" spans="1:7" ht="15">
      <c r="A134" s="84" t="s">
        <v>319</v>
      </c>
      <c r="B134" s="84">
        <v>3</v>
      </c>
      <c r="C134" s="122">
        <v>0.00887557186042103</v>
      </c>
      <c r="D134" s="84" t="s">
        <v>1569</v>
      </c>
      <c r="E134" s="84" t="b">
        <v>0</v>
      </c>
      <c r="F134" s="84" t="b">
        <v>0</v>
      </c>
      <c r="G134" s="84" t="b">
        <v>0</v>
      </c>
    </row>
    <row r="135" spans="1:7" ht="15">
      <c r="A135" s="84" t="s">
        <v>1890</v>
      </c>
      <c r="B135" s="84">
        <v>3</v>
      </c>
      <c r="C135" s="122">
        <v>0.00887557186042103</v>
      </c>
      <c r="D135" s="84" t="s">
        <v>1569</v>
      </c>
      <c r="E135" s="84" t="b">
        <v>0</v>
      </c>
      <c r="F135" s="84" t="b">
        <v>0</v>
      </c>
      <c r="G135" s="84" t="b">
        <v>0</v>
      </c>
    </row>
    <row r="136" spans="1:7" ht="15">
      <c r="A136" s="84" t="s">
        <v>1891</v>
      </c>
      <c r="B136" s="84">
        <v>3</v>
      </c>
      <c r="C136" s="122">
        <v>0.00887557186042103</v>
      </c>
      <c r="D136" s="84" t="s">
        <v>1569</v>
      </c>
      <c r="E136" s="84" t="b">
        <v>0</v>
      </c>
      <c r="F136" s="84" t="b">
        <v>0</v>
      </c>
      <c r="G136" s="84" t="b">
        <v>0</v>
      </c>
    </row>
    <row r="137" spans="1:7" ht="15">
      <c r="A137" s="84" t="s">
        <v>1892</v>
      </c>
      <c r="B137" s="84">
        <v>3</v>
      </c>
      <c r="C137" s="122">
        <v>0.00887557186042103</v>
      </c>
      <c r="D137" s="84" t="s">
        <v>1569</v>
      </c>
      <c r="E137" s="84" t="b">
        <v>0</v>
      </c>
      <c r="F137" s="84" t="b">
        <v>0</v>
      </c>
      <c r="G137" s="84" t="b">
        <v>0</v>
      </c>
    </row>
    <row r="138" spans="1:7" ht="15">
      <c r="A138" s="84" t="s">
        <v>1893</v>
      </c>
      <c r="B138" s="84">
        <v>3</v>
      </c>
      <c r="C138" s="122">
        <v>0.00887557186042103</v>
      </c>
      <c r="D138" s="84" t="s">
        <v>1569</v>
      </c>
      <c r="E138" s="84" t="b">
        <v>0</v>
      </c>
      <c r="F138" s="84" t="b">
        <v>0</v>
      </c>
      <c r="G138" s="84" t="b">
        <v>0</v>
      </c>
    </row>
    <row r="139" spans="1:7" ht="15">
      <c r="A139" s="84" t="s">
        <v>1894</v>
      </c>
      <c r="B139" s="84">
        <v>3</v>
      </c>
      <c r="C139" s="122">
        <v>0.00887557186042103</v>
      </c>
      <c r="D139" s="84" t="s">
        <v>1569</v>
      </c>
      <c r="E139" s="84" t="b">
        <v>0</v>
      </c>
      <c r="F139" s="84" t="b">
        <v>0</v>
      </c>
      <c r="G139" s="84" t="b">
        <v>0</v>
      </c>
    </row>
    <row r="140" spans="1:7" ht="15">
      <c r="A140" s="84" t="s">
        <v>1895</v>
      </c>
      <c r="B140" s="84">
        <v>3</v>
      </c>
      <c r="C140" s="122">
        <v>0.00887557186042103</v>
      </c>
      <c r="D140" s="84" t="s">
        <v>1569</v>
      </c>
      <c r="E140" s="84" t="b">
        <v>0</v>
      </c>
      <c r="F140" s="84" t="b">
        <v>0</v>
      </c>
      <c r="G140" s="84" t="b">
        <v>0</v>
      </c>
    </row>
    <row r="141" spans="1:7" ht="15">
      <c r="A141" s="84" t="s">
        <v>1887</v>
      </c>
      <c r="B141" s="84">
        <v>3</v>
      </c>
      <c r="C141" s="122">
        <v>0.00887557186042103</v>
      </c>
      <c r="D141" s="84" t="s">
        <v>1569</v>
      </c>
      <c r="E141" s="84" t="b">
        <v>0</v>
      </c>
      <c r="F141" s="84" t="b">
        <v>0</v>
      </c>
      <c r="G141" s="84" t="b">
        <v>0</v>
      </c>
    </row>
    <row r="142" spans="1:7" ht="15">
      <c r="A142" s="84" t="s">
        <v>1896</v>
      </c>
      <c r="B142" s="84">
        <v>3</v>
      </c>
      <c r="C142" s="122">
        <v>0.00887557186042103</v>
      </c>
      <c r="D142" s="84" t="s">
        <v>1569</v>
      </c>
      <c r="E142" s="84" t="b">
        <v>0</v>
      </c>
      <c r="F142" s="84" t="b">
        <v>0</v>
      </c>
      <c r="G142" s="84" t="b">
        <v>0</v>
      </c>
    </row>
    <row r="143" spans="1:7" ht="15">
      <c r="A143" s="84" t="s">
        <v>1909</v>
      </c>
      <c r="B143" s="84">
        <v>2</v>
      </c>
      <c r="C143" s="122">
        <v>0.008927276643349009</v>
      </c>
      <c r="D143" s="84" t="s">
        <v>1569</v>
      </c>
      <c r="E143" s="84" t="b">
        <v>0</v>
      </c>
      <c r="F143" s="84" t="b">
        <v>0</v>
      </c>
      <c r="G143" s="84" t="b">
        <v>0</v>
      </c>
    </row>
    <row r="144" spans="1:7" ht="15">
      <c r="A144" s="84" t="s">
        <v>1903</v>
      </c>
      <c r="B144" s="84">
        <v>2</v>
      </c>
      <c r="C144" s="122">
        <v>0.007028033768497392</v>
      </c>
      <c r="D144" s="84" t="s">
        <v>1569</v>
      </c>
      <c r="E144" s="84" t="b">
        <v>0</v>
      </c>
      <c r="F144" s="84" t="b">
        <v>0</v>
      </c>
      <c r="G144" s="84" t="b">
        <v>0</v>
      </c>
    </row>
    <row r="145" spans="1:7" ht="15">
      <c r="A145" s="84" t="s">
        <v>1910</v>
      </c>
      <c r="B145" s="84">
        <v>2</v>
      </c>
      <c r="C145" s="122">
        <v>0.008927276643349009</v>
      </c>
      <c r="D145" s="84" t="s">
        <v>1569</v>
      </c>
      <c r="E145" s="84" t="b">
        <v>0</v>
      </c>
      <c r="F145" s="84" t="b">
        <v>0</v>
      </c>
      <c r="G145" s="84" t="b">
        <v>0</v>
      </c>
    </row>
    <row r="146" spans="1:7" ht="15">
      <c r="A146" s="84" t="s">
        <v>1911</v>
      </c>
      <c r="B146" s="84">
        <v>2</v>
      </c>
      <c r="C146" s="122">
        <v>0.008927276643349009</v>
      </c>
      <c r="D146" s="84" t="s">
        <v>1569</v>
      </c>
      <c r="E146" s="84" t="b">
        <v>0</v>
      </c>
      <c r="F146" s="84" t="b">
        <v>0</v>
      </c>
      <c r="G146" s="84" t="b">
        <v>0</v>
      </c>
    </row>
    <row r="147" spans="1:7" ht="15">
      <c r="A147" s="84" t="s">
        <v>1907</v>
      </c>
      <c r="B147" s="84">
        <v>2</v>
      </c>
      <c r="C147" s="122">
        <v>0.008927276643349009</v>
      </c>
      <c r="D147" s="84" t="s">
        <v>1569</v>
      </c>
      <c r="E147" s="84" t="b">
        <v>0</v>
      </c>
      <c r="F147" s="84" t="b">
        <v>0</v>
      </c>
      <c r="G147" s="84" t="b">
        <v>0</v>
      </c>
    </row>
    <row r="148" spans="1:7" ht="15">
      <c r="A148" s="84" t="s">
        <v>1636</v>
      </c>
      <c r="B148" s="84">
        <v>2</v>
      </c>
      <c r="C148" s="122">
        <v>0.007028033768497392</v>
      </c>
      <c r="D148" s="84" t="s">
        <v>1569</v>
      </c>
      <c r="E148" s="84" t="b">
        <v>0</v>
      </c>
      <c r="F148" s="84" t="b">
        <v>0</v>
      </c>
      <c r="G148" s="84" t="b">
        <v>0</v>
      </c>
    </row>
    <row r="149" spans="1:7" ht="15">
      <c r="A149" s="84" t="s">
        <v>1637</v>
      </c>
      <c r="B149" s="84">
        <v>2</v>
      </c>
      <c r="C149" s="122">
        <v>0.007028033768497392</v>
      </c>
      <c r="D149" s="84" t="s">
        <v>1569</v>
      </c>
      <c r="E149" s="84" t="b">
        <v>0</v>
      </c>
      <c r="F149" s="84" t="b">
        <v>0</v>
      </c>
      <c r="G149" s="84" t="b">
        <v>0</v>
      </c>
    </row>
    <row r="150" spans="1:7" ht="15">
      <c r="A150" s="84" t="s">
        <v>331</v>
      </c>
      <c r="B150" s="84">
        <v>2</v>
      </c>
      <c r="C150" s="122">
        <v>0</v>
      </c>
      <c r="D150" s="84" t="s">
        <v>1570</v>
      </c>
      <c r="E150" s="84" t="b">
        <v>0</v>
      </c>
      <c r="F150" s="84" t="b">
        <v>0</v>
      </c>
      <c r="G150" s="84" t="b">
        <v>0</v>
      </c>
    </row>
    <row r="151" spans="1:7" ht="15">
      <c r="A151" s="84" t="s">
        <v>1676</v>
      </c>
      <c r="B151" s="84">
        <v>2</v>
      </c>
      <c r="C151" s="122">
        <v>0</v>
      </c>
      <c r="D151" s="84" t="s">
        <v>1571</v>
      </c>
      <c r="E151" s="84" t="b">
        <v>0</v>
      </c>
      <c r="F151" s="84" t="b">
        <v>0</v>
      </c>
      <c r="G151" s="84" t="b">
        <v>0</v>
      </c>
    </row>
    <row r="152" spans="1:7" ht="15">
      <c r="A152" s="84" t="s">
        <v>1677</v>
      </c>
      <c r="B152" s="84">
        <v>2</v>
      </c>
      <c r="C152" s="122">
        <v>0</v>
      </c>
      <c r="D152" s="84" t="s">
        <v>1571</v>
      </c>
      <c r="E152" s="84" t="b">
        <v>0</v>
      </c>
      <c r="F152" s="84" t="b">
        <v>0</v>
      </c>
      <c r="G152" s="84" t="b">
        <v>0</v>
      </c>
    </row>
    <row r="153" spans="1:7" ht="15">
      <c r="A153" s="84" t="s">
        <v>1678</v>
      </c>
      <c r="B153" s="84">
        <v>2</v>
      </c>
      <c r="C153" s="122">
        <v>0</v>
      </c>
      <c r="D153" s="84" t="s">
        <v>1571</v>
      </c>
      <c r="E153" s="84" t="b">
        <v>0</v>
      </c>
      <c r="F153" s="84" t="b">
        <v>0</v>
      </c>
      <c r="G153" s="84" t="b">
        <v>0</v>
      </c>
    </row>
    <row r="154" spans="1:7" ht="15">
      <c r="A154" s="84" t="s">
        <v>331</v>
      </c>
      <c r="B154" s="84">
        <v>2</v>
      </c>
      <c r="C154" s="122">
        <v>0</v>
      </c>
      <c r="D154" s="84" t="s">
        <v>1572</v>
      </c>
      <c r="E154" s="84" t="b">
        <v>0</v>
      </c>
      <c r="F154" s="84" t="b">
        <v>0</v>
      </c>
      <c r="G154" s="84" t="b">
        <v>0</v>
      </c>
    </row>
    <row r="155" spans="1:7" ht="15">
      <c r="A155" s="84" t="s">
        <v>1659</v>
      </c>
      <c r="B155" s="84">
        <v>2</v>
      </c>
      <c r="C155" s="122">
        <v>0</v>
      </c>
      <c r="D155" s="84" t="s">
        <v>1572</v>
      </c>
      <c r="E155" s="84" t="b">
        <v>0</v>
      </c>
      <c r="F155" s="84" t="b">
        <v>0</v>
      </c>
      <c r="G155" s="84" t="b">
        <v>0</v>
      </c>
    </row>
    <row r="156" spans="1:7" ht="15">
      <c r="A156" s="84" t="s">
        <v>1680</v>
      </c>
      <c r="B156" s="84">
        <v>2</v>
      </c>
      <c r="C156" s="122">
        <v>0</v>
      </c>
      <c r="D156" s="84" t="s">
        <v>1572</v>
      </c>
      <c r="E156" s="84" t="b">
        <v>0</v>
      </c>
      <c r="F156" s="84" t="b">
        <v>0</v>
      </c>
      <c r="G156" s="84" t="b">
        <v>0</v>
      </c>
    </row>
    <row r="157" spans="1:7" ht="15">
      <c r="A157" s="84" t="s">
        <v>1681</v>
      </c>
      <c r="B157" s="84">
        <v>2</v>
      </c>
      <c r="C157" s="122">
        <v>0</v>
      </c>
      <c r="D157" s="84" t="s">
        <v>1572</v>
      </c>
      <c r="E157" s="84" t="b">
        <v>0</v>
      </c>
      <c r="F157" s="84" t="b">
        <v>0</v>
      </c>
      <c r="G157" s="84" t="b">
        <v>0</v>
      </c>
    </row>
    <row r="158" spans="1:7" ht="15">
      <c r="A158" s="84" t="s">
        <v>1676</v>
      </c>
      <c r="B158" s="84">
        <v>2</v>
      </c>
      <c r="C158" s="122">
        <v>0</v>
      </c>
      <c r="D158" s="84" t="s">
        <v>1572</v>
      </c>
      <c r="E158" s="84" t="b">
        <v>0</v>
      </c>
      <c r="F158" s="84" t="b">
        <v>0</v>
      </c>
      <c r="G158" s="84" t="b">
        <v>0</v>
      </c>
    </row>
    <row r="159" spans="1:7" ht="15">
      <c r="A159" s="84" t="s">
        <v>1682</v>
      </c>
      <c r="B159" s="84">
        <v>2</v>
      </c>
      <c r="C159" s="122">
        <v>0</v>
      </c>
      <c r="D159" s="84" t="s">
        <v>1572</v>
      </c>
      <c r="E159" s="84" t="b">
        <v>0</v>
      </c>
      <c r="F159" s="84" t="b">
        <v>0</v>
      </c>
      <c r="G159" s="84" t="b">
        <v>0</v>
      </c>
    </row>
    <row r="160" spans="1:7" ht="15">
      <c r="A160" s="84" t="s">
        <v>1683</v>
      </c>
      <c r="B160" s="84">
        <v>2</v>
      </c>
      <c r="C160" s="122">
        <v>0</v>
      </c>
      <c r="D160" s="84" t="s">
        <v>1572</v>
      </c>
      <c r="E160" s="84" t="b">
        <v>0</v>
      </c>
      <c r="F160" s="84" t="b">
        <v>0</v>
      </c>
      <c r="G160" s="84" t="b">
        <v>0</v>
      </c>
    </row>
    <row r="161" spans="1:7" ht="15">
      <c r="A161" s="84" t="s">
        <v>1661</v>
      </c>
      <c r="B161" s="84">
        <v>2</v>
      </c>
      <c r="C161" s="122">
        <v>0</v>
      </c>
      <c r="D161" s="84" t="s">
        <v>1572</v>
      </c>
      <c r="E161" s="84" t="b">
        <v>0</v>
      </c>
      <c r="F161" s="84" t="b">
        <v>0</v>
      </c>
      <c r="G161" s="84" t="b">
        <v>0</v>
      </c>
    </row>
    <row r="162" spans="1:7" ht="15">
      <c r="A162" s="84" t="s">
        <v>1684</v>
      </c>
      <c r="B162" s="84">
        <v>2</v>
      </c>
      <c r="C162" s="122">
        <v>0</v>
      </c>
      <c r="D162" s="84" t="s">
        <v>1572</v>
      </c>
      <c r="E162" s="84" t="b">
        <v>0</v>
      </c>
      <c r="F162" s="84" t="b">
        <v>0</v>
      </c>
      <c r="G162" s="84" t="b">
        <v>0</v>
      </c>
    </row>
    <row r="163" spans="1:7" ht="15">
      <c r="A163" s="84" t="s">
        <v>1686</v>
      </c>
      <c r="B163" s="84">
        <v>2</v>
      </c>
      <c r="C163" s="122">
        <v>0</v>
      </c>
      <c r="D163" s="84" t="s">
        <v>1573</v>
      </c>
      <c r="E163" s="84" t="b">
        <v>0</v>
      </c>
      <c r="F163" s="84" t="b">
        <v>0</v>
      </c>
      <c r="G163" s="84" t="b">
        <v>0</v>
      </c>
    </row>
    <row r="164" spans="1:7" ht="15">
      <c r="A164" s="84" t="s">
        <v>331</v>
      </c>
      <c r="B164" s="84">
        <v>2</v>
      </c>
      <c r="C164" s="122">
        <v>0</v>
      </c>
      <c r="D164" s="84" t="s">
        <v>1573</v>
      </c>
      <c r="E164" s="84" t="b">
        <v>0</v>
      </c>
      <c r="F164" s="84" t="b">
        <v>0</v>
      </c>
      <c r="G164" s="84" t="b">
        <v>0</v>
      </c>
    </row>
    <row r="165" spans="1:7" ht="15">
      <c r="A165" s="84" t="s">
        <v>1687</v>
      </c>
      <c r="B165" s="84">
        <v>2</v>
      </c>
      <c r="C165" s="122">
        <v>0</v>
      </c>
      <c r="D165" s="84" t="s">
        <v>1573</v>
      </c>
      <c r="E165" s="84" t="b">
        <v>0</v>
      </c>
      <c r="F165" s="84" t="b">
        <v>0</v>
      </c>
      <c r="G165" s="84" t="b">
        <v>0</v>
      </c>
    </row>
    <row r="166" spans="1:7" ht="15">
      <c r="A166" s="84" t="s">
        <v>1688</v>
      </c>
      <c r="B166" s="84">
        <v>2</v>
      </c>
      <c r="C166" s="122">
        <v>0</v>
      </c>
      <c r="D166" s="84" t="s">
        <v>1573</v>
      </c>
      <c r="E166" s="84" t="b">
        <v>1</v>
      </c>
      <c r="F166" s="84" t="b">
        <v>0</v>
      </c>
      <c r="G166" s="84" t="b">
        <v>0</v>
      </c>
    </row>
    <row r="167" spans="1:7" ht="15">
      <c r="A167" s="84" t="s">
        <v>1638</v>
      </c>
      <c r="B167" s="84">
        <v>2</v>
      </c>
      <c r="C167" s="122">
        <v>0</v>
      </c>
      <c r="D167" s="84" t="s">
        <v>1573</v>
      </c>
      <c r="E167" s="84" t="b">
        <v>0</v>
      </c>
      <c r="F167" s="84" t="b">
        <v>0</v>
      </c>
      <c r="G167" s="84" t="b">
        <v>0</v>
      </c>
    </row>
    <row r="168" spans="1:7" ht="15">
      <c r="A168" s="84" t="s">
        <v>1689</v>
      </c>
      <c r="B168" s="84">
        <v>2</v>
      </c>
      <c r="C168" s="122">
        <v>0</v>
      </c>
      <c r="D168" s="84" t="s">
        <v>1573</v>
      </c>
      <c r="E168" s="84" t="b">
        <v>0</v>
      </c>
      <c r="F168" s="84" t="b">
        <v>0</v>
      </c>
      <c r="G168" s="84" t="b">
        <v>0</v>
      </c>
    </row>
    <row r="169" spans="1:7" ht="15">
      <c r="A169" s="84" t="s">
        <v>1690</v>
      </c>
      <c r="B169" s="84">
        <v>2</v>
      </c>
      <c r="C169" s="122">
        <v>0</v>
      </c>
      <c r="D169" s="84" t="s">
        <v>1573</v>
      </c>
      <c r="E169" s="84" t="b">
        <v>0</v>
      </c>
      <c r="F169" s="84" t="b">
        <v>0</v>
      </c>
      <c r="G169" s="84" t="b">
        <v>0</v>
      </c>
    </row>
    <row r="170" spans="1:7" ht="15">
      <c r="A170" s="84" t="s">
        <v>1691</v>
      </c>
      <c r="B170" s="84">
        <v>2</v>
      </c>
      <c r="C170" s="122">
        <v>0</v>
      </c>
      <c r="D170" s="84" t="s">
        <v>1573</v>
      </c>
      <c r="E170" s="84" t="b">
        <v>0</v>
      </c>
      <c r="F170" s="84" t="b">
        <v>0</v>
      </c>
      <c r="G170" s="84" t="b">
        <v>0</v>
      </c>
    </row>
    <row r="171" spans="1:7" ht="15">
      <c r="A171" s="84" t="s">
        <v>1692</v>
      </c>
      <c r="B171" s="84">
        <v>2</v>
      </c>
      <c r="C171" s="122">
        <v>0</v>
      </c>
      <c r="D171" s="84" t="s">
        <v>1573</v>
      </c>
      <c r="E171" s="84" t="b">
        <v>0</v>
      </c>
      <c r="F171" s="84" t="b">
        <v>0</v>
      </c>
      <c r="G171" s="84" t="b">
        <v>0</v>
      </c>
    </row>
    <row r="172" spans="1:7" ht="15">
      <c r="A172" s="84" t="s">
        <v>1693</v>
      </c>
      <c r="B172" s="84">
        <v>2</v>
      </c>
      <c r="C172" s="122">
        <v>0</v>
      </c>
      <c r="D172" s="84" t="s">
        <v>1573</v>
      </c>
      <c r="E172" s="84" t="b">
        <v>0</v>
      </c>
      <c r="F172" s="84" t="b">
        <v>0</v>
      </c>
      <c r="G172" s="84" t="b">
        <v>0</v>
      </c>
    </row>
    <row r="173" spans="1:7" ht="15">
      <c r="A173" s="84" t="s">
        <v>1898</v>
      </c>
      <c r="B173" s="84">
        <v>2</v>
      </c>
      <c r="C173" s="122">
        <v>0</v>
      </c>
      <c r="D173" s="84" t="s">
        <v>1573</v>
      </c>
      <c r="E173" s="84" t="b">
        <v>0</v>
      </c>
      <c r="F173" s="84" t="b">
        <v>0</v>
      </c>
      <c r="G173" s="84" t="b">
        <v>0</v>
      </c>
    </row>
    <row r="174" spans="1:7" ht="15">
      <c r="A174" s="84" t="s">
        <v>1899</v>
      </c>
      <c r="B174" s="84">
        <v>2</v>
      </c>
      <c r="C174" s="122">
        <v>0</v>
      </c>
      <c r="D174" s="84" t="s">
        <v>1573</v>
      </c>
      <c r="E174" s="84" t="b">
        <v>0</v>
      </c>
      <c r="F174" s="84" t="b">
        <v>0</v>
      </c>
      <c r="G174" s="84" t="b">
        <v>0</v>
      </c>
    </row>
    <row r="175" spans="1:7" ht="15">
      <c r="A175" s="84" t="s">
        <v>1900</v>
      </c>
      <c r="B175" s="84">
        <v>2</v>
      </c>
      <c r="C175" s="122">
        <v>0</v>
      </c>
      <c r="D175" s="84" t="s">
        <v>1573</v>
      </c>
      <c r="E175" s="84" t="b">
        <v>0</v>
      </c>
      <c r="F175" s="84" t="b">
        <v>0</v>
      </c>
      <c r="G175" s="84" t="b">
        <v>0</v>
      </c>
    </row>
    <row r="176" spans="1:7" ht="15">
      <c r="A176" s="84" t="s">
        <v>1639</v>
      </c>
      <c r="B176" s="84">
        <v>2</v>
      </c>
      <c r="C176" s="122">
        <v>0</v>
      </c>
      <c r="D176" s="84" t="s">
        <v>1573</v>
      </c>
      <c r="E176" s="84" t="b">
        <v>0</v>
      </c>
      <c r="F176" s="84" t="b">
        <v>0</v>
      </c>
      <c r="G176" s="84" t="b">
        <v>0</v>
      </c>
    </row>
    <row r="177" spans="1:7" ht="15">
      <c r="A177" s="84" t="s">
        <v>1706</v>
      </c>
      <c r="B177" s="84">
        <v>2</v>
      </c>
      <c r="C177" s="122">
        <v>0</v>
      </c>
      <c r="D177" s="84" t="s">
        <v>1573</v>
      </c>
      <c r="E177" s="84" t="b">
        <v>0</v>
      </c>
      <c r="F177" s="84" t="b">
        <v>0</v>
      </c>
      <c r="G177" s="84" t="b">
        <v>0</v>
      </c>
    </row>
    <row r="178" spans="1:7" ht="15">
      <c r="A178" s="84" t="s">
        <v>1707</v>
      </c>
      <c r="B178" s="84">
        <v>2</v>
      </c>
      <c r="C178" s="122">
        <v>0</v>
      </c>
      <c r="D178" s="84" t="s">
        <v>1573</v>
      </c>
      <c r="E178" s="84" t="b">
        <v>0</v>
      </c>
      <c r="F178" s="84" t="b">
        <v>0</v>
      </c>
      <c r="G178" s="84" t="b">
        <v>0</v>
      </c>
    </row>
    <row r="179" spans="1:7" ht="15">
      <c r="A179" s="84" t="s">
        <v>1695</v>
      </c>
      <c r="B179" s="84">
        <v>2</v>
      </c>
      <c r="C179" s="122">
        <v>0</v>
      </c>
      <c r="D179" s="84" t="s">
        <v>1574</v>
      </c>
      <c r="E179" s="84" t="b">
        <v>0</v>
      </c>
      <c r="F179" s="84" t="b">
        <v>0</v>
      </c>
      <c r="G179" s="84" t="b">
        <v>0</v>
      </c>
    </row>
    <row r="180" spans="1:7" ht="15">
      <c r="A180" s="84" t="s">
        <v>1696</v>
      </c>
      <c r="B180" s="84">
        <v>2</v>
      </c>
      <c r="C180" s="122">
        <v>0</v>
      </c>
      <c r="D180" s="84" t="s">
        <v>1574</v>
      </c>
      <c r="E180" s="84" t="b">
        <v>0</v>
      </c>
      <c r="F180" s="84" t="b">
        <v>0</v>
      </c>
      <c r="G180" s="84" t="b">
        <v>0</v>
      </c>
    </row>
    <row r="181" spans="1:7" ht="15">
      <c r="A181" s="84" t="s">
        <v>1697</v>
      </c>
      <c r="B181" s="84">
        <v>2</v>
      </c>
      <c r="C181" s="122">
        <v>0</v>
      </c>
      <c r="D181" s="84" t="s">
        <v>1574</v>
      </c>
      <c r="E181" s="84" t="b">
        <v>0</v>
      </c>
      <c r="F181" s="84" t="b">
        <v>0</v>
      </c>
      <c r="G181" s="84" t="b">
        <v>0</v>
      </c>
    </row>
    <row r="182" spans="1:7" ht="15">
      <c r="A182" s="84" t="s">
        <v>1698</v>
      </c>
      <c r="B182" s="84">
        <v>2</v>
      </c>
      <c r="C182" s="122">
        <v>0</v>
      </c>
      <c r="D182" s="84" t="s">
        <v>1574</v>
      </c>
      <c r="E182" s="84" t="b">
        <v>0</v>
      </c>
      <c r="F182" s="84" t="b">
        <v>0</v>
      </c>
      <c r="G182" s="84" t="b">
        <v>0</v>
      </c>
    </row>
    <row r="183" spans="1:7" ht="15">
      <c r="A183" s="84" t="s">
        <v>1699</v>
      </c>
      <c r="B183" s="84">
        <v>2</v>
      </c>
      <c r="C183" s="122">
        <v>0</v>
      </c>
      <c r="D183" s="84" t="s">
        <v>1574</v>
      </c>
      <c r="E183" s="84" t="b">
        <v>0</v>
      </c>
      <c r="F183" s="84" t="b">
        <v>0</v>
      </c>
      <c r="G183" s="84" t="b">
        <v>0</v>
      </c>
    </row>
    <row r="184" spans="1:7" ht="15">
      <c r="A184" s="84" t="s">
        <v>1700</v>
      </c>
      <c r="B184" s="84">
        <v>2</v>
      </c>
      <c r="C184" s="122">
        <v>0</v>
      </c>
      <c r="D184" s="84" t="s">
        <v>1574</v>
      </c>
      <c r="E184" s="84" t="b">
        <v>0</v>
      </c>
      <c r="F184" s="84" t="b">
        <v>0</v>
      </c>
      <c r="G184" s="84" t="b">
        <v>0</v>
      </c>
    </row>
    <row r="185" spans="1:7" ht="15">
      <c r="A185" s="84" t="s">
        <v>1701</v>
      </c>
      <c r="B185" s="84">
        <v>2</v>
      </c>
      <c r="C185" s="122">
        <v>0</v>
      </c>
      <c r="D185" s="84" t="s">
        <v>1574</v>
      </c>
      <c r="E185" s="84" t="b">
        <v>0</v>
      </c>
      <c r="F185" s="84" t="b">
        <v>0</v>
      </c>
      <c r="G185" s="84" t="b">
        <v>0</v>
      </c>
    </row>
    <row r="186" spans="1:7" ht="15">
      <c r="A186" s="84" t="s">
        <v>1702</v>
      </c>
      <c r="B186" s="84">
        <v>2</v>
      </c>
      <c r="C186" s="122">
        <v>0</v>
      </c>
      <c r="D186" s="84" t="s">
        <v>1574</v>
      </c>
      <c r="E186" s="84" t="b">
        <v>0</v>
      </c>
      <c r="F186" s="84" t="b">
        <v>0</v>
      </c>
      <c r="G186" s="84" t="b">
        <v>0</v>
      </c>
    </row>
    <row r="187" spans="1:7" ht="15">
      <c r="A187" s="84" t="s">
        <v>1703</v>
      </c>
      <c r="B187" s="84">
        <v>2</v>
      </c>
      <c r="C187" s="122">
        <v>0</v>
      </c>
      <c r="D187" s="84" t="s">
        <v>1574</v>
      </c>
      <c r="E187" s="84" t="b">
        <v>0</v>
      </c>
      <c r="F187" s="84" t="b">
        <v>0</v>
      </c>
      <c r="G187" s="84" t="b">
        <v>0</v>
      </c>
    </row>
    <row r="188" spans="1:7" ht="15">
      <c r="A188" s="84" t="s">
        <v>1704</v>
      </c>
      <c r="B188" s="84">
        <v>2</v>
      </c>
      <c r="C188" s="122">
        <v>0</v>
      </c>
      <c r="D188" s="84" t="s">
        <v>1574</v>
      </c>
      <c r="E188" s="84" t="b">
        <v>0</v>
      </c>
      <c r="F188" s="84" t="b">
        <v>0</v>
      </c>
      <c r="G188" s="84" t="b">
        <v>0</v>
      </c>
    </row>
    <row r="189" spans="1:7" ht="15">
      <c r="A189" s="84" t="s">
        <v>1908</v>
      </c>
      <c r="B189" s="84">
        <v>2</v>
      </c>
      <c r="C189" s="122">
        <v>0</v>
      </c>
      <c r="D189" s="84" t="s">
        <v>1574</v>
      </c>
      <c r="E189" s="84" t="b">
        <v>0</v>
      </c>
      <c r="F189" s="84" t="b">
        <v>0</v>
      </c>
      <c r="G189" s="84" t="b">
        <v>0</v>
      </c>
    </row>
    <row r="190" spans="1:7" ht="15">
      <c r="A190" s="84" t="s">
        <v>331</v>
      </c>
      <c r="B190" s="84">
        <v>2</v>
      </c>
      <c r="C190" s="122">
        <v>0</v>
      </c>
      <c r="D190" s="84" t="s">
        <v>1574</v>
      </c>
      <c r="E190" s="84" t="b">
        <v>0</v>
      </c>
      <c r="F190" s="84" t="b">
        <v>0</v>
      </c>
      <c r="G190" s="84" t="b">
        <v>0</v>
      </c>
    </row>
    <row r="191" spans="1:7" ht="15">
      <c r="A191" s="84" t="s">
        <v>1686</v>
      </c>
      <c r="B191" s="84">
        <v>2</v>
      </c>
      <c r="C191" s="122">
        <v>0</v>
      </c>
      <c r="D191" s="84" t="s">
        <v>1575</v>
      </c>
      <c r="E191" s="84" t="b">
        <v>0</v>
      </c>
      <c r="F191" s="84" t="b">
        <v>0</v>
      </c>
      <c r="G191" s="84" t="b">
        <v>0</v>
      </c>
    </row>
    <row r="192" spans="1:7" ht="15">
      <c r="A192" s="84" t="s">
        <v>331</v>
      </c>
      <c r="B192" s="84">
        <v>2</v>
      </c>
      <c r="C192" s="122">
        <v>0</v>
      </c>
      <c r="D192" s="84" t="s">
        <v>1575</v>
      </c>
      <c r="E192" s="84" t="b">
        <v>0</v>
      </c>
      <c r="F192" s="84" t="b">
        <v>0</v>
      </c>
      <c r="G192" s="84" t="b">
        <v>0</v>
      </c>
    </row>
    <row r="193" spans="1:7" ht="15">
      <c r="A193" s="84" t="s">
        <v>1687</v>
      </c>
      <c r="B193" s="84">
        <v>2</v>
      </c>
      <c r="C193" s="122">
        <v>0</v>
      </c>
      <c r="D193" s="84" t="s">
        <v>1575</v>
      </c>
      <c r="E193" s="84" t="b">
        <v>0</v>
      </c>
      <c r="F193" s="84" t="b">
        <v>0</v>
      </c>
      <c r="G193" s="84" t="b">
        <v>0</v>
      </c>
    </row>
    <row r="194" spans="1:7" ht="15">
      <c r="A194" s="84" t="s">
        <v>1688</v>
      </c>
      <c r="B194" s="84">
        <v>2</v>
      </c>
      <c r="C194" s="122">
        <v>0</v>
      </c>
      <c r="D194" s="84" t="s">
        <v>1575</v>
      </c>
      <c r="E194" s="84" t="b">
        <v>1</v>
      </c>
      <c r="F194" s="84" t="b">
        <v>0</v>
      </c>
      <c r="G194" s="84" t="b">
        <v>0</v>
      </c>
    </row>
    <row r="195" spans="1:7" ht="15">
      <c r="A195" s="84" t="s">
        <v>1638</v>
      </c>
      <c r="B195" s="84">
        <v>2</v>
      </c>
      <c r="C195" s="122">
        <v>0</v>
      </c>
      <c r="D195" s="84" t="s">
        <v>1575</v>
      </c>
      <c r="E195" s="84" t="b">
        <v>0</v>
      </c>
      <c r="F195" s="84" t="b">
        <v>0</v>
      </c>
      <c r="G195" s="84" t="b">
        <v>0</v>
      </c>
    </row>
    <row r="196" spans="1:7" ht="15">
      <c r="A196" s="84" t="s">
        <v>1689</v>
      </c>
      <c r="B196" s="84">
        <v>2</v>
      </c>
      <c r="C196" s="122">
        <v>0</v>
      </c>
      <c r="D196" s="84" t="s">
        <v>1575</v>
      </c>
      <c r="E196" s="84" t="b">
        <v>0</v>
      </c>
      <c r="F196" s="84" t="b">
        <v>0</v>
      </c>
      <c r="G196" s="84" t="b">
        <v>0</v>
      </c>
    </row>
    <row r="197" spans="1:7" ht="15">
      <c r="A197" s="84" t="s">
        <v>1706</v>
      </c>
      <c r="B197" s="84">
        <v>2</v>
      </c>
      <c r="C197" s="122">
        <v>0</v>
      </c>
      <c r="D197" s="84" t="s">
        <v>1575</v>
      </c>
      <c r="E197" s="84" t="b">
        <v>0</v>
      </c>
      <c r="F197" s="84" t="b">
        <v>0</v>
      </c>
      <c r="G197" s="84" t="b">
        <v>0</v>
      </c>
    </row>
    <row r="198" spans="1:7" ht="15">
      <c r="A198" s="84" t="s">
        <v>1707</v>
      </c>
      <c r="B198" s="84">
        <v>2</v>
      </c>
      <c r="C198" s="122">
        <v>0</v>
      </c>
      <c r="D198" s="84" t="s">
        <v>1575</v>
      </c>
      <c r="E198" s="84" t="b">
        <v>0</v>
      </c>
      <c r="F198" s="84" t="b">
        <v>0</v>
      </c>
      <c r="G198" s="84" t="b">
        <v>0</v>
      </c>
    </row>
    <row r="199" spans="1:7" ht="15">
      <c r="A199" s="84" t="s">
        <v>1708</v>
      </c>
      <c r="B199" s="84">
        <v>2</v>
      </c>
      <c r="C199" s="122">
        <v>0</v>
      </c>
      <c r="D199" s="84" t="s">
        <v>1575</v>
      </c>
      <c r="E199" s="84" t="b">
        <v>0</v>
      </c>
      <c r="F199" s="84" t="b">
        <v>0</v>
      </c>
      <c r="G199" s="84" t="b">
        <v>0</v>
      </c>
    </row>
    <row r="200" spans="1:7" ht="15">
      <c r="A200" s="84" t="s">
        <v>1709</v>
      </c>
      <c r="B200" s="84">
        <v>2</v>
      </c>
      <c r="C200" s="122">
        <v>0</v>
      </c>
      <c r="D200" s="84" t="s">
        <v>1575</v>
      </c>
      <c r="E200" s="84" t="b">
        <v>1</v>
      </c>
      <c r="F200" s="84" t="b">
        <v>0</v>
      </c>
      <c r="G200" s="84" t="b">
        <v>0</v>
      </c>
    </row>
    <row r="201" spans="1:7" ht="15">
      <c r="A201" s="84" t="s">
        <v>1889</v>
      </c>
      <c r="B201" s="84">
        <v>2</v>
      </c>
      <c r="C201" s="122">
        <v>0</v>
      </c>
      <c r="D201" s="84" t="s">
        <v>1575</v>
      </c>
      <c r="E201" s="84" t="b">
        <v>0</v>
      </c>
      <c r="F201" s="84" t="b">
        <v>0</v>
      </c>
      <c r="G201"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1918</v>
      </c>
      <c r="B1" s="13" t="s">
        <v>1919</v>
      </c>
      <c r="C1" s="13" t="s">
        <v>1912</v>
      </c>
      <c r="D1" s="13" t="s">
        <v>1913</v>
      </c>
      <c r="E1" s="13" t="s">
        <v>1920</v>
      </c>
      <c r="F1" s="13" t="s">
        <v>144</v>
      </c>
      <c r="G1" s="13" t="s">
        <v>1921</v>
      </c>
      <c r="H1" s="13" t="s">
        <v>1922</v>
      </c>
      <c r="I1" s="13" t="s">
        <v>1923</v>
      </c>
      <c r="J1" s="13" t="s">
        <v>1924</v>
      </c>
      <c r="K1" s="13" t="s">
        <v>1925</v>
      </c>
      <c r="L1" s="13" t="s">
        <v>1926</v>
      </c>
    </row>
    <row r="2" spans="1:12" ht="15">
      <c r="A2" s="84" t="s">
        <v>1662</v>
      </c>
      <c r="B2" s="84" t="s">
        <v>1659</v>
      </c>
      <c r="C2" s="84">
        <v>87</v>
      </c>
      <c r="D2" s="122">
        <v>0.005975744346666648</v>
      </c>
      <c r="E2" s="122">
        <v>1.2442635238173894</v>
      </c>
      <c r="F2" s="84" t="s">
        <v>1914</v>
      </c>
      <c r="G2" s="84" t="b">
        <v>0</v>
      </c>
      <c r="H2" s="84" t="b">
        <v>0</v>
      </c>
      <c r="I2" s="84" t="b">
        <v>0</v>
      </c>
      <c r="J2" s="84" t="b">
        <v>0</v>
      </c>
      <c r="K2" s="84" t="b">
        <v>0</v>
      </c>
      <c r="L2" s="84" t="b">
        <v>0</v>
      </c>
    </row>
    <row r="3" spans="1:12" ht="15">
      <c r="A3" s="84" t="s">
        <v>1659</v>
      </c>
      <c r="B3" s="84" t="s">
        <v>1660</v>
      </c>
      <c r="C3" s="84">
        <v>87</v>
      </c>
      <c r="D3" s="122">
        <v>0.005975744346666648</v>
      </c>
      <c r="E3" s="122">
        <v>1.234392769791095</v>
      </c>
      <c r="F3" s="84" t="s">
        <v>1914</v>
      </c>
      <c r="G3" s="84" t="b">
        <v>0</v>
      </c>
      <c r="H3" s="84" t="b">
        <v>0</v>
      </c>
      <c r="I3" s="84" t="b">
        <v>0</v>
      </c>
      <c r="J3" s="84" t="b">
        <v>0</v>
      </c>
      <c r="K3" s="84" t="b">
        <v>0</v>
      </c>
      <c r="L3" s="84" t="b">
        <v>0</v>
      </c>
    </row>
    <row r="4" spans="1:12" ht="15">
      <c r="A4" s="84" t="s">
        <v>1663</v>
      </c>
      <c r="B4" s="84" t="s">
        <v>1665</v>
      </c>
      <c r="C4" s="84">
        <v>84</v>
      </c>
      <c r="D4" s="122">
        <v>0.006518752184356724</v>
      </c>
      <c r="E4" s="122">
        <v>1.2790256300766012</v>
      </c>
      <c r="F4" s="84" t="s">
        <v>1914</v>
      </c>
      <c r="G4" s="84" t="b">
        <v>0</v>
      </c>
      <c r="H4" s="84" t="b">
        <v>0</v>
      </c>
      <c r="I4" s="84" t="b">
        <v>0</v>
      </c>
      <c r="J4" s="84" t="b">
        <v>0</v>
      </c>
      <c r="K4" s="84" t="b">
        <v>0</v>
      </c>
      <c r="L4" s="84" t="b">
        <v>0</v>
      </c>
    </row>
    <row r="5" spans="1:12" ht="15">
      <c r="A5" s="84" t="s">
        <v>1665</v>
      </c>
      <c r="B5" s="84" t="s">
        <v>1666</v>
      </c>
      <c r="C5" s="84">
        <v>84</v>
      </c>
      <c r="D5" s="122">
        <v>0.006518752184356724</v>
      </c>
      <c r="E5" s="122">
        <v>1.2790256300766012</v>
      </c>
      <c r="F5" s="84" t="s">
        <v>1914</v>
      </c>
      <c r="G5" s="84" t="b">
        <v>0</v>
      </c>
      <c r="H5" s="84" t="b">
        <v>0</v>
      </c>
      <c r="I5" s="84" t="b">
        <v>0</v>
      </c>
      <c r="J5" s="84" t="b">
        <v>0</v>
      </c>
      <c r="K5" s="84" t="b">
        <v>0</v>
      </c>
      <c r="L5" s="84" t="b">
        <v>0</v>
      </c>
    </row>
    <row r="6" spans="1:12" ht="15">
      <c r="A6" s="84" t="s">
        <v>1666</v>
      </c>
      <c r="B6" s="84" t="s">
        <v>1667</v>
      </c>
      <c r="C6" s="84">
        <v>84</v>
      </c>
      <c r="D6" s="122">
        <v>0.006518752184356724</v>
      </c>
      <c r="E6" s="122">
        <v>1.2790256300766012</v>
      </c>
      <c r="F6" s="84" t="s">
        <v>1914</v>
      </c>
      <c r="G6" s="84" t="b">
        <v>0</v>
      </c>
      <c r="H6" s="84" t="b">
        <v>0</v>
      </c>
      <c r="I6" s="84" t="b">
        <v>0</v>
      </c>
      <c r="J6" s="84" t="b">
        <v>0</v>
      </c>
      <c r="K6" s="84" t="b">
        <v>0</v>
      </c>
      <c r="L6" s="84" t="b">
        <v>0</v>
      </c>
    </row>
    <row r="7" spans="1:12" ht="15">
      <c r="A7" s="84" t="s">
        <v>1667</v>
      </c>
      <c r="B7" s="84" t="s">
        <v>1668</v>
      </c>
      <c r="C7" s="84">
        <v>84</v>
      </c>
      <c r="D7" s="122">
        <v>0.006518752184356724</v>
      </c>
      <c r="E7" s="122">
        <v>1.2790256300766012</v>
      </c>
      <c r="F7" s="84" t="s">
        <v>1914</v>
      </c>
      <c r="G7" s="84" t="b">
        <v>0</v>
      </c>
      <c r="H7" s="84" t="b">
        <v>0</v>
      </c>
      <c r="I7" s="84" t="b">
        <v>0</v>
      </c>
      <c r="J7" s="84" t="b">
        <v>0</v>
      </c>
      <c r="K7" s="84" t="b">
        <v>0</v>
      </c>
      <c r="L7" s="84" t="b">
        <v>0</v>
      </c>
    </row>
    <row r="8" spans="1:12" ht="15">
      <c r="A8" s="84" t="s">
        <v>1668</v>
      </c>
      <c r="B8" s="84" t="s">
        <v>1669</v>
      </c>
      <c r="C8" s="84">
        <v>84</v>
      </c>
      <c r="D8" s="122">
        <v>0.006518752184356724</v>
      </c>
      <c r="E8" s="122">
        <v>1.2790256300766012</v>
      </c>
      <c r="F8" s="84" t="s">
        <v>1914</v>
      </c>
      <c r="G8" s="84" t="b">
        <v>0</v>
      </c>
      <c r="H8" s="84" t="b">
        <v>0</v>
      </c>
      <c r="I8" s="84" t="b">
        <v>0</v>
      </c>
      <c r="J8" s="84" t="b">
        <v>0</v>
      </c>
      <c r="K8" s="84" t="b">
        <v>0</v>
      </c>
      <c r="L8" s="84" t="b">
        <v>0</v>
      </c>
    </row>
    <row r="9" spans="1:12" ht="15">
      <c r="A9" s="84" t="s">
        <v>1669</v>
      </c>
      <c r="B9" s="84" t="s">
        <v>1661</v>
      </c>
      <c r="C9" s="84">
        <v>84</v>
      </c>
      <c r="D9" s="122">
        <v>0.006518752184356724</v>
      </c>
      <c r="E9" s="122">
        <v>1.2637856635198645</v>
      </c>
      <c r="F9" s="84" t="s">
        <v>1914</v>
      </c>
      <c r="G9" s="84" t="b">
        <v>0</v>
      </c>
      <c r="H9" s="84" t="b">
        <v>0</v>
      </c>
      <c r="I9" s="84" t="b">
        <v>0</v>
      </c>
      <c r="J9" s="84" t="b">
        <v>0</v>
      </c>
      <c r="K9" s="84" t="b">
        <v>0</v>
      </c>
      <c r="L9" s="84" t="b">
        <v>0</v>
      </c>
    </row>
    <row r="10" spans="1:12" ht="15">
      <c r="A10" s="84" t="s">
        <v>1661</v>
      </c>
      <c r="B10" s="84" t="s">
        <v>1670</v>
      </c>
      <c r="C10" s="84">
        <v>84</v>
      </c>
      <c r="D10" s="122">
        <v>0.006518752184356724</v>
      </c>
      <c r="E10" s="122">
        <v>1.2637856635198645</v>
      </c>
      <c r="F10" s="84" t="s">
        <v>1914</v>
      </c>
      <c r="G10" s="84" t="b">
        <v>0</v>
      </c>
      <c r="H10" s="84" t="b">
        <v>0</v>
      </c>
      <c r="I10" s="84" t="b">
        <v>0</v>
      </c>
      <c r="J10" s="84" t="b">
        <v>0</v>
      </c>
      <c r="K10" s="84" t="b">
        <v>0</v>
      </c>
      <c r="L10" s="84" t="b">
        <v>0</v>
      </c>
    </row>
    <row r="11" spans="1:12" ht="15">
      <c r="A11" s="84" t="s">
        <v>1670</v>
      </c>
      <c r="B11" s="84" t="s">
        <v>1671</v>
      </c>
      <c r="C11" s="84">
        <v>84</v>
      </c>
      <c r="D11" s="122">
        <v>0.006518752184356724</v>
      </c>
      <c r="E11" s="122">
        <v>1.2790256300766012</v>
      </c>
      <c r="F11" s="84" t="s">
        <v>1914</v>
      </c>
      <c r="G11" s="84" t="b">
        <v>0</v>
      </c>
      <c r="H11" s="84" t="b">
        <v>0</v>
      </c>
      <c r="I11" s="84" t="b">
        <v>0</v>
      </c>
      <c r="J11" s="84" t="b">
        <v>0</v>
      </c>
      <c r="K11" s="84" t="b">
        <v>0</v>
      </c>
      <c r="L11" s="84" t="b">
        <v>0</v>
      </c>
    </row>
    <row r="12" spans="1:12" ht="15">
      <c r="A12" s="84" t="s">
        <v>1671</v>
      </c>
      <c r="B12" s="84" t="s">
        <v>1662</v>
      </c>
      <c r="C12" s="84">
        <v>84</v>
      </c>
      <c r="D12" s="122">
        <v>0.006518752184356724</v>
      </c>
      <c r="E12" s="122">
        <v>1.2637856635198645</v>
      </c>
      <c r="F12" s="84" t="s">
        <v>1914</v>
      </c>
      <c r="G12" s="84" t="b">
        <v>0</v>
      </c>
      <c r="H12" s="84" t="b">
        <v>0</v>
      </c>
      <c r="I12" s="84" t="b">
        <v>0</v>
      </c>
      <c r="J12" s="84" t="b">
        <v>0</v>
      </c>
      <c r="K12" s="84" t="b">
        <v>0</v>
      </c>
      <c r="L12" s="84" t="b">
        <v>0</v>
      </c>
    </row>
    <row r="13" spans="1:12" ht="15">
      <c r="A13" s="84" t="s">
        <v>1660</v>
      </c>
      <c r="B13" s="84" t="s">
        <v>1879</v>
      </c>
      <c r="C13" s="84">
        <v>84</v>
      </c>
      <c r="D13" s="122">
        <v>0.006518752184356724</v>
      </c>
      <c r="E13" s="122">
        <v>1.2539149094935702</v>
      </c>
      <c r="F13" s="84" t="s">
        <v>1914</v>
      </c>
      <c r="G13" s="84" t="b">
        <v>0</v>
      </c>
      <c r="H13" s="84" t="b">
        <v>0</v>
      </c>
      <c r="I13" s="84" t="b">
        <v>0</v>
      </c>
      <c r="J13" s="84" t="b">
        <v>0</v>
      </c>
      <c r="K13" s="84" t="b">
        <v>0</v>
      </c>
      <c r="L13" s="84" t="b">
        <v>0</v>
      </c>
    </row>
    <row r="14" spans="1:12" ht="15">
      <c r="A14" s="84" t="s">
        <v>1879</v>
      </c>
      <c r="B14" s="84" t="s">
        <v>1880</v>
      </c>
      <c r="C14" s="84">
        <v>84</v>
      </c>
      <c r="D14" s="122">
        <v>0.006518752184356724</v>
      </c>
      <c r="E14" s="122">
        <v>1.2790256300766012</v>
      </c>
      <c r="F14" s="84" t="s">
        <v>1914</v>
      </c>
      <c r="G14" s="84" t="b">
        <v>0</v>
      </c>
      <c r="H14" s="84" t="b">
        <v>0</v>
      </c>
      <c r="I14" s="84" t="b">
        <v>0</v>
      </c>
      <c r="J14" s="84" t="b">
        <v>0</v>
      </c>
      <c r="K14" s="84" t="b">
        <v>0</v>
      </c>
      <c r="L14" s="84" t="b">
        <v>0</v>
      </c>
    </row>
    <row r="15" spans="1:12" ht="15">
      <c r="A15" s="84" t="s">
        <v>319</v>
      </c>
      <c r="B15" s="84" t="s">
        <v>1663</v>
      </c>
      <c r="C15" s="84">
        <v>76</v>
      </c>
      <c r="D15" s="122">
        <v>0.00783085762915844</v>
      </c>
      <c r="E15" s="122">
        <v>1.3224913238576916</v>
      </c>
      <c r="F15" s="84" t="s">
        <v>1914</v>
      </c>
      <c r="G15" s="84" t="b">
        <v>0</v>
      </c>
      <c r="H15" s="84" t="b">
        <v>0</v>
      </c>
      <c r="I15" s="84" t="b">
        <v>0</v>
      </c>
      <c r="J15" s="84" t="b">
        <v>0</v>
      </c>
      <c r="K15" s="84" t="b">
        <v>0</v>
      </c>
      <c r="L15" s="84" t="b">
        <v>0</v>
      </c>
    </row>
    <row r="16" spans="1:12" ht="15">
      <c r="A16" s="84" t="s">
        <v>1880</v>
      </c>
      <c r="B16" s="84" t="s">
        <v>1881</v>
      </c>
      <c r="C16" s="84">
        <v>74</v>
      </c>
      <c r="D16" s="122">
        <v>0.00812627954289452</v>
      </c>
      <c r="E16" s="122">
        <v>1.2731960864158776</v>
      </c>
      <c r="F16" s="84" t="s">
        <v>1914</v>
      </c>
      <c r="G16" s="84" t="b">
        <v>0</v>
      </c>
      <c r="H16" s="84" t="b">
        <v>0</v>
      </c>
      <c r="I16" s="84" t="b">
        <v>0</v>
      </c>
      <c r="J16" s="84" t="b">
        <v>0</v>
      </c>
      <c r="K16" s="84" t="b">
        <v>0</v>
      </c>
      <c r="L16" s="84" t="b">
        <v>0</v>
      </c>
    </row>
    <row r="17" spans="1:12" ht="15">
      <c r="A17" s="84" t="s">
        <v>1880</v>
      </c>
      <c r="B17" s="84" t="s">
        <v>331</v>
      </c>
      <c r="C17" s="84">
        <v>10</v>
      </c>
      <c r="D17" s="122">
        <v>0.006184346701793287</v>
      </c>
      <c r="E17" s="122">
        <v>0.936602949254395</v>
      </c>
      <c r="F17" s="84" t="s">
        <v>1914</v>
      </c>
      <c r="G17" s="84" t="b">
        <v>0</v>
      </c>
      <c r="H17" s="84" t="b">
        <v>0</v>
      </c>
      <c r="I17" s="84" t="b">
        <v>0</v>
      </c>
      <c r="J17" s="84" t="b">
        <v>0</v>
      </c>
      <c r="K17" s="84" t="b">
        <v>0</v>
      </c>
      <c r="L17" s="84" t="b">
        <v>0</v>
      </c>
    </row>
    <row r="18" spans="1:12" ht="15">
      <c r="A18" s="84" t="s">
        <v>1680</v>
      </c>
      <c r="B18" s="84" t="s">
        <v>1681</v>
      </c>
      <c r="C18" s="84">
        <v>7</v>
      </c>
      <c r="D18" s="122">
        <v>0.004963515318464313</v>
      </c>
      <c r="E18" s="122">
        <v>2.1910704597214714</v>
      </c>
      <c r="F18" s="84" t="s">
        <v>1914</v>
      </c>
      <c r="G18" s="84" t="b">
        <v>0</v>
      </c>
      <c r="H18" s="84" t="b">
        <v>0</v>
      </c>
      <c r="I18" s="84" t="b">
        <v>0</v>
      </c>
      <c r="J18" s="84" t="b">
        <v>0</v>
      </c>
      <c r="K18" s="84" t="b">
        <v>0</v>
      </c>
      <c r="L18" s="84" t="b">
        <v>0</v>
      </c>
    </row>
    <row r="19" spans="1:12" ht="15">
      <c r="A19" s="84" t="s">
        <v>1673</v>
      </c>
      <c r="B19" s="84" t="s">
        <v>1882</v>
      </c>
      <c r="C19" s="84">
        <v>5</v>
      </c>
      <c r="D19" s="122">
        <v>0.003972893057344803</v>
      </c>
      <c r="E19" s="122">
        <v>2.203304916138483</v>
      </c>
      <c r="F19" s="84" t="s">
        <v>1914</v>
      </c>
      <c r="G19" s="84" t="b">
        <v>0</v>
      </c>
      <c r="H19" s="84" t="b">
        <v>0</v>
      </c>
      <c r="I19" s="84" t="b">
        <v>0</v>
      </c>
      <c r="J19" s="84" t="b">
        <v>0</v>
      </c>
      <c r="K19" s="84" t="b">
        <v>0</v>
      </c>
      <c r="L19" s="84" t="b">
        <v>0</v>
      </c>
    </row>
    <row r="20" spans="1:12" ht="15">
      <c r="A20" s="84" t="s">
        <v>1882</v>
      </c>
      <c r="B20" s="84" t="s">
        <v>1680</v>
      </c>
      <c r="C20" s="84">
        <v>5</v>
      </c>
      <c r="D20" s="122">
        <v>0.003972893057344803</v>
      </c>
      <c r="E20" s="122">
        <v>2.2490624066991582</v>
      </c>
      <c r="F20" s="84" t="s">
        <v>1914</v>
      </c>
      <c r="G20" s="84" t="b">
        <v>0</v>
      </c>
      <c r="H20" s="84" t="b">
        <v>0</v>
      </c>
      <c r="I20" s="84" t="b">
        <v>0</v>
      </c>
      <c r="J20" s="84" t="b">
        <v>0</v>
      </c>
      <c r="K20" s="84" t="b">
        <v>0</v>
      </c>
      <c r="L20" s="84" t="b">
        <v>0</v>
      </c>
    </row>
    <row r="21" spans="1:12" ht="15">
      <c r="A21" s="84" t="s">
        <v>1681</v>
      </c>
      <c r="B21" s="84" t="s">
        <v>1883</v>
      </c>
      <c r="C21" s="84">
        <v>5</v>
      </c>
      <c r="D21" s="122">
        <v>0.003972893057344803</v>
      </c>
      <c r="E21" s="122">
        <v>2.3002149291465392</v>
      </c>
      <c r="F21" s="84" t="s">
        <v>1914</v>
      </c>
      <c r="G21" s="84" t="b">
        <v>0</v>
      </c>
      <c r="H21" s="84" t="b">
        <v>0</v>
      </c>
      <c r="I21" s="84" t="b">
        <v>0</v>
      </c>
      <c r="J21" s="84" t="b">
        <v>0</v>
      </c>
      <c r="K21" s="84" t="b">
        <v>0</v>
      </c>
      <c r="L21" s="84" t="b">
        <v>0</v>
      </c>
    </row>
    <row r="22" spans="1:12" ht="15">
      <c r="A22" s="84" t="s">
        <v>1883</v>
      </c>
      <c r="B22" s="84" t="s">
        <v>1673</v>
      </c>
      <c r="C22" s="84">
        <v>5</v>
      </c>
      <c r="D22" s="122">
        <v>0.003972893057344803</v>
      </c>
      <c r="E22" s="122">
        <v>2.5043349118024643</v>
      </c>
      <c r="F22" s="84" t="s">
        <v>1914</v>
      </c>
      <c r="G22" s="84" t="b">
        <v>0</v>
      </c>
      <c r="H22" s="84" t="b">
        <v>0</v>
      </c>
      <c r="I22" s="84" t="b">
        <v>0</v>
      </c>
      <c r="J22" s="84" t="b">
        <v>0</v>
      </c>
      <c r="K22" s="84" t="b">
        <v>0</v>
      </c>
      <c r="L22" s="84" t="b">
        <v>0</v>
      </c>
    </row>
    <row r="23" spans="1:12" ht="15">
      <c r="A23" s="84" t="s">
        <v>1673</v>
      </c>
      <c r="B23" s="84" t="s">
        <v>1884</v>
      </c>
      <c r="C23" s="84">
        <v>5</v>
      </c>
      <c r="D23" s="122">
        <v>0.003972893057344803</v>
      </c>
      <c r="E23" s="122">
        <v>2.203304916138483</v>
      </c>
      <c r="F23" s="84" t="s">
        <v>1914</v>
      </c>
      <c r="G23" s="84" t="b">
        <v>0</v>
      </c>
      <c r="H23" s="84" t="b">
        <v>0</v>
      </c>
      <c r="I23" s="84" t="b">
        <v>0</v>
      </c>
      <c r="J23" s="84" t="b">
        <v>0</v>
      </c>
      <c r="K23" s="84" t="b">
        <v>1</v>
      </c>
      <c r="L23" s="84" t="b">
        <v>0</v>
      </c>
    </row>
    <row r="24" spans="1:12" ht="15">
      <c r="A24" s="84" t="s">
        <v>1884</v>
      </c>
      <c r="B24" s="84" t="s">
        <v>1885</v>
      </c>
      <c r="C24" s="84">
        <v>5</v>
      </c>
      <c r="D24" s="122">
        <v>0.003972893057344803</v>
      </c>
      <c r="E24" s="122">
        <v>2.5043349118024643</v>
      </c>
      <c r="F24" s="84" t="s">
        <v>1914</v>
      </c>
      <c r="G24" s="84" t="b">
        <v>0</v>
      </c>
      <c r="H24" s="84" t="b">
        <v>1</v>
      </c>
      <c r="I24" s="84" t="b">
        <v>0</v>
      </c>
      <c r="J24" s="84" t="b">
        <v>0</v>
      </c>
      <c r="K24" s="84" t="b">
        <v>0</v>
      </c>
      <c r="L24" s="84" t="b">
        <v>0</v>
      </c>
    </row>
    <row r="25" spans="1:12" ht="15">
      <c r="A25" s="84" t="s">
        <v>1885</v>
      </c>
      <c r="B25" s="84" t="s">
        <v>1886</v>
      </c>
      <c r="C25" s="84">
        <v>5</v>
      </c>
      <c r="D25" s="122">
        <v>0.003972893057344803</v>
      </c>
      <c r="E25" s="122">
        <v>2.5043349118024643</v>
      </c>
      <c r="F25" s="84" t="s">
        <v>1914</v>
      </c>
      <c r="G25" s="84" t="b">
        <v>0</v>
      </c>
      <c r="H25" s="84" t="b">
        <v>0</v>
      </c>
      <c r="I25" s="84" t="b">
        <v>0</v>
      </c>
      <c r="J25" s="84" t="b">
        <v>0</v>
      </c>
      <c r="K25" s="84" t="b">
        <v>0</v>
      </c>
      <c r="L25" s="84" t="b">
        <v>0</v>
      </c>
    </row>
    <row r="26" spans="1:12" ht="15">
      <c r="A26" s="84" t="s">
        <v>1886</v>
      </c>
      <c r="B26" s="84" t="s">
        <v>407</v>
      </c>
      <c r="C26" s="84">
        <v>5</v>
      </c>
      <c r="D26" s="122">
        <v>0.003972893057344803</v>
      </c>
      <c r="E26" s="122">
        <v>2.5043349118024643</v>
      </c>
      <c r="F26" s="84" t="s">
        <v>1914</v>
      </c>
      <c r="G26" s="84" t="b">
        <v>0</v>
      </c>
      <c r="H26" s="84" t="b">
        <v>0</v>
      </c>
      <c r="I26" s="84" t="b">
        <v>0</v>
      </c>
      <c r="J26" s="84" t="b">
        <v>0</v>
      </c>
      <c r="K26" s="84" t="b">
        <v>0</v>
      </c>
      <c r="L26" s="84" t="b">
        <v>0</v>
      </c>
    </row>
    <row r="27" spans="1:12" ht="15">
      <c r="A27" s="84" t="s">
        <v>1686</v>
      </c>
      <c r="B27" s="84" t="s">
        <v>331</v>
      </c>
      <c r="C27" s="84">
        <v>5</v>
      </c>
      <c r="D27" s="122">
        <v>0.003972893057344803</v>
      </c>
      <c r="E27" s="122">
        <v>1.8608822353162766</v>
      </c>
      <c r="F27" s="84" t="s">
        <v>1914</v>
      </c>
      <c r="G27" s="84" t="b">
        <v>0</v>
      </c>
      <c r="H27" s="84" t="b">
        <v>0</v>
      </c>
      <c r="I27" s="84" t="b">
        <v>0</v>
      </c>
      <c r="J27" s="84" t="b">
        <v>0</v>
      </c>
      <c r="K27" s="84" t="b">
        <v>0</v>
      </c>
      <c r="L27" s="84" t="b">
        <v>0</v>
      </c>
    </row>
    <row r="28" spans="1:12" ht="15">
      <c r="A28" s="84" t="s">
        <v>331</v>
      </c>
      <c r="B28" s="84" t="s">
        <v>1687</v>
      </c>
      <c r="C28" s="84">
        <v>5</v>
      </c>
      <c r="D28" s="122">
        <v>0.003972893057344803</v>
      </c>
      <c r="E28" s="122">
        <v>1.924551315185654</v>
      </c>
      <c r="F28" s="84" t="s">
        <v>1914</v>
      </c>
      <c r="G28" s="84" t="b">
        <v>0</v>
      </c>
      <c r="H28" s="84" t="b">
        <v>0</v>
      </c>
      <c r="I28" s="84" t="b">
        <v>0</v>
      </c>
      <c r="J28" s="84" t="b">
        <v>0</v>
      </c>
      <c r="K28" s="84" t="b">
        <v>0</v>
      </c>
      <c r="L28" s="84" t="b">
        <v>0</v>
      </c>
    </row>
    <row r="29" spans="1:12" ht="15">
      <c r="A29" s="84" t="s">
        <v>1687</v>
      </c>
      <c r="B29" s="84" t="s">
        <v>1688</v>
      </c>
      <c r="C29" s="84">
        <v>5</v>
      </c>
      <c r="D29" s="122">
        <v>0.003972893057344803</v>
      </c>
      <c r="E29" s="122">
        <v>2.5043349118024643</v>
      </c>
      <c r="F29" s="84" t="s">
        <v>1914</v>
      </c>
      <c r="G29" s="84" t="b">
        <v>0</v>
      </c>
      <c r="H29" s="84" t="b">
        <v>0</v>
      </c>
      <c r="I29" s="84" t="b">
        <v>0</v>
      </c>
      <c r="J29" s="84" t="b">
        <v>1</v>
      </c>
      <c r="K29" s="84" t="b">
        <v>0</v>
      </c>
      <c r="L29" s="84" t="b">
        <v>0</v>
      </c>
    </row>
    <row r="30" spans="1:12" ht="15">
      <c r="A30" s="84" t="s">
        <v>1688</v>
      </c>
      <c r="B30" s="84" t="s">
        <v>1638</v>
      </c>
      <c r="C30" s="84">
        <v>5</v>
      </c>
      <c r="D30" s="122">
        <v>0.003972893057344803</v>
      </c>
      <c r="E30" s="122">
        <v>2.5043349118024643</v>
      </c>
      <c r="F30" s="84" t="s">
        <v>1914</v>
      </c>
      <c r="G30" s="84" t="b">
        <v>1</v>
      </c>
      <c r="H30" s="84" t="b">
        <v>0</v>
      </c>
      <c r="I30" s="84" t="b">
        <v>0</v>
      </c>
      <c r="J30" s="84" t="b">
        <v>0</v>
      </c>
      <c r="K30" s="84" t="b">
        <v>0</v>
      </c>
      <c r="L30" s="84" t="b">
        <v>0</v>
      </c>
    </row>
    <row r="31" spans="1:12" ht="15">
      <c r="A31" s="84" t="s">
        <v>1638</v>
      </c>
      <c r="B31" s="84" t="s">
        <v>1689</v>
      </c>
      <c r="C31" s="84">
        <v>5</v>
      </c>
      <c r="D31" s="122">
        <v>0.003972893057344803</v>
      </c>
      <c r="E31" s="122">
        <v>2.5043349118024643</v>
      </c>
      <c r="F31" s="84" t="s">
        <v>1914</v>
      </c>
      <c r="G31" s="84" t="b">
        <v>0</v>
      </c>
      <c r="H31" s="84" t="b">
        <v>0</v>
      </c>
      <c r="I31" s="84" t="b">
        <v>0</v>
      </c>
      <c r="J31" s="84" t="b">
        <v>0</v>
      </c>
      <c r="K31" s="84" t="b">
        <v>0</v>
      </c>
      <c r="L31" s="84" t="b">
        <v>0</v>
      </c>
    </row>
    <row r="32" spans="1:12" ht="15">
      <c r="A32" s="84" t="s">
        <v>1706</v>
      </c>
      <c r="B32" s="84" t="s">
        <v>1707</v>
      </c>
      <c r="C32" s="84">
        <v>5</v>
      </c>
      <c r="D32" s="122">
        <v>0.003972893057344803</v>
      </c>
      <c r="E32" s="122">
        <v>2.5043349118024643</v>
      </c>
      <c r="F32" s="84" t="s">
        <v>1914</v>
      </c>
      <c r="G32" s="84" t="b">
        <v>0</v>
      </c>
      <c r="H32" s="84" t="b">
        <v>0</v>
      </c>
      <c r="I32" s="84" t="b">
        <v>0</v>
      </c>
      <c r="J32" s="84" t="b">
        <v>0</v>
      </c>
      <c r="K32" s="84" t="b">
        <v>0</v>
      </c>
      <c r="L32" s="84" t="b">
        <v>0</v>
      </c>
    </row>
    <row r="33" spans="1:12" ht="15">
      <c r="A33" s="84" t="s">
        <v>1887</v>
      </c>
      <c r="B33" s="84" t="s">
        <v>1888</v>
      </c>
      <c r="C33" s="84">
        <v>4</v>
      </c>
      <c r="D33" s="122">
        <v>0.0034051371796571333</v>
      </c>
      <c r="E33" s="122">
        <v>2.4074248987944076</v>
      </c>
      <c r="F33" s="84" t="s">
        <v>1914</v>
      </c>
      <c r="G33" s="84" t="b">
        <v>0</v>
      </c>
      <c r="H33" s="84" t="b">
        <v>0</v>
      </c>
      <c r="I33" s="84" t="b">
        <v>0</v>
      </c>
      <c r="J33" s="84" t="b">
        <v>0</v>
      </c>
      <c r="K33" s="84" t="b">
        <v>0</v>
      </c>
      <c r="L33" s="84" t="b">
        <v>0</v>
      </c>
    </row>
    <row r="34" spans="1:12" ht="15">
      <c r="A34" s="84" t="s">
        <v>1707</v>
      </c>
      <c r="B34" s="84" t="s">
        <v>1708</v>
      </c>
      <c r="C34" s="84">
        <v>4</v>
      </c>
      <c r="D34" s="122">
        <v>0.0034051371796571333</v>
      </c>
      <c r="E34" s="122">
        <v>2.5043349118024643</v>
      </c>
      <c r="F34" s="84" t="s">
        <v>1914</v>
      </c>
      <c r="G34" s="84" t="b">
        <v>0</v>
      </c>
      <c r="H34" s="84" t="b">
        <v>0</v>
      </c>
      <c r="I34" s="84" t="b">
        <v>0</v>
      </c>
      <c r="J34" s="84" t="b">
        <v>0</v>
      </c>
      <c r="K34" s="84" t="b">
        <v>0</v>
      </c>
      <c r="L34" s="84" t="b">
        <v>0</v>
      </c>
    </row>
    <row r="35" spans="1:12" ht="15">
      <c r="A35" s="84" t="s">
        <v>1708</v>
      </c>
      <c r="B35" s="84" t="s">
        <v>1709</v>
      </c>
      <c r="C35" s="84">
        <v>4</v>
      </c>
      <c r="D35" s="122">
        <v>0.0034051371796571333</v>
      </c>
      <c r="E35" s="122">
        <v>2.6012449248105205</v>
      </c>
      <c r="F35" s="84" t="s">
        <v>1914</v>
      </c>
      <c r="G35" s="84" t="b">
        <v>0</v>
      </c>
      <c r="H35" s="84" t="b">
        <v>0</v>
      </c>
      <c r="I35" s="84" t="b">
        <v>0</v>
      </c>
      <c r="J35" s="84" t="b">
        <v>1</v>
      </c>
      <c r="K35" s="84" t="b">
        <v>0</v>
      </c>
      <c r="L35" s="84" t="b">
        <v>0</v>
      </c>
    </row>
    <row r="36" spans="1:12" ht="15">
      <c r="A36" s="84" t="s">
        <v>1709</v>
      </c>
      <c r="B36" s="84" t="s">
        <v>1889</v>
      </c>
      <c r="C36" s="84">
        <v>4</v>
      </c>
      <c r="D36" s="122">
        <v>0.0034051371796571333</v>
      </c>
      <c r="E36" s="122">
        <v>2.6012449248105205</v>
      </c>
      <c r="F36" s="84" t="s">
        <v>1914</v>
      </c>
      <c r="G36" s="84" t="b">
        <v>1</v>
      </c>
      <c r="H36" s="84" t="b">
        <v>0</v>
      </c>
      <c r="I36" s="84" t="b">
        <v>0</v>
      </c>
      <c r="J36" s="84" t="b">
        <v>0</v>
      </c>
      <c r="K36" s="84" t="b">
        <v>0</v>
      </c>
      <c r="L36" s="84" t="b">
        <v>0</v>
      </c>
    </row>
    <row r="37" spans="1:12" ht="15">
      <c r="A37" s="84" t="s">
        <v>1890</v>
      </c>
      <c r="B37" s="84" t="s">
        <v>1662</v>
      </c>
      <c r="C37" s="84">
        <v>3</v>
      </c>
      <c r="D37" s="122">
        <v>0.002773171907460755</v>
      </c>
      <c r="E37" s="122">
        <v>1.2637856635198645</v>
      </c>
      <c r="F37" s="84" t="s">
        <v>1914</v>
      </c>
      <c r="G37" s="84" t="b">
        <v>0</v>
      </c>
      <c r="H37" s="84" t="b">
        <v>0</v>
      </c>
      <c r="I37" s="84" t="b">
        <v>0</v>
      </c>
      <c r="J37" s="84" t="b">
        <v>0</v>
      </c>
      <c r="K37" s="84" t="b">
        <v>0</v>
      </c>
      <c r="L37" s="84" t="b">
        <v>0</v>
      </c>
    </row>
    <row r="38" spans="1:12" ht="15">
      <c r="A38" s="84" t="s">
        <v>1660</v>
      </c>
      <c r="B38" s="84" t="s">
        <v>1676</v>
      </c>
      <c r="C38" s="84">
        <v>3</v>
      </c>
      <c r="D38" s="122">
        <v>0.002773171907460755</v>
      </c>
      <c r="E38" s="122">
        <v>0.827946177221289</v>
      </c>
      <c r="F38" s="84" t="s">
        <v>1914</v>
      </c>
      <c r="G38" s="84" t="b">
        <v>0</v>
      </c>
      <c r="H38" s="84" t="b">
        <v>0</v>
      </c>
      <c r="I38" s="84" t="b">
        <v>0</v>
      </c>
      <c r="J38" s="84" t="b">
        <v>0</v>
      </c>
      <c r="K38" s="84" t="b">
        <v>0</v>
      </c>
      <c r="L38" s="84" t="b">
        <v>0</v>
      </c>
    </row>
    <row r="39" spans="1:12" ht="15">
      <c r="A39" s="84" t="s">
        <v>1676</v>
      </c>
      <c r="B39" s="84" t="s">
        <v>1891</v>
      </c>
      <c r="C39" s="84">
        <v>3</v>
      </c>
      <c r="D39" s="122">
        <v>0.002773171907460755</v>
      </c>
      <c r="E39" s="122">
        <v>2.3002149291465392</v>
      </c>
      <c r="F39" s="84" t="s">
        <v>1914</v>
      </c>
      <c r="G39" s="84" t="b">
        <v>0</v>
      </c>
      <c r="H39" s="84" t="b">
        <v>0</v>
      </c>
      <c r="I39" s="84" t="b">
        <v>0</v>
      </c>
      <c r="J39" s="84" t="b">
        <v>0</v>
      </c>
      <c r="K39" s="84" t="b">
        <v>0</v>
      </c>
      <c r="L39" s="84" t="b">
        <v>0</v>
      </c>
    </row>
    <row r="40" spans="1:12" ht="15">
      <c r="A40" s="84" t="s">
        <v>1891</v>
      </c>
      <c r="B40" s="84" t="s">
        <v>1892</v>
      </c>
      <c r="C40" s="84">
        <v>3</v>
      </c>
      <c r="D40" s="122">
        <v>0.002773171907460755</v>
      </c>
      <c r="E40" s="122">
        <v>2.7261836614188204</v>
      </c>
      <c r="F40" s="84" t="s">
        <v>1914</v>
      </c>
      <c r="G40" s="84" t="b">
        <v>0</v>
      </c>
      <c r="H40" s="84" t="b">
        <v>0</v>
      </c>
      <c r="I40" s="84" t="b">
        <v>0</v>
      </c>
      <c r="J40" s="84" t="b">
        <v>0</v>
      </c>
      <c r="K40" s="84" t="b">
        <v>0</v>
      </c>
      <c r="L40" s="84" t="b">
        <v>0</v>
      </c>
    </row>
    <row r="41" spans="1:12" ht="15">
      <c r="A41" s="84" t="s">
        <v>1892</v>
      </c>
      <c r="B41" s="84" t="s">
        <v>1893</v>
      </c>
      <c r="C41" s="84">
        <v>3</v>
      </c>
      <c r="D41" s="122">
        <v>0.002773171907460755</v>
      </c>
      <c r="E41" s="122">
        <v>2.7261836614188204</v>
      </c>
      <c r="F41" s="84" t="s">
        <v>1914</v>
      </c>
      <c r="G41" s="84" t="b">
        <v>0</v>
      </c>
      <c r="H41" s="84" t="b">
        <v>0</v>
      </c>
      <c r="I41" s="84" t="b">
        <v>0</v>
      </c>
      <c r="J41" s="84" t="b">
        <v>0</v>
      </c>
      <c r="K41" s="84" t="b">
        <v>0</v>
      </c>
      <c r="L41" s="84" t="b">
        <v>0</v>
      </c>
    </row>
    <row r="42" spans="1:12" ht="15">
      <c r="A42" s="84" t="s">
        <v>1893</v>
      </c>
      <c r="B42" s="84" t="s">
        <v>1894</v>
      </c>
      <c r="C42" s="84">
        <v>3</v>
      </c>
      <c r="D42" s="122">
        <v>0.002773171907460755</v>
      </c>
      <c r="E42" s="122">
        <v>2.7261836614188204</v>
      </c>
      <c r="F42" s="84" t="s">
        <v>1914</v>
      </c>
      <c r="G42" s="84" t="b">
        <v>0</v>
      </c>
      <c r="H42" s="84" t="b">
        <v>0</v>
      </c>
      <c r="I42" s="84" t="b">
        <v>0</v>
      </c>
      <c r="J42" s="84" t="b">
        <v>0</v>
      </c>
      <c r="K42" s="84" t="b">
        <v>0</v>
      </c>
      <c r="L42" s="84" t="b">
        <v>0</v>
      </c>
    </row>
    <row r="43" spans="1:12" ht="15">
      <c r="A43" s="84" t="s">
        <v>1894</v>
      </c>
      <c r="B43" s="84" t="s">
        <v>1895</v>
      </c>
      <c r="C43" s="84">
        <v>3</v>
      </c>
      <c r="D43" s="122">
        <v>0.002773171907460755</v>
      </c>
      <c r="E43" s="122">
        <v>2.7261836614188204</v>
      </c>
      <c r="F43" s="84" t="s">
        <v>1914</v>
      </c>
      <c r="G43" s="84" t="b">
        <v>0</v>
      </c>
      <c r="H43" s="84" t="b">
        <v>0</v>
      </c>
      <c r="I43" s="84" t="b">
        <v>0</v>
      </c>
      <c r="J43" s="84" t="b">
        <v>0</v>
      </c>
      <c r="K43" s="84" t="b">
        <v>0</v>
      </c>
      <c r="L43" s="84" t="b">
        <v>0</v>
      </c>
    </row>
    <row r="44" spans="1:12" ht="15">
      <c r="A44" s="84" t="s">
        <v>1895</v>
      </c>
      <c r="B44" s="84" t="s">
        <v>1887</v>
      </c>
      <c r="C44" s="84">
        <v>3</v>
      </c>
      <c r="D44" s="122">
        <v>0.002773171907460755</v>
      </c>
      <c r="E44" s="122">
        <v>2.5043349118024643</v>
      </c>
      <c r="F44" s="84" t="s">
        <v>1914</v>
      </c>
      <c r="G44" s="84" t="b">
        <v>0</v>
      </c>
      <c r="H44" s="84" t="b">
        <v>0</v>
      </c>
      <c r="I44" s="84" t="b">
        <v>0</v>
      </c>
      <c r="J44" s="84" t="b">
        <v>0</v>
      </c>
      <c r="K44" s="84" t="b">
        <v>0</v>
      </c>
      <c r="L44" s="84" t="b">
        <v>0</v>
      </c>
    </row>
    <row r="45" spans="1:12" ht="15">
      <c r="A45" s="84" t="s">
        <v>1888</v>
      </c>
      <c r="B45" s="84" t="s">
        <v>1896</v>
      </c>
      <c r="C45" s="84">
        <v>3</v>
      </c>
      <c r="D45" s="122">
        <v>0.002773171907460755</v>
      </c>
      <c r="E45" s="122">
        <v>2.5043349118024643</v>
      </c>
      <c r="F45" s="84" t="s">
        <v>1914</v>
      </c>
      <c r="G45" s="84" t="b">
        <v>0</v>
      </c>
      <c r="H45" s="84" t="b">
        <v>0</v>
      </c>
      <c r="I45" s="84" t="b">
        <v>0</v>
      </c>
      <c r="J45" s="84" t="b">
        <v>0</v>
      </c>
      <c r="K45" s="84" t="b">
        <v>0</v>
      </c>
      <c r="L45" s="84" t="b">
        <v>0</v>
      </c>
    </row>
    <row r="46" spans="1:12" ht="15">
      <c r="A46" s="84" t="s">
        <v>1689</v>
      </c>
      <c r="B46" s="84" t="s">
        <v>1706</v>
      </c>
      <c r="C46" s="84">
        <v>3</v>
      </c>
      <c r="D46" s="122">
        <v>0.002773171907460755</v>
      </c>
      <c r="E46" s="122">
        <v>2.2824861621861077</v>
      </c>
      <c r="F46" s="84" t="s">
        <v>1914</v>
      </c>
      <c r="G46" s="84" t="b">
        <v>0</v>
      </c>
      <c r="H46" s="84" t="b">
        <v>0</v>
      </c>
      <c r="I46" s="84" t="b">
        <v>0</v>
      </c>
      <c r="J46" s="84" t="b">
        <v>0</v>
      </c>
      <c r="K46" s="84" t="b">
        <v>0</v>
      </c>
      <c r="L46" s="84" t="b">
        <v>0</v>
      </c>
    </row>
    <row r="47" spans="1:12" ht="15">
      <c r="A47" s="84" t="s">
        <v>331</v>
      </c>
      <c r="B47" s="84" t="s">
        <v>1659</v>
      </c>
      <c r="C47" s="84">
        <v>2</v>
      </c>
      <c r="D47" s="122">
        <v>0.002054856472407831</v>
      </c>
      <c r="E47" s="122">
        <v>0.2665399185285416</v>
      </c>
      <c r="F47" s="84" t="s">
        <v>1914</v>
      </c>
      <c r="G47" s="84" t="b">
        <v>0</v>
      </c>
      <c r="H47" s="84" t="b">
        <v>0</v>
      </c>
      <c r="I47" s="84" t="b">
        <v>0</v>
      </c>
      <c r="J47" s="84" t="b">
        <v>0</v>
      </c>
      <c r="K47" s="84" t="b">
        <v>0</v>
      </c>
      <c r="L47" s="84" t="b">
        <v>0</v>
      </c>
    </row>
    <row r="48" spans="1:12" ht="15">
      <c r="A48" s="84" t="s">
        <v>1659</v>
      </c>
      <c r="B48" s="84" t="s">
        <v>1680</v>
      </c>
      <c r="C48" s="84">
        <v>2</v>
      </c>
      <c r="D48" s="122">
        <v>0.002054856472407831</v>
      </c>
      <c r="E48" s="122">
        <v>0.5910510100420456</v>
      </c>
      <c r="F48" s="84" t="s">
        <v>1914</v>
      </c>
      <c r="G48" s="84" t="b">
        <v>0</v>
      </c>
      <c r="H48" s="84" t="b">
        <v>0</v>
      </c>
      <c r="I48" s="84" t="b">
        <v>0</v>
      </c>
      <c r="J48" s="84" t="b">
        <v>0</v>
      </c>
      <c r="K48" s="84" t="b">
        <v>0</v>
      </c>
      <c r="L48" s="84" t="b">
        <v>0</v>
      </c>
    </row>
    <row r="49" spans="1:12" ht="15">
      <c r="A49" s="84" t="s">
        <v>1681</v>
      </c>
      <c r="B49" s="84" t="s">
        <v>1676</v>
      </c>
      <c r="C49" s="84">
        <v>2</v>
      </c>
      <c r="D49" s="122">
        <v>0.002054856472407831</v>
      </c>
      <c r="E49" s="122">
        <v>1.698154937818577</v>
      </c>
      <c r="F49" s="84" t="s">
        <v>1914</v>
      </c>
      <c r="G49" s="84" t="b">
        <v>0</v>
      </c>
      <c r="H49" s="84" t="b">
        <v>0</v>
      </c>
      <c r="I49" s="84" t="b">
        <v>0</v>
      </c>
      <c r="J49" s="84" t="b">
        <v>0</v>
      </c>
      <c r="K49" s="84" t="b">
        <v>0</v>
      </c>
      <c r="L49" s="84" t="b">
        <v>0</v>
      </c>
    </row>
    <row r="50" spans="1:12" ht="15">
      <c r="A50" s="84" t="s">
        <v>1676</v>
      </c>
      <c r="B50" s="84" t="s">
        <v>1682</v>
      </c>
      <c r="C50" s="84">
        <v>2</v>
      </c>
      <c r="D50" s="122">
        <v>0.002054856472407831</v>
      </c>
      <c r="E50" s="122">
        <v>2.3002149291465392</v>
      </c>
      <c r="F50" s="84" t="s">
        <v>1914</v>
      </c>
      <c r="G50" s="84" t="b">
        <v>0</v>
      </c>
      <c r="H50" s="84" t="b">
        <v>0</v>
      </c>
      <c r="I50" s="84" t="b">
        <v>0</v>
      </c>
      <c r="J50" s="84" t="b">
        <v>0</v>
      </c>
      <c r="K50" s="84" t="b">
        <v>0</v>
      </c>
      <c r="L50" s="84" t="b">
        <v>0</v>
      </c>
    </row>
    <row r="51" spans="1:12" ht="15">
      <c r="A51" s="84" t="s">
        <v>1682</v>
      </c>
      <c r="B51" s="84" t="s">
        <v>1683</v>
      </c>
      <c r="C51" s="84">
        <v>2</v>
      </c>
      <c r="D51" s="122">
        <v>0.002054856472407831</v>
      </c>
      <c r="E51" s="122">
        <v>2.9022749204745018</v>
      </c>
      <c r="F51" s="84" t="s">
        <v>1914</v>
      </c>
      <c r="G51" s="84" t="b">
        <v>0</v>
      </c>
      <c r="H51" s="84" t="b">
        <v>0</v>
      </c>
      <c r="I51" s="84" t="b">
        <v>0</v>
      </c>
      <c r="J51" s="84" t="b">
        <v>0</v>
      </c>
      <c r="K51" s="84" t="b">
        <v>0</v>
      </c>
      <c r="L51" s="84" t="b">
        <v>0</v>
      </c>
    </row>
    <row r="52" spans="1:12" ht="15">
      <c r="A52" s="84" t="s">
        <v>1683</v>
      </c>
      <c r="B52" s="84" t="s">
        <v>1661</v>
      </c>
      <c r="C52" s="84">
        <v>2</v>
      </c>
      <c r="D52" s="122">
        <v>0.002054856472407831</v>
      </c>
      <c r="E52" s="122">
        <v>1.2637856635198645</v>
      </c>
      <c r="F52" s="84" t="s">
        <v>1914</v>
      </c>
      <c r="G52" s="84" t="b">
        <v>0</v>
      </c>
      <c r="H52" s="84" t="b">
        <v>0</v>
      </c>
      <c r="I52" s="84" t="b">
        <v>0</v>
      </c>
      <c r="J52" s="84" t="b">
        <v>0</v>
      </c>
      <c r="K52" s="84" t="b">
        <v>0</v>
      </c>
      <c r="L52" s="84" t="b">
        <v>0</v>
      </c>
    </row>
    <row r="53" spans="1:12" ht="15">
      <c r="A53" s="84" t="s">
        <v>1661</v>
      </c>
      <c r="B53" s="84" t="s">
        <v>1684</v>
      </c>
      <c r="C53" s="84">
        <v>2</v>
      </c>
      <c r="D53" s="122">
        <v>0.002054856472407831</v>
      </c>
      <c r="E53" s="122">
        <v>1.2637856635198645</v>
      </c>
      <c r="F53" s="84" t="s">
        <v>1914</v>
      </c>
      <c r="G53" s="84" t="b">
        <v>0</v>
      </c>
      <c r="H53" s="84" t="b">
        <v>0</v>
      </c>
      <c r="I53" s="84" t="b">
        <v>0</v>
      </c>
      <c r="J53" s="84" t="b">
        <v>0</v>
      </c>
      <c r="K53" s="84" t="b">
        <v>0</v>
      </c>
      <c r="L53" s="84" t="b">
        <v>0</v>
      </c>
    </row>
    <row r="54" spans="1:12" ht="15">
      <c r="A54" s="84" t="s">
        <v>1689</v>
      </c>
      <c r="B54" s="84" t="s">
        <v>1690</v>
      </c>
      <c r="C54" s="84">
        <v>2</v>
      </c>
      <c r="D54" s="122">
        <v>0.002054856472407831</v>
      </c>
      <c r="E54" s="122">
        <v>2.5043349118024643</v>
      </c>
      <c r="F54" s="84" t="s">
        <v>1914</v>
      </c>
      <c r="G54" s="84" t="b">
        <v>0</v>
      </c>
      <c r="H54" s="84" t="b">
        <v>0</v>
      </c>
      <c r="I54" s="84" t="b">
        <v>0</v>
      </c>
      <c r="J54" s="84" t="b">
        <v>0</v>
      </c>
      <c r="K54" s="84" t="b">
        <v>0</v>
      </c>
      <c r="L54" s="84" t="b">
        <v>0</v>
      </c>
    </row>
    <row r="55" spans="1:12" ht="15">
      <c r="A55" s="84" t="s">
        <v>1690</v>
      </c>
      <c r="B55" s="84" t="s">
        <v>1691</v>
      </c>
      <c r="C55" s="84">
        <v>2</v>
      </c>
      <c r="D55" s="122">
        <v>0.002054856472407831</v>
      </c>
      <c r="E55" s="122">
        <v>2.9022749204745018</v>
      </c>
      <c r="F55" s="84" t="s">
        <v>1914</v>
      </c>
      <c r="G55" s="84" t="b">
        <v>0</v>
      </c>
      <c r="H55" s="84" t="b">
        <v>0</v>
      </c>
      <c r="I55" s="84" t="b">
        <v>0</v>
      </c>
      <c r="J55" s="84" t="b">
        <v>0</v>
      </c>
      <c r="K55" s="84" t="b">
        <v>0</v>
      </c>
      <c r="L55" s="84" t="b">
        <v>0</v>
      </c>
    </row>
    <row r="56" spans="1:12" ht="15">
      <c r="A56" s="84" t="s">
        <v>1691</v>
      </c>
      <c r="B56" s="84" t="s">
        <v>1692</v>
      </c>
      <c r="C56" s="84">
        <v>2</v>
      </c>
      <c r="D56" s="122">
        <v>0.002054856472407831</v>
      </c>
      <c r="E56" s="122">
        <v>2.9022749204745018</v>
      </c>
      <c r="F56" s="84" t="s">
        <v>1914</v>
      </c>
      <c r="G56" s="84" t="b">
        <v>0</v>
      </c>
      <c r="H56" s="84" t="b">
        <v>0</v>
      </c>
      <c r="I56" s="84" t="b">
        <v>0</v>
      </c>
      <c r="J56" s="84" t="b">
        <v>0</v>
      </c>
      <c r="K56" s="84" t="b">
        <v>0</v>
      </c>
      <c r="L56" s="84" t="b">
        <v>0</v>
      </c>
    </row>
    <row r="57" spans="1:12" ht="15">
      <c r="A57" s="84" t="s">
        <v>1692</v>
      </c>
      <c r="B57" s="84" t="s">
        <v>1693</v>
      </c>
      <c r="C57" s="84">
        <v>2</v>
      </c>
      <c r="D57" s="122">
        <v>0.002054856472407831</v>
      </c>
      <c r="E57" s="122">
        <v>2.9022749204745018</v>
      </c>
      <c r="F57" s="84" t="s">
        <v>1914</v>
      </c>
      <c r="G57" s="84" t="b">
        <v>0</v>
      </c>
      <c r="H57" s="84" t="b">
        <v>0</v>
      </c>
      <c r="I57" s="84" t="b">
        <v>0</v>
      </c>
      <c r="J57" s="84" t="b">
        <v>0</v>
      </c>
      <c r="K57" s="84" t="b">
        <v>0</v>
      </c>
      <c r="L57" s="84" t="b">
        <v>0</v>
      </c>
    </row>
    <row r="58" spans="1:12" ht="15">
      <c r="A58" s="84" t="s">
        <v>1693</v>
      </c>
      <c r="B58" s="84" t="s">
        <v>1898</v>
      </c>
      <c r="C58" s="84">
        <v>2</v>
      </c>
      <c r="D58" s="122">
        <v>0.002054856472407831</v>
      </c>
      <c r="E58" s="122">
        <v>2.9022749204745018</v>
      </c>
      <c r="F58" s="84" t="s">
        <v>1914</v>
      </c>
      <c r="G58" s="84" t="b">
        <v>0</v>
      </c>
      <c r="H58" s="84" t="b">
        <v>0</v>
      </c>
      <c r="I58" s="84" t="b">
        <v>0</v>
      </c>
      <c r="J58" s="84" t="b">
        <v>0</v>
      </c>
      <c r="K58" s="84" t="b">
        <v>0</v>
      </c>
      <c r="L58" s="84" t="b">
        <v>0</v>
      </c>
    </row>
    <row r="59" spans="1:12" ht="15">
      <c r="A59" s="84" t="s">
        <v>1898</v>
      </c>
      <c r="B59" s="84" t="s">
        <v>1899</v>
      </c>
      <c r="C59" s="84">
        <v>2</v>
      </c>
      <c r="D59" s="122">
        <v>0.002054856472407831</v>
      </c>
      <c r="E59" s="122">
        <v>2.9022749204745018</v>
      </c>
      <c r="F59" s="84" t="s">
        <v>1914</v>
      </c>
      <c r="G59" s="84" t="b">
        <v>0</v>
      </c>
      <c r="H59" s="84" t="b">
        <v>0</v>
      </c>
      <c r="I59" s="84" t="b">
        <v>0</v>
      </c>
      <c r="J59" s="84" t="b">
        <v>0</v>
      </c>
      <c r="K59" s="84" t="b">
        <v>0</v>
      </c>
      <c r="L59" s="84" t="b">
        <v>0</v>
      </c>
    </row>
    <row r="60" spans="1:12" ht="15">
      <c r="A60" s="84" t="s">
        <v>1899</v>
      </c>
      <c r="B60" s="84" t="s">
        <v>1900</v>
      </c>
      <c r="C60" s="84">
        <v>2</v>
      </c>
      <c r="D60" s="122">
        <v>0.002054856472407831</v>
      </c>
      <c r="E60" s="122">
        <v>2.9022749204745018</v>
      </c>
      <c r="F60" s="84" t="s">
        <v>1914</v>
      </c>
      <c r="G60" s="84" t="b">
        <v>0</v>
      </c>
      <c r="H60" s="84" t="b">
        <v>0</v>
      </c>
      <c r="I60" s="84" t="b">
        <v>0</v>
      </c>
      <c r="J60" s="84" t="b">
        <v>0</v>
      </c>
      <c r="K60" s="84" t="b">
        <v>0</v>
      </c>
      <c r="L60" s="84" t="b">
        <v>0</v>
      </c>
    </row>
    <row r="61" spans="1:12" ht="15">
      <c r="A61" s="84" t="s">
        <v>1900</v>
      </c>
      <c r="B61" s="84" t="s">
        <v>1639</v>
      </c>
      <c r="C61" s="84">
        <v>2</v>
      </c>
      <c r="D61" s="122">
        <v>0.002054856472407831</v>
      </c>
      <c r="E61" s="122">
        <v>2.9022749204745018</v>
      </c>
      <c r="F61" s="84" t="s">
        <v>1914</v>
      </c>
      <c r="G61" s="84" t="b">
        <v>0</v>
      </c>
      <c r="H61" s="84" t="b">
        <v>0</v>
      </c>
      <c r="I61" s="84" t="b">
        <v>0</v>
      </c>
      <c r="J61" s="84" t="b">
        <v>0</v>
      </c>
      <c r="K61" s="84" t="b">
        <v>0</v>
      </c>
      <c r="L61" s="84" t="b">
        <v>0</v>
      </c>
    </row>
    <row r="62" spans="1:12" ht="15">
      <c r="A62" s="84" t="s">
        <v>1639</v>
      </c>
      <c r="B62" s="84" t="s">
        <v>1706</v>
      </c>
      <c r="C62" s="84">
        <v>2</v>
      </c>
      <c r="D62" s="122">
        <v>0.002054856472407831</v>
      </c>
      <c r="E62" s="122">
        <v>2.5043349118024643</v>
      </c>
      <c r="F62" s="84" t="s">
        <v>1914</v>
      </c>
      <c r="G62" s="84" t="b">
        <v>0</v>
      </c>
      <c r="H62" s="84" t="b">
        <v>0</v>
      </c>
      <c r="I62" s="84" t="b">
        <v>0</v>
      </c>
      <c r="J62" s="84" t="b">
        <v>0</v>
      </c>
      <c r="K62" s="84" t="b">
        <v>0</v>
      </c>
      <c r="L62" s="84" t="b">
        <v>0</v>
      </c>
    </row>
    <row r="63" spans="1:12" ht="15">
      <c r="A63" s="84" t="s">
        <v>1889</v>
      </c>
      <c r="B63" s="84" t="s">
        <v>1901</v>
      </c>
      <c r="C63" s="84">
        <v>2</v>
      </c>
      <c r="D63" s="122">
        <v>0.002054856472407831</v>
      </c>
      <c r="E63" s="122">
        <v>2.9022749204745018</v>
      </c>
      <c r="F63" s="84" t="s">
        <v>1914</v>
      </c>
      <c r="G63" s="84" t="b">
        <v>0</v>
      </c>
      <c r="H63" s="84" t="b">
        <v>0</v>
      </c>
      <c r="I63" s="84" t="b">
        <v>0</v>
      </c>
      <c r="J63" s="84" t="b">
        <v>0</v>
      </c>
      <c r="K63" s="84" t="b">
        <v>0</v>
      </c>
      <c r="L63" s="84" t="b">
        <v>0</v>
      </c>
    </row>
    <row r="64" spans="1:12" ht="15">
      <c r="A64" s="84" t="s">
        <v>1677</v>
      </c>
      <c r="B64" s="84" t="s">
        <v>1678</v>
      </c>
      <c r="C64" s="84">
        <v>2</v>
      </c>
      <c r="D64" s="122">
        <v>0.0024071443549870952</v>
      </c>
      <c r="E64" s="122">
        <v>2.7261836614188204</v>
      </c>
      <c r="F64" s="84" t="s">
        <v>1914</v>
      </c>
      <c r="G64" s="84" t="b">
        <v>0</v>
      </c>
      <c r="H64" s="84" t="b">
        <v>0</v>
      </c>
      <c r="I64" s="84" t="b">
        <v>0</v>
      </c>
      <c r="J64" s="84" t="b">
        <v>0</v>
      </c>
      <c r="K64" s="84" t="b">
        <v>0</v>
      </c>
      <c r="L64" s="84" t="b">
        <v>0</v>
      </c>
    </row>
    <row r="65" spans="1:12" ht="15">
      <c r="A65" s="84" t="s">
        <v>1695</v>
      </c>
      <c r="B65" s="84" t="s">
        <v>1696</v>
      </c>
      <c r="C65" s="84">
        <v>2</v>
      </c>
      <c r="D65" s="122">
        <v>0.002054856472407831</v>
      </c>
      <c r="E65" s="122">
        <v>2.9022749204745018</v>
      </c>
      <c r="F65" s="84" t="s">
        <v>1914</v>
      </c>
      <c r="G65" s="84" t="b">
        <v>0</v>
      </c>
      <c r="H65" s="84" t="b">
        <v>0</v>
      </c>
      <c r="I65" s="84" t="b">
        <v>0</v>
      </c>
      <c r="J65" s="84" t="b">
        <v>0</v>
      </c>
      <c r="K65" s="84" t="b">
        <v>0</v>
      </c>
      <c r="L65" s="84" t="b">
        <v>0</v>
      </c>
    </row>
    <row r="66" spans="1:12" ht="15">
      <c r="A66" s="84" t="s">
        <v>1696</v>
      </c>
      <c r="B66" s="84" t="s">
        <v>1697</v>
      </c>
      <c r="C66" s="84">
        <v>2</v>
      </c>
      <c r="D66" s="122">
        <v>0.002054856472407831</v>
      </c>
      <c r="E66" s="122">
        <v>2.9022749204745018</v>
      </c>
      <c r="F66" s="84" t="s">
        <v>1914</v>
      </c>
      <c r="G66" s="84" t="b">
        <v>0</v>
      </c>
      <c r="H66" s="84" t="b">
        <v>0</v>
      </c>
      <c r="I66" s="84" t="b">
        <v>0</v>
      </c>
      <c r="J66" s="84" t="b">
        <v>0</v>
      </c>
      <c r="K66" s="84" t="b">
        <v>0</v>
      </c>
      <c r="L66" s="84" t="b">
        <v>0</v>
      </c>
    </row>
    <row r="67" spans="1:12" ht="15">
      <c r="A67" s="84" t="s">
        <v>1697</v>
      </c>
      <c r="B67" s="84" t="s">
        <v>1698</v>
      </c>
      <c r="C67" s="84">
        <v>2</v>
      </c>
      <c r="D67" s="122">
        <v>0.002054856472407831</v>
      </c>
      <c r="E67" s="122">
        <v>2.9022749204745018</v>
      </c>
      <c r="F67" s="84" t="s">
        <v>1914</v>
      </c>
      <c r="G67" s="84" t="b">
        <v>0</v>
      </c>
      <c r="H67" s="84" t="b">
        <v>0</v>
      </c>
      <c r="I67" s="84" t="b">
        <v>0</v>
      </c>
      <c r="J67" s="84" t="b">
        <v>0</v>
      </c>
      <c r="K67" s="84" t="b">
        <v>0</v>
      </c>
      <c r="L67" s="84" t="b">
        <v>0</v>
      </c>
    </row>
    <row r="68" spans="1:12" ht="15">
      <c r="A68" s="84" t="s">
        <v>1698</v>
      </c>
      <c r="B68" s="84" t="s">
        <v>1699</v>
      </c>
      <c r="C68" s="84">
        <v>2</v>
      </c>
      <c r="D68" s="122">
        <v>0.002054856472407831</v>
      </c>
      <c r="E68" s="122">
        <v>2.9022749204745018</v>
      </c>
      <c r="F68" s="84" t="s">
        <v>1914</v>
      </c>
      <c r="G68" s="84" t="b">
        <v>0</v>
      </c>
      <c r="H68" s="84" t="b">
        <v>0</v>
      </c>
      <c r="I68" s="84" t="b">
        <v>0</v>
      </c>
      <c r="J68" s="84" t="b">
        <v>0</v>
      </c>
      <c r="K68" s="84" t="b">
        <v>0</v>
      </c>
      <c r="L68" s="84" t="b">
        <v>0</v>
      </c>
    </row>
    <row r="69" spans="1:12" ht="15">
      <c r="A69" s="84" t="s">
        <v>1699</v>
      </c>
      <c r="B69" s="84" t="s">
        <v>1700</v>
      </c>
      <c r="C69" s="84">
        <v>2</v>
      </c>
      <c r="D69" s="122">
        <v>0.002054856472407831</v>
      </c>
      <c r="E69" s="122">
        <v>2.9022749204745018</v>
      </c>
      <c r="F69" s="84" t="s">
        <v>1914</v>
      </c>
      <c r="G69" s="84" t="b">
        <v>0</v>
      </c>
      <c r="H69" s="84" t="b">
        <v>0</v>
      </c>
      <c r="I69" s="84" t="b">
        <v>0</v>
      </c>
      <c r="J69" s="84" t="b">
        <v>0</v>
      </c>
      <c r="K69" s="84" t="b">
        <v>0</v>
      </c>
      <c r="L69" s="84" t="b">
        <v>0</v>
      </c>
    </row>
    <row r="70" spans="1:12" ht="15">
      <c r="A70" s="84" t="s">
        <v>1700</v>
      </c>
      <c r="B70" s="84" t="s">
        <v>1701</v>
      </c>
      <c r="C70" s="84">
        <v>2</v>
      </c>
      <c r="D70" s="122">
        <v>0.002054856472407831</v>
      </c>
      <c r="E70" s="122">
        <v>2.9022749204745018</v>
      </c>
      <c r="F70" s="84" t="s">
        <v>1914</v>
      </c>
      <c r="G70" s="84" t="b">
        <v>0</v>
      </c>
      <c r="H70" s="84" t="b">
        <v>0</v>
      </c>
      <c r="I70" s="84" t="b">
        <v>0</v>
      </c>
      <c r="J70" s="84" t="b">
        <v>0</v>
      </c>
      <c r="K70" s="84" t="b">
        <v>0</v>
      </c>
      <c r="L70" s="84" t="b">
        <v>0</v>
      </c>
    </row>
    <row r="71" spans="1:12" ht="15">
      <c r="A71" s="84" t="s">
        <v>1701</v>
      </c>
      <c r="B71" s="84" t="s">
        <v>1702</v>
      </c>
      <c r="C71" s="84">
        <v>2</v>
      </c>
      <c r="D71" s="122">
        <v>0.002054856472407831</v>
      </c>
      <c r="E71" s="122">
        <v>2.9022749204745018</v>
      </c>
      <c r="F71" s="84" t="s">
        <v>1914</v>
      </c>
      <c r="G71" s="84" t="b">
        <v>0</v>
      </c>
      <c r="H71" s="84" t="b">
        <v>0</v>
      </c>
      <c r="I71" s="84" t="b">
        <v>0</v>
      </c>
      <c r="J71" s="84" t="b">
        <v>0</v>
      </c>
      <c r="K71" s="84" t="b">
        <v>0</v>
      </c>
      <c r="L71" s="84" t="b">
        <v>0</v>
      </c>
    </row>
    <row r="72" spans="1:12" ht="15">
      <c r="A72" s="84" t="s">
        <v>1702</v>
      </c>
      <c r="B72" s="84" t="s">
        <v>1703</v>
      </c>
      <c r="C72" s="84">
        <v>2</v>
      </c>
      <c r="D72" s="122">
        <v>0.002054856472407831</v>
      </c>
      <c r="E72" s="122">
        <v>2.9022749204745018</v>
      </c>
      <c r="F72" s="84" t="s">
        <v>1914</v>
      </c>
      <c r="G72" s="84" t="b">
        <v>0</v>
      </c>
      <c r="H72" s="84" t="b">
        <v>0</v>
      </c>
      <c r="I72" s="84" t="b">
        <v>0</v>
      </c>
      <c r="J72" s="84" t="b">
        <v>0</v>
      </c>
      <c r="K72" s="84" t="b">
        <v>0</v>
      </c>
      <c r="L72" s="84" t="b">
        <v>0</v>
      </c>
    </row>
    <row r="73" spans="1:12" ht="15">
      <c r="A73" s="84" t="s">
        <v>1703</v>
      </c>
      <c r="B73" s="84" t="s">
        <v>1704</v>
      </c>
      <c r="C73" s="84">
        <v>2</v>
      </c>
      <c r="D73" s="122">
        <v>0.002054856472407831</v>
      </c>
      <c r="E73" s="122">
        <v>2.9022749204745018</v>
      </c>
      <c r="F73" s="84" t="s">
        <v>1914</v>
      </c>
      <c r="G73" s="84" t="b">
        <v>0</v>
      </c>
      <c r="H73" s="84" t="b">
        <v>0</v>
      </c>
      <c r="I73" s="84" t="b">
        <v>0</v>
      </c>
      <c r="J73" s="84" t="b">
        <v>0</v>
      </c>
      <c r="K73" s="84" t="b">
        <v>0</v>
      </c>
      <c r="L73" s="84" t="b">
        <v>0</v>
      </c>
    </row>
    <row r="74" spans="1:12" ht="15">
      <c r="A74" s="84" t="s">
        <v>1704</v>
      </c>
      <c r="B74" s="84" t="s">
        <v>1908</v>
      </c>
      <c r="C74" s="84">
        <v>2</v>
      </c>
      <c r="D74" s="122">
        <v>0.002054856472407831</v>
      </c>
      <c r="E74" s="122">
        <v>2.9022749204745018</v>
      </c>
      <c r="F74" s="84" t="s">
        <v>1914</v>
      </c>
      <c r="G74" s="84" t="b">
        <v>0</v>
      </c>
      <c r="H74" s="84" t="b">
        <v>0</v>
      </c>
      <c r="I74" s="84" t="b">
        <v>0</v>
      </c>
      <c r="J74" s="84" t="b">
        <v>0</v>
      </c>
      <c r="K74" s="84" t="b">
        <v>0</v>
      </c>
      <c r="L74" s="84" t="b">
        <v>0</v>
      </c>
    </row>
    <row r="75" spans="1:12" ht="15">
      <c r="A75" s="84" t="s">
        <v>1908</v>
      </c>
      <c r="B75" s="84" t="s">
        <v>331</v>
      </c>
      <c r="C75" s="84">
        <v>2</v>
      </c>
      <c r="D75" s="122">
        <v>0.002054856472407831</v>
      </c>
      <c r="E75" s="122">
        <v>1.8608822353162766</v>
      </c>
      <c r="F75" s="84" t="s">
        <v>1914</v>
      </c>
      <c r="G75" s="84" t="b">
        <v>0</v>
      </c>
      <c r="H75" s="84" t="b">
        <v>0</v>
      </c>
      <c r="I75" s="84" t="b">
        <v>0</v>
      </c>
      <c r="J75" s="84" t="b">
        <v>0</v>
      </c>
      <c r="K75" s="84" t="b">
        <v>0</v>
      </c>
      <c r="L75" s="84" t="b">
        <v>0</v>
      </c>
    </row>
    <row r="76" spans="1:12" ht="15">
      <c r="A76" s="84" t="s">
        <v>1663</v>
      </c>
      <c r="B76" s="84" t="s">
        <v>1665</v>
      </c>
      <c r="C76" s="84">
        <v>76</v>
      </c>
      <c r="D76" s="122">
        <v>0</v>
      </c>
      <c r="E76" s="122">
        <v>1.175328669778261</v>
      </c>
      <c r="F76" s="84" t="s">
        <v>1568</v>
      </c>
      <c r="G76" s="84" t="b">
        <v>0</v>
      </c>
      <c r="H76" s="84" t="b">
        <v>0</v>
      </c>
      <c r="I76" s="84" t="b">
        <v>0</v>
      </c>
      <c r="J76" s="84" t="b">
        <v>0</v>
      </c>
      <c r="K76" s="84" t="b">
        <v>0</v>
      </c>
      <c r="L76" s="84" t="b">
        <v>0</v>
      </c>
    </row>
    <row r="77" spans="1:12" ht="15">
      <c r="A77" s="84" t="s">
        <v>1665</v>
      </c>
      <c r="B77" s="84" t="s">
        <v>1666</v>
      </c>
      <c r="C77" s="84">
        <v>76</v>
      </c>
      <c r="D77" s="122">
        <v>0</v>
      </c>
      <c r="E77" s="122">
        <v>1.175328669778261</v>
      </c>
      <c r="F77" s="84" t="s">
        <v>1568</v>
      </c>
      <c r="G77" s="84" t="b">
        <v>0</v>
      </c>
      <c r="H77" s="84" t="b">
        <v>0</v>
      </c>
      <c r="I77" s="84" t="b">
        <v>0</v>
      </c>
      <c r="J77" s="84" t="b">
        <v>0</v>
      </c>
      <c r="K77" s="84" t="b">
        <v>0</v>
      </c>
      <c r="L77" s="84" t="b">
        <v>0</v>
      </c>
    </row>
    <row r="78" spans="1:12" ht="15">
      <c r="A78" s="84" t="s">
        <v>1666</v>
      </c>
      <c r="B78" s="84" t="s">
        <v>1667</v>
      </c>
      <c r="C78" s="84">
        <v>76</v>
      </c>
      <c r="D78" s="122">
        <v>0</v>
      </c>
      <c r="E78" s="122">
        <v>1.175328669778261</v>
      </c>
      <c r="F78" s="84" t="s">
        <v>1568</v>
      </c>
      <c r="G78" s="84" t="b">
        <v>0</v>
      </c>
      <c r="H78" s="84" t="b">
        <v>0</v>
      </c>
      <c r="I78" s="84" t="b">
        <v>0</v>
      </c>
      <c r="J78" s="84" t="b">
        <v>0</v>
      </c>
      <c r="K78" s="84" t="b">
        <v>0</v>
      </c>
      <c r="L78" s="84" t="b">
        <v>0</v>
      </c>
    </row>
    <row r="79" spans="1:12" ht="15">
      <c r="A79" s="84" t="s">
        <v>1667</v>
      </c>
      <c r="B79" s="84" t="s">
        <v>1668</v>
      </c>
      <c r="C79" s="84">
        <v>76</v>
      </c>
      <c r="D79" s="122">
        <v>0</v>
      </c>
      <c r="E79" s="122">
        <v>1.175328669778261</v>
      </c>
      <c r="F79" s="84" t="s">
        <v>1568</v>
      </c>
      <c r="G79" s="84" t="b">
        <v>0</v>
      </c>
      <c r="H79" s="84" t="b">
        <v>0</v>
      </c>
      <c r="I79" s="84" t="b">
        <v>0</v>
      </c>
      <c r="J79" s="84" t="b">
        <v>0</v>
      </c>
      <c r="K79" s="84" t="b">
        <v>0</v>
      </c>
      <c r="L79" s="84" t="b">
        <v>0</v>
      </c>
    </row>
    <row r="80" spans="1:12" ht="15">
      <c r="A80" s="84" t="s">
        <v>1668</v>
      </c>
      <c r="B80" s="84" t="s">
        <v>1669</v>
      </c>
      <c r="C80" s="84">
        <v>76</v>
      </c>
      <c r="D80" s="122">
        <v>0</v>
      </c>
      <c r="E80" s="122">
        <v>1.175328669778261</v>
      </c>
      <c r="F80" s="84" t="s">
        <v>1568</v>
      </c>
      <c r="G80" s="84" t="b">
        <v>0</v>
      </c>
      <c r="H80" s="84" t="b">
        <v>0</v>
      </c>
      <c r="I80" s="84" t="b">
        <v>0</v>
      </c>
      <c r="J80" s="84" t="b">
        <v>0</v>
      </c>
      <c r="K80" s="84" t="b">
        <v>0</v>
      </c>
      <c r="L80" s="84" t="b">
        <v>0</v>
      </c>
    </row>
    <row r="81" spans="1:12" ht="15">
      <c r="A81" s="84" t="s">
        <v>1669</v>
      </c>
      <c r="B81" s="84" t="s">
        <v>1661</v>
      </c>
      <c r="C81" s="84">
        <v>76</v>
      </c>
      <c r="D81" s="122">
        <v>0</v>
      </c>
      <c r="E81" s="122">
        <v>1.175328669778261</v>
      </c>
      <c r="F81" s="84" t="s">
        <v>1568</v>
      </c>
      <c r="G81" s="84" t="b">
        <v>0</v>
      </c>
      <c r="H81" s="84" t="b">
        <v>0</v>
      </c>
      <c r="I81" s="84" t="b">
        <v>0</v>
      </c>
      <c r="J81" s="84" t="b">
        <v>0</v>
      </c>
      <c r="K81" s="84" t="b">
        <v>0</v>
      </c>
      <c r="L81" s="84" t="b">
        <v>0</v>
      </c>
    </row>
    <row r="82" spans="1:12" ht="15">
      <c r="A82" s="84" t="s">
        <v>1661</v>
      </c>
      <c r="B82" s="84" t="s">
        <v>1670</v>
      </c>
      <c r="C82" s="84">
        <v>76</v>
      </c>
      <c r="D82" s="122">
        <v>0</v>
      </c>
      <c r="E82" s="122">
        <v>1.175328669778261</v>
      </c>
      <c r="F82" s="84" t="s">
        <v>1568</v>
      </c>
      <c r="G82" s="84" t="b">
        <v>0</v>
      </c>
      <c r="H82" s="84" t="b">
        <v>0</v>
      </c>
      <c r="I82" s="84" t="b">
        <v>0</v>
      </c>
      <c r="J82" s="84" t="b">
        <v>0</v>
      </c>
      <c r="K82" s="84" t="b">
        <v>0</v>
      </c>
      <c r="L82" s="84" t="b">
        <v>0</v>
      </c>
    </row>
    <row r="83" spans="1:12" ht="15">
      <c r="A83" s="84" t="s">
        <v>1670</v>
      </c>
      <c r="B83" s="84" t="s">
        <v>1671</v>
      </c>
      <c r="C83" s="84">
        <v>76</v>
      </c>
      <c r="D83" s="122">
        <v>0</v>
      </c>
      <c r="E83" s="122">
        <v>1.175328669778261</v>
      </c>
      <c r="F83" s="84" t="s">
        <v>1568</v>
      </c>
      <c r="G83" s="84" t="b">
        <v>0</v>
      </c>
      <c r="H83" s="84" t="b">
        <v>0</v>
      </c>
      <c r="I83" s="84" t="b">
        <v>0</v>
      </c>
      <c r="J83" s="84" t="b">
        <v>0</v>
      </c>
      <c r="K83" s="84" t="b">
        <v>0</v>
      </c>
      <c r="L83" s="84" t="b">
        <v>0</v>
      </c>
    </row>
    <row r="84" spans="1:12" ht="15">
      <c r="A84" s="84" t="s">
        <v>1671</v>
      </c>
      <c r="B84" s="84" t="s">
        <v>1662</v>
      </c>
      <c r="C84" s="84">
        <v>76</v>
      </c>
      <c r="D84" s="122">
        <v>0</v>
      </c>
      <c r="E84" s="122">
        <v>1.175328669778261</v>
      </c>
      <c r="F84" s="84" t="s">
        <v>1568</v>
      </c>
      <c r="G84" s="84" t="b">
        <v>0</v>
      </c>
      <c r="H84" s="84" t="b">
        <v>0</v>
      </c>
      <c r="I84" s="84" t="b">
        <v>0</v>
      </c>
      <c r="J84" s="84" t="b">
        <v>0</v>
      </c>
      <c r="K84" s="84" t="b">
        <v>0</v>
      </c>
      <c r="L84" s="84" t="b">
        <v>0</v>
      </c>
    </row>
    <row r="85" spans="1:12" ht="15">
      <c r="A85" s="84" t="s">
        <v>1662</v>
      </c>
      <c r="B85" s="84" t="s">
        <v>1659</v>
      </c>
      <c r="C85" s="84">
        <v>76</v>
      </c>
      <c r="D85" s="122">
        <v>0</v>
      </c>
      <c r="E85" s="122">
        <v>1.175328669778261</v>
      </c>
      <c r="F85" s="84" t="s">
        <v>1568</v>
      </c>
      <c r="G85" s="84" t="b">
        <v>0</v>
      </c>
      <c r="H85" s="84" t="b">
        <v>0</v>
      </c>
      <c r="I85" s="84" t="b">
        <v>0</v>
      </c>
      <c r="J85" s="84" t="b">
        <v>0</v>
      </c>
      <c r="K85" s="84" t="b">
        <v>0</v>
      </c>
      <c r="L85" s="84" t="b">
        <v>0</v>
      </c>
    </row>
    <row r="86" spans="1:12" ht="15">
      <c r="A86" s="84" t="s">
        <v>1659</v>
      </c>
      <c r="B86" s="84" t="s">
        <v>1660</v>
      </c>
      <c r="C86" s="84">
        <v>76</v>
      </c>
      <c r="D86" s="122">
        <v>0</v>
      </c>
      <c r="E86" s="122">
        <v>1.175328669778261</v>
      </c>
      <c r="F86" s="84" t="s">
        <v>1568</v>
      </c>
      <c r="G86" s="84" t="b">
        <v>0</v>
      </c>
      <c r="H86" s="84" t="b">
        <v>0</v>
      </c>
      <c r="I86" s="84" t="b">
        <v>0</v>
      </c>
      <c r="J86" s="84" t="b">
        <v>0</v>
      </c>
      <c r="K86" s="84" t="b">
        <v>0</v>
      </c>
      <c r="L86" s="84" t="b">
        <v>0</v>
      </c>
    </row>
    <row r="87" spans="1:12" ht="15">
      <c r="A87" s="84" t="s">
        <v>1660</v>
      </c>
      <c r="B87" s="84" t="s">
        <v>1879</v>
      </c>
      <c r="C87" s="84">
        <v>76</v>
      </c>
      <c r="D87" s="122">
        <v>0</v>
      </c>
      <c r="E87" s="122">
        <v>1.175328669778261</v>
      </c>
      <c r="F87" s="84" t="s">
        <v>1568</v>
      </c>
      <c r="G87" s="84" t="b">
        <v>0</v>
      </c>
      <c r="H87" s="84" t="b">
        <v>0</v>
      </c>
      <c r="I87" s="84" t="b">
        <v>0</v>
      </c>
      <c r="J87" s="84" t="b">
        <v>0</v>
      </c>
      <c r="K87" s="84" t="b">
        <v>0</v>
      </c>
      <c r="L87" s="84" t="b">
        <v>0</v>
      </c>
    </row>
    <row r="88" spans="1:12" ht="15">
      <c r="A88" s="84" t="s">
        <v>1879</v>
      </c>
      <c r="B88" s="84" t="s">
        <v>1880</v>
      </c>
      <c r="C88" s="84">
        <v>76</v>
      </c>
      <c r="D88" s="122">
        <v>0</v>
      </c>
      <c r="E88" s="122">
        <v>1.175328669778261</v>
      </c>
      <c r="F88" s="84" t="s">
        <v>1568</v>
      </c>
      <c r="G88" s="84" t="b">
        <v>0</v>
      </c>
      <c r="H88" s="84" t="b">
        <v>0</v>
      </c>
      <c r="I88" s="84" t="b">
        <v>0</v>
      </c>
      <c r="J88" s="84" t="b">
        <v>0</v>
      </c>
      <c r="K88" s="84" t="b">
        <v>0</v>
      </c>
      <c r="L88" s="84" t="b">
        <v>0</v>
      </c>
    </row>
    <row r="89" spans="1:12" ht="15">
      <c r="A89" s="84" t="s">
        <v>319</v>
      </c>
      <c r="B89" s="84" t="s">
        <v>1663</v>
      </c>
      <c r="C89" s="84">
        <v>74</v>
      </c>
      <c r="D89" s="122">
        <v>0.0007059790516361781</v>
      </c>
      <c r="E89" s="122">
        <v>1.1869105423280761</v>
      </c>
      <c r="F89" s="84" t="s">
        <v>1568</v>
      </c>
      <c r="G89" s="84" t="b">
        <v>0</v>
      </c>
      <c r="H89" s="84" t="b">
        <v>0</v>
      </c>
      <c r="I89" s="84" t="b">
        <v>0</v>
      </c>
      <c r="J89" s="84" t="b">
        <v>0</v>
      </c>
      <c r="K89" s="84" t="b">
        <v>0</v>
      </c>
      <c r="L89" s="84" t="b">
        <v>0</v>
      </c>
    </row>
    <row r="90" spans="1:12" ht="15">
      <c r="A90" s="84" t="s">
        <v>1880</v>
      </c>
      <c r="B90" s="84" t="s">
        <v>1881</v>
      </c>
      <c r="C90" s="84">
        <v>74</v>
      </c>
      <c r="D90" s="122">
        <v>0.0007059790516361781</v>
      </c>
      <c r="E90" s="122">
        <v>1.175328669778261</v>
      </c>
      <c r="F90" s="84" t="s">
        <v>1568</v>
      </c>
      <c r="G90" s="84" t="b">
        <v>0</v>
      </c>
      <c r="H90" s="84" t="b">
        <v>0</v>
      </c>
      <c r="I90" s="84" t="b">
        <v>0</v>
      </c>
      <c r="J90" s="84" t="b">
        <v>0</v>
      </c>
      <c r="K90" s="84" t="b">
        <v>0</v>
      </c>
      <c r="L90" s="84" t="b">
        <v>0</v>
      </c>
    </row>
    <row r="91" spans="1:12" ht="15">
      <c r="A91" s="84" t="s">
        <v>1880</v>
      </c>
      <c r="B91" s="84" t="s">
        <v>331</v>
      </c>
      <c r="C91" s="84">
        <v>2</v>
      </c>
      <c r="D91" s="122">
        <v>0.002602608890637249</v>
      </c>
      <c r="E91" s="122">
        <v>1.175328669778261</v>
      </c>
      <c r="F91" s="84" t="s">
        <v>1568</v>
      </c>
      <c r="G91" s="84" t="b">
        <v>0</v>
      </c>
      <c r="H91" s="84" t="b">
        <v>0</v>
      </c>
      <c r="I91" s="84" t="b">
        <v>0</v>
      </c>
      <c r="J91" s="84" t="b">
        <v>0</v>
      </c>
      <c r="K91" s="84" t="b">
        <v>0</v>
      </c>
      <c r="L91" s="84" t="b">
        <v>0</v>
      </c>
    </row>
    <row r="92" spans="1:12" ht="15">
      <c r="A92" s="84" t="s">
        <v>1662</v>
      </c>
      <c r="B92" s="84" t="s">
        <v>1659</v>
      </c>
      <c r="C92" s="84">
        <v>11</v>
      </c>
      <c r="D92" s="122">
        <v>0.012963366848386506</v>
      </c>
      <c r="E92" s="122">
        <v>1.3876863743064847</v>
      </c>
      <c r="F92" s="84" t="s">
        <v>1569</v>
      </c>
      <c r="G92" s="84" t="b">
        <v>0</v>
      </c>
      <c r="H92" s="84" t="b">
        <v>0</v>
      </c>
      <c r="I92" s="84" t="b">
        <v>0</v>
      </c>
      <c r="J92" s="84" t="b">
        <v>0</v>
      </c>
      <c r="K92" s="84" t="b">
        <v>0</v>
      </c>
      <c r="L92" s="84" t="b">
        <v>0</v>
      </c>
    </row>
    <row r="93" spans="1:12" ht="15">
      <c r="A93" s="84" t="s">
        <v>1659</v>
      </c>
      <c r="B93" s="84" t="s">
        <v>1660</v>
      </c>
      <c r="C93" s="84">
        <v>11</v>
      </c>
      <c r="D93" s="122">
        <v>0.012963366848386506</v>
      </c>
      <c r="E93" s="122">
        <v>1.349897813417085</v>
      </c>
      <c r="F93" s="84" t="s">
        <v>1569</v>
      </c>
      <c r="G93" s="84" t="b">
        <v>0</v>
      </c>
      <c r="H93" s="84" t="b">
        <v>0</v>
      </c>
      <c r="I93" s="84" t="b">
        <v>0</v>
      </c>
      <c r="J93" s="84" t="b">
        <v>0</v>
      </c>
      <c r="K93" s="84" t="b">
        <v>0</v>
      </c>
      <c r="L93" s="84" t="b">
        <v>0</v>
      </c>
    </row>
    <row r="94" spans="1:12" ht="15">
      <c r="A94" s="84" t="s">
        <v>1663</v>
      </c>
      <c r="B94" s="84" t="s">
        <v>1665</v>
      </c>
      <c r="C94" s="84">
        <v>8</v>
      </c>
      <c r="D94" s="122">
        <v>0.01291819207517664</v>
      </c>
      <c r="E94" s="122">
        <v>1.5637776333621658</v>
      </c>
      <c r="F94" s="84" t="s">
        <v>1569</v>
      </c>
      <c r="G94" s="84" t="b">
        <v>0</v>
      </c>
      <c r="H94" s="84" t="b">
        <v>0</v>
      </c>
      <c r="I94" s="84" t="b">
        <v>0</v>
      </c>
      <c r="J94" s="84" t="b">
        <v>0</v>
      </c>
      <c r="K94" s="84" t="b">
        <v>0</v>
      </c>
      <c r="L94" s="84" t="b">
        <v>0</v>
      </c>
    </row>
    <row r="95" spans="1:12" ht="15">
      <c r="A95" s="84" t="s">
        <v>1665</v>
      </c>
      <c r="B95" s="84" t="s">
        <v>1666</v>
      </c>
      <c r="C95" s="84">
        <v>8</v>
      </c>
      <c r="D95" s="122">
        <v>0.01291819207517664</v>
      </c>
      <c r="E95" s="122">
        <v>1.5637776333621658</v>
      </c>
      <c r="F95" s="84" t="s">
        <v>1569</v>
      </c>
      <c r="G95" s="84" t="b">
        <v>0</v>
      </c>
      <c r="H95" s="84" t="b">
        <v>0</v>
      </c>
      <c r="I95" s="84" t="b">
        <v>0</v>
      </c>
      <c r="J95" s="84" t="b">
        <v>0</v>
      </c>
      <c r="K95" s="84" t="b">
        <v>0</v>
      </c>
      <c r="L95" s="84" t="b">
        <v>0</v>
      </c>
    </row>
    <row r="96" spans="1:12" ht="15">
      <c r="A96" s="84" t="s">
        <v>1666</v>
      </c>
      <c r="B96" s="84" t="s">
        <v>1667</v>
      </c>
      <c r="C96" s="84">
        <v>8</v>
      </c>
      <c r="D96" s="122">
        <v>0.01291819207517664</v>
      </c>
      <c r="E96" s="122">
        <v>1.5637776333621658</v>
      </c>
      <c r="F96" s="84" t="s">
        <v>1569</v>
      </c>
      <c r="G96" s="84" t="b">
        <v>0</v>
      </c>
      <c r="H96" s="84" t="b">
        <v>0</v>
      </c>
      <c r="I96" s="84" t="b">
        <v>0</v>
      </c>
      <c r="J96" s="84" t="b">
        <v>0</v>
      </c>
      <c r="K96" s="84" t="b">
        <v>0</v>
      </c>
      <c r="L96" s="84" t="b">
        <v>0</v>
      </c>
    </row>
    <row r="97" spans="1:12" ht="15">
      <c r="A97" s="84" t="s">
        <v>1667</v>
      </c>
      <c r="B97" s="84" t="s">
        <v>1668</v>
      </c>
      <c r="C97" s="84">
        <v>8</v>
      </c>
      <c r="D97" s="122">
        <v>0.01291819207517664</v>
      </c>
      <c r="E97" s="122">
        <v>1.5637776333621658</v>
      </c>
      <c r="F97" s="84" t="s">
        <v>1569</v>
      </c>
      <c r="G97" s="84" t="b">
        <v>0</v>
      </c>
      <c r="H97" s="84" t="b">
        <v>0</v>
      </c>
      <c r="I97" s="84" t="b">
        <v>0</v>
      </c>
      <c r="J97" s="84" t="b">
        <v>0</v>
      </c>
      <c r="K97" s="84" t="b">
        <v>0</v>
      </c>
      <c r="L97" s="84" t="b">
        <v>0</v>
      </c>
    </row>
    <row r="98" spans="1:12" ht="15">
      <c r="A98" s="84" t="s">
        <v>1668</v>
      </c>
      <c r="B98" s="84" t="s">
        <v>1669</v>
      </c>
      <c r="C98" s="84">
        <v>8</v>
      </c>
      <c r="D98" s="122">
        <v>0.01291819207517664</v>
      </c>
      <c r="E98" s="122">
        <v>1.5637776333621658</v>
      </c>
      <c r="F98" s="84" t="s">
        <v>1569</v>
      </c>
      <c r="G98" s="84" t="b">
        <v>0</v>
      </c>
      <c r="H98" s="84" t="b">
        <v>0</v>
      </c>
      <c r="I98" s="84" t="b">
        <v>0</v>
      </c>
      <c r="J98" s="84" t="b">
        <v>0</v>
      </c>
      <c r="K98" s="84" t="b">
        <v>0</v>
      </c>
      <c r="L98" s="84" t="b">
        <v>0</v>
      </c>
    </row>
    <row r="99" spans="1:12" ht="15">
      <c r="A99" s="84" t="s">
        <v>1669</v>
      </c>
      <c r="B99" s="84" t="s">
        <v>1661</v>
      </c>
      <c r="C99" s="84">
        <v>8</v>
      </c>
      <c r="D99" s="122">
        <v>0.01291819207517664</v>
      </c>
      <c r="E99" s="122">
        <v>1.5126251109147846</v>
      </c>
      <c r="F99" s="84" t="s">
        <v>1569</v>
      </c>
      <c r="G99" s="84" t="b">
        <v>0</v>
      </c>
      <c r="H99" s="84" t="b">
        <v>0</v>
      </c>
      <c r="I99" s="84" t="b">
        <v>0</v>
      </c>
      <c r="J99" s="84" t="b">
        <v>0</v>
      </c>
      <c r="K99" s="84" t="b">
        <v>0</v>
      </c>
      <c r="L99" s="84" t="b">
        <v>0</v>
      </c>
    </row>
    <row r="100" spans="1:12" ht="15">
      <c r="A100" s="84" t="s">
        <v>1661</v>
      </c>
      <c r="B100" s="84" t="s">
        <v>1670</v>
      </c>
      <c r="C100" s="84">
        <v>8</v>
      </c>
      <c r="D100" s="122">
        <v>0.01291819207517664</v>
      </c>
      <c r="E100" s="122">
        <v>1.5126251109147846</v>
      </c>
      <c r="F100" s="84" t="s">
        <v>1569</v>
      </c>
      <c r="G100" s="84" t="b">
        <v>0</v>
      </c>
      <c r="H100" s="84" t="b">
        <v>0</v>
      </c>
      <c r="I100" s="84" t="b">
        <v>0</v>
      </c>
      <c r="J100" s="84" t="b">
        <v>0</v>
      </c>
      <c r="K100" s="84" t="b">
        <v>0</v>
      </c>
      <c r="L100" s="84" t="b">
        <v>0</v>
      </c>
    </row>
    <row r="101" spans="1:12" ht="15">
      <c r="A101" s="84" t="s">
        <v>1670</v>
      </c>
      <c r="B101" s="84" t="s">
        <v>1671</v>
      </c>
      <c r="C101" s="84">
        <v>8</v>
      </c>
      <c r="D101" s="122">
        <v>0.01291819207517664</v>
      </c>
      <c r="E101" s="122">
        <v>1.5637776333621658</v>
      </c>
      <c r="F101" s="84" t="s">
        <v>1569</v>
      </c>
      <c r="G101" s="84" t="b">
        <v>0</v>
      </c>
      <c r="H101" s="84" t="b">
        <v>0</v>
      </c>
      <c r="I101" s="84" t="b">
        <v>0</v>
      </c>
      <c r="J101" s="84" t="b">
        <v>0</v>
      </c>
      <c r="K101" s="84" t="b">
        <v>0</v>
      </c>
      <c r="L101" s="84" t="b">
        <v>0</v>
      </c>
    </row>
    <row r="102" spans="1:12" ht="15">
      <c r="A102" s="84" t="s">
        <v>1671</v>
      </c>
      <c r="B102" s="84" t="s">
        <v>1662</v>
      </c>
      <c r="C102" s="84">
        <v>8</v>
      </c>
      <c r="D102" s="122">
        <v>0.01291819207517664</v>
      </c>
      <c r="E102" s="122">
        <v>1.4254749351958844</v>
      </c>
      <c r="F102" s="84" t="s">
        <v>1569</v>
      </c>
      <c r="G102" s="84" t="b">
        <v>0</v>
      </c>
      <c r="H102" s="84" t="b">
        <v>0</v>
      </c>
      <c r="I102" s="84" t="b">
        <v>0</v>
      </c>
      <c r="J102" s="84" t="b">
        <v>0</v>
      </c>
      <c r="K102" s="84" t="b">
        <v>0</v>
      </c>
      <c r="L102" s="84" t="b">
        <v>0</v>
      </c>
    </row>
    <row r="103" spans="1:12" ht="15">
      <c r="A103" s="84" t="s">
        <v>1660</v>
      </c>
      <c r="B103" s="84" t="s">
        <v>1879</v>
      </c>
      <c r="C103" s="84">
        <v>8</v>
      </c>
      <c r="D103" s="122">
        <v>0.01291819207517664</v>
      </c>
      <c r="E103" s="122">
        <v>1.3876863743064847</v>
      </c>
      <c r="F103" s="84" t="s">
        <v>1569</v>
      </c>
      <c r="G103" s="84" t="b">
        <v>0</v>
      </c>
      <c r="H103" s="84" t="b">
        <v>0</v>
      </c>
      <c r="I103" s="84" t="b">
        <v>0</v>
      </c>
      <c r="J103" s="84" t="b">
        <v>0</v>
      </c>
      <c r="K103" s="84" t="b">
        <v>0</v>
      </c>
      <c r="L103" s="84" t="b">
        <v>0</v>
      </c>
    </row>
    <row r="104" spans="1:12" ht="15">
      <c r="A104" s="84" t="s">
        <v>1879</v>
      </c>
      <c r="B104" s="84" t="s">
        <v>1880</v>
      </c>
      <c r="C104" s="84">
        <v>8</v>
      </c>
      <c r="D104" s="122">
        <v>0.01291819207517664</v>
      </c>
      <c r="E104" s="122">
        <v>1.5637776333621658</v>
      </c>
      <c r="F104" s="84" t="s">
        <v>1569</v>
      </c>
      <c r="G104" s="84" t="b">
        <v>0</v>
      </c>
      <c r="H104" s="84" t="b">
        <v>0</v>
      </c>
      <c r="I104" s="84" t="b">
        <v>0</v>
      </c>
      <c r="J104" s="84" t="b">
        <v>0</v>
      </c>
      <c r="K104" s="84" t="b">
        <v>0</v>
      </c>
      <c r="L104" s="84" t="b">
        <v>0</v>
      </c>
    </row>
    <row r="105" spans="1:12" ht="15">
      <c r="A105" s="84" t="s">
        <v>1880</v>
      </c>
      <c r="B105" s="84" t="s">
        <v>331</v>
      </c>
      <c r="C105" s="84">
        <v>8</v>
      </c>
      <c r="D105" s="122">
        <v>0.01291819207517664</v>
      </c>
      <c r="E105" s="122">
        <v>1.4254749351958844</v>
      </c>
      <c r="F105" s="84" t="s">
        <v>1569</v>
      </c>
      <c r="G105" s="84" t="b">
        <v>0</v>
      </c>
      <c r="H105" s="84" t="b">
        <v>0</v>
      </c>
      <c r="I105" s="84" t="b">
        <v>0</v>
      </c>
      <c r="J105" s="84" t="b">
        <v>0</v>
      </c>
      <c r="K105" s="84" t="b">
        <v>0</v>
      </c>
      <c r="L105" s="84" t="b">
        <v>0</v>
      </c>
    </row>
    <row r="106" spans="1:12" ht="15">
      <c r="A106" s="84" t="s">
        <v>1673</v>
      </c>
      <c r="B106" s="84" t="s">
        <v>1882</v>
      </c>
      <c r="C106" s="84">
        <v>5</v>
      </c>
      <c r="D106" s="122">
        <v>0.011293428133040996</v>
      </c>
      <c r="E106" s="122">
        <v>1.4668676203541093</v>
      </c>
      <c r="F106" s="84" t="s">
        <v>1569</v>
      </c>
      <c r="G106" s="84" t="b">
        <v>0</v>
      </c>
      <c r="H106" s="84" t="b">
        <v>0</v>
      </c>
      <c r="I106" s="84" t="b">
        <v>0</v>
      </c>
      <c r="J106" s="84" t="b">
        <v>0</v>
      </c>
      <c r="K106" s="84" t="b">
        <v>0</v>
      </c>
      <c r="L106" s="84" t="b">
        <v>0</v>
      </c>
    </row>
    <row r="107" spans="1:12" ht="15">
      <c r="A107" s="84" t="s">
        <v>1882</v>
      </c>
      <c r="B107" s="84" t="s">
        <v>1680</v>
      </c>
      <c r="C107" s="84">
        <v>5</v>
      </c>
      <c r="D107" s="122">
        <v>0.011293428133040996</v>
      </c>
      <c r="E107" s="122">
        <v>1.688716369970466</v>
      </c>
      <c r="F107" s="84" t="s">
        <v>1569</v>
      </c>
      <c r="G107" s="84" t="b">
        <v>0</v>
      </c>
      <c r="H107" s="84" t="b">
        <v>0</v>
      </c>
      <c r="I107" s="84" t="b">
        <v>0</v>
      </c>
      <c r="J107" s="84" t="b">
        <v>0</v>
      </c>
      <c r="K107" s="84" t="b">
        <v>0</v>
      </c>
      <c r="L107" s="84" t="b">
        <v>0</v>
      </c>
    </row>
    <row r="108" spans="1:12" ht="15">
      <c r="A108" s="84" t="s">
        <v>1680</v>
      </c>
      <c r="B108" s="84" t="s">
        <v>1681</v>
      </c>
      <c r="C108" s="84">
        <v>5</v>
      </c>
      <c r="D108" s="122">
        <v>0.011293428133040996</v>
      </c>
      <c r="E108" s="122">
        <v>1.609535123922841</v>
      </c>
      <c r="F108" s="84" t="s">
        <v>1569</v>
      </c>
      <c r="G108" s="84" t="b">
        <v>0</v>
      </c>
      <c r="H108" s="84" t="b">
        <v>0</v>
      </c>
      <c r="I108" s="84" t="b">
        <v>0</v>
      </c>
      <c r="J108" s="84" t="b">
        <v>0</v>
      </c>
      <c r="K108" s="84" t="b">
        <v>0</v>
      </c>
      <c r="L108" s="84" t="b">
        <v>0</v>
      </c>
    </row>
    <row r="109" spans="1:12" ht="15">
      <c r="A109" s="84" t="s">
        <v>1681</v>
      </c>
      <c r="B109" s="84" t="s">
        <v>1883</v>
      </c>
      <c r="C109" s="84">
        <v>5</v>
      </c>
      <c r="D109" s="122">
        <v>0.011293428133040996</v>
      </c>
      <c r="E109" s="122">
        <v>1.688716369970466</v>
      </c>
      <c r="F109" s="84" t="s">
        <v>1569</v>
      </c>
      <c r="G109" s="84" t="b">
        <v>0</v>
      </c>
      <c r="H109" s="84" t="b">
        <v>0</v>
      </c>
      <c r="I109" s="84" t="b">
        <v>0</v>
      </c>
      <c r="J109" s="84" t="b">
        <v>0</v>
      </c>
      <c r="K109" s="84" t="b">
        <v>0</v>
      </c>
      <c r="L109" s="84" t="b">
        <v>0</v>
      </c>
    </row>
    <row r="110" spans="1:12" ht="15">
      <c r="A110" s="84" t="s">
        <v>1883</v>
      </c>
      <c r="B110" s="84" t="s">
        <v>1673</v>
      </c>
      <c r="C110" s="84">
        <v>5</v>
      </c>
      <c r="D110" s="122">
        <v>0.011293428133040996</v>
      </c>
      <c r="E110" s="122">
        <v>1.7678976160180906</v>
      </c>
      <c r="F110" s="84" t="s">
        <v>1569</v>
      </c>
      <c r="G110" s="84" t="b">
        <v>0</v>
      </c>
      <c r="H110" s="84" t="b">
        <v>0</v>
      </c>
      <c r="I110" s="84" t="b">
        <v>0</v>
      </c>
      <c r="J110" s="84" t="b">
        <v>0</v>
      </c>
      <c r="K110" s="84" t="b">
        <v>0</v>
      </c>
      <c r="L110" s="84" t="b">
        <v>0</v>
      </c>
    </row>
    <row r="111" spans="1:12" ht="15">
      <c r="A111" s="84" t="s">
        <v>1673</v>
      </c>
      <c r="B111" s="84" t="s">
        <v>1884</v>
      </c>
      <c r="C111" s="84">
        <v>5</v>
      </c>
      <c r="D111" s="122">
        <v>0.011293428133040996</v>
      </c>
      <c r="E111" s="122">
        <v>1.4668676203541093</v>
      </c>
      <c r="F111" s="84" t="s">
        <v>1569</v>
      </c>
      <c r="G111" s="84" t="b">
        <v>0</v>
      </c>
      <c r="H111" s="84" t="b">
        <v>0</v>
      </c>
      <c r="I111" s="84" t="b">
        <v>0</v>
      </c>
      <c r="J111" s="84" t="b">
        <v>0</v>
      </c>
      <c r="K111" s="84" t="b">
        <v>1</v>
      </c>
      <c r="L111" s="84" t="b">
        <v>0</v>
      </c>
    </row>
    <row r="112" spans="1:12" ht="15">
      <c r="A112" s="84" t="s">
        <v>1884</v>
      </c>
      <c r="B112" s="84" t="s">
        <v>1885</v>
      </c>
      <c r="C112" s="84">
        <v>5</v>
      </c>
      <c r="D112" s="122">
        <v>0.011293428133040996</v>
      </c>
      <c r="E112" s="122">
        <v>1.7678976160180906</v>
      </c>
      <c r="F112" s="84" t="s">
        <v>1569</v>
      </c>
      <c r="G112" s="84" t="b">
        <v>0</v>
      </c>
      <c r="H112" s="84" t="b">
        <v>1</v>
      </c>
      <c r="I112" s="84" t="b">
        <v>0</v>
      </c>
      <c r="J112" s="84" t="b">
        <v>0</v>
      </c>
      <c r="K112" s="84" t="b">
        <v>0</v>
      </c>
      <c r="L112" s="84" t="b">
        <v>0</v>
      </c>
    </row>
    <row r="113" spans="1:12" ht="15">
      <c r="A113" s="84" t="s">
        <v>1885</v>
      </c>
      <c r="B113" s="84" t="s">
        <v>1886</v>
      </c>
      <c r="C113" s="84">
        <v>5</v>
      </c>
      <c r="D113" s="122">
        <v>0.011293428133040996</v>
      </c>
      <c r="E113" s="122">
        <v>1.7678976160180906</v>
      </c>
      <c r="F113" s="84" t="s">
        <v>1569</v>
      </c>
      <c r="G113" s="84" t="b">
        <v>0</v>
      </c>
      <c r="H113" s="84" t="b">
        <v>0</v>
      </c>
      <c r="I113" s="84" t="b">
        <v>0</v>
      </c>
      <c r="J113" s="84" t="b">
        <v>0</v>
      </c>
      <c r="K113" s="84" t="b">
        <v>0</v>
      </c>
      <c r="L113" s="84" t="b">
        <v>0</v>
      </c>
    </row>
    <row r="114" spans="1:12" ht="15">
      <c r="A114" s="84" t="s">
        <v>1886</v>
      </c>
      <c r="B114" s="84" t="s">
        <v>407</v>
      </c>
      <c r="C114" s="84">
        <v>5</v>
      </c>
      <c r="D114" s="122">
        <v>0.011293428133040996</v>
      </c>
      <c r="E114" s="122">
        <v>1.7678976160180906</v>
      </c>
      <c r="F114" s="84" t="s">
        <v>1569</v>
      </c>
      <c r="G114" s="84" t="b">
        <v>0</v>
      </c>
      <c r="H114" s="84" t="b">
        <v>0</v>
      </c>
      <c r="I114" s="84" t="b">
        <v>0</v>
      </c>
      <c r="J114" s="84" t="b">
        <v>0</v>
      </c>
      <c r="K114" s="84" t="b">
        <v>0</v>
      </c>
      <c r="L114" s="84" t="b">
        <v>0</v>
      </c>
    </row>
    <row r="115" spans="1:12" ht="15">
      <c r="A115" s="84" t="s">
        <v>1890</v>
      </c>
      <c r="B115" s="84" t="s">
        <v>1662</v>
      </c>
      <c r="C115" s="84">
        <v>3</v>
      </c>
      <c r="D115" s="122">
        <v>0.00887557186042103</v>
      </c>
      <c r="E115" s="122">
        <v>1.4254749351958844</v>
      </c>
      <c r="F115" s="84" t="s">
        <v>1569</v>
      </c>
      <c r="G115" s="84" t="b">
        <v>0</v>
      </c>
      <c r="H115" s="84" t="b">
        <v>0</v>
      </c>
      <c r="I115" s="84" t="b">
        <v>0</v>
      </c>
      <c r="J115" s="84" t="b">
        <v>0</v>
      </c>
      <c r="K115" s="84" t="b">
        <v>0</v>
      </c>
      <c r="L115" s="84" t="b">
        <v>0</v>
      </c>
    </row>
    <row r="116" spans="1:12" ht="15">
      <c r="A116" s="84" t="s">
        <v>1660</v>
      </c>
      <c r="B116" s="84" t="s">
        <v>1676</v>
      </c>
      <c r="C116" s="84">
        <v>3</v>
      </c>
      <c r="D116" s="122">
        <v>0.00887557186042103</v>
      </c>
      <c r="E116" s="122">
        <v>1.2627476376981848</v>
      </c>
      <c r="F116" s="84" t="s">
        <v>1569</v>
      </c>
      <c r="G116" s="84" t="b">
        <v>0</v>
      </c>
      <c r="H116" s="84" t="b">
        <v>0</v>
      </c>
      <c r="I116" s="84" t="b">
        <v>0</v>
      </c>
      <c r="J116" s="84" t="b">
        <v>0</v>
      </c>
      <c r="K116" s="84" t="b">
        <v>0</v>
      </c>
      <c r="L116" s="84" t="b">
        <v>0</v>
      </c>
    </row>
    <row r="117" spans="1:12" ht="15">
      <c r="A117" s="84" t="s">
        <v>1676</v>
      </c>
      <c r="B117" s="84" t="s">
        <v>1891</v>
      </c>
      <c r="C117" s="84">
        <v>3</v>
      </c>
      <c r="D117" s="122">
        <v>0.00887557186042103</v>
      </c>
      <c r="E117" s="122">
        <v>1.864807629026147</v>
      </c>
      <c r="F117" s="84" t="s">
        <v>1569</v>
      </c>
      <c r="G117" s="84" t="b">
        <v>0</v>
      </c>
      <c r="H117" s="84" t="b">
        <v>0</v>
      </c>
      <c r="I117" s="84" t="b">
        <v>0</v>
      </c>
      <c r="J117" s="84" t="b">
        <v>0</v>
      </c>
      <c r="K117" s="84" t="b">
        <v>0</v>
      </c>
      <c r="L117" s="84" t="b">
        <v>0</v>
      </c>
    </row>
    <row r="118" spans="1:12" ht="15">
      <c r="A118" s="84" t="s">
        <v>1891</v>
      </c>
      <c r="B118" s="84" t="s">
        <v>1892</v>
      </c>
      <c r="C118" s="84">
        <v>3</v>
      </c>
      <c r="D118" s="122">
        <v>0.00887557186042103</v>
      </c>
      <c r="E118" s="122">
        <v>1.989746365634447</v>
      </c>
      <c r="F118" s="84" t="s">
        <v>1569</v>
      </c>
      <c r="G118" s="84" t="b">
        <v>0</v>
      </c>
      <c r="H118" s="84" t="b">
        <v>0</v>
      </c>
      <c r="I118" s="84" t="b">
        <v>0</v>
      </c>
      <c r="J118" s="84" t="b">
        <v>0</v>
      </c>
      <c r="K118" s="84" t="b">
        <v>0</v>
      </c>
      <c r="L118" s="84" t="b">
        <v>0</v>
      </c>
    </row>
    <row r="119" spans="1:12" ht="15">
      <c r="A119" s="84" t="s">
        <v>1892</v>
      </c>
      <c r="B119" s="84" t="s">
        <v>1893</v>
      </c>
      <c r="C119" s="84">
        <v>3</v>
      </c>
      <c r="D119" s="122">
        <v>0.00887557186042103</v>
      </c>
      <c r="E119" s="122">
        <v>1.989746365634447</v>
      </c>
      <c r="F119" s="84" t="s">
        <v>1569</v>
      </c>
      <c r="G119" s="84" t="b">
        <v>0</v>
      </c>
      <c r="H119" s="84" t="b">
        <v>0</v>
      </c>
      <c r="I119" s="84" t="b">
        <v>0</v>
      </c>
      <c r="J119" s="84" t="b">
        <v>0</v>
      </c>
      <c r="K119" s="84" t="b">
        <v>0</v>
      </c>
      <c r="L119" s="84" t="b">
        <v>0</v>
      </c>
    </row>
    <row r="120" spans="1:12" ht="15">
      <c r="A120" s="84" t="s">
        <v>1893</v>
      </c>
      <c r="B120" s="84" t="s">
        <v>1894</v>
      </c>
      <c r="C120" s="84">
        <v>3</v>
      </c>
      <c r="D120" s="122">
        <v>0.00887557186042103</v>
      </c>
      <c r="E120" s="122">
        <v>1.989746365634447</v>
      </c>
      <c r="F120" s="84" t="s">
        <v>1569</v>
      </c>
      <c r="G120" s="84" t="b">
        <v>0</v>
      </c>
      <c r="H120" s="84" t="b">
        <v>0</v>
      </c>
      <c r="I120" s="84" t="b">
        <v>0</v>
      </c>
      <c r="J120" s="84" t="b">
        <v>0</v>
      </c>
      <c r="K120" s="84" t="b">
        <v>0</v>
      </c>
      <c r="L120" s="84" t="b">
        <v>0</v>
      </c>
    </row>
    <row r="121" spans="1:12" ht="15">
      <c r="A121" s="84" t="s">
        <v>1894</v>
      </c>
      <c r="B121" s="84" t="s">
        <v>1895</v>
      </c>
      <c r="C121" s="84">
        <v>3</v>
      </c>
      <c r="D121" s="122">
        <v>0.00887557186042103</v>
      </c>
      <c r="E121" s="122">
        <v>1.989746365634447</v>
      </c>
      <c r="F121" s="84" t="s">
        <v>1569</v>
      </c>
      <c r="G121" s="84" t="b">
        <v>0</v>
      </c>
      <c r="H121" s="84" t="b">
        <v>0</v>
      </c>
      <c r="I121" s="84" t="b">
        <v>0</v>
      </c>
      <c r="J121" s="84" t="b">
        <v>0</v>
      </c>
      <c r="K121" s="84" t="b">
        <v>0</v>
      </c>
      <c r="L121" s="84" t="b">
        <v>0</v>
      </c>
    </row>
    <row r="122" spans="1:12" ht="15">
      <c r="A122" s="84" t="s">
        <v>1895</v>
      </c>
      <c r="B122" s="84" t="s">
        <v>1887</v>
      </c>
      <c r="C122" s="84">
        <v>3</v>
      </c>
      <c r="D122" s="122">
        <v>0.00887557186042103</v>
      </c>
      <c r="E122" s="122">
        <v>1.989746365634447</v>
      </c>
      <c r="F122" s="84" t="s">
        <v>1569</v>
      </c>
      <c r="G122" s="84" t="b">
        <v>0</v>
      </c>
      <c r="H122" s="84" t="b">
        <v>0</v>
      </c>
      <c r="I122" s="84" t="b">
        <v>0</v>
      </c>
      <c r="J122" s="84" t="b">
        <v>0</v>
      </c>
      <c r="K122" s="84" t="b">
        <v>0</v>
      </c>
      <c r="L122" s="84" t="b">
        <v>0</v>
      </c>
    </row>
    <row r="123" spans="1:12" ht="15">
      <c r="A123" s="84" t="s">
        <v>1887</v>
      </c>
      <c r="B123" s="84" t="s">
        <v>1888</v>
      </c>
      <c r="C123" s="84">
        <v>3</v>
      </c>
      <c r="D123" s="122">
        <v>0.00887557186042103</v>
      </c>
      <c r="E123" s="122">
        <v>1.864807629026147</v>
      </c>
      <c r="F123" s="84" t="s">
        <v>1569</v>
      </c>
      <c r="G123" s="84" t="b">
        <v>0</v>
      </c>
      <c r="H123" s="84" t="b">
        <v>0</v>
      </c>
      <c r="I123" s="84" t="b">
        <v>0</v>
      </c>
      <c r="J123" s="84" t="b">
        <v>0</v>
      </c>
      <c r="K123" s="84" t="b">
        <v>0</v>
      </c>
      <c r="L123" s="84" t="b">
        <v>0</v>
      </c>
    </row>
    <row r="124" spans="1:12" ht="15">
      <c r="A124" s="84" t="s">
        <v>1888</v>
      </c>
      <c r="B124" s="84" t="s">
        <v>1896</v>
      </c>
      <c r="C124" s="84">
        <v>3</v>
      </c>
      <c r="D124" s="122">
        <v>0.00887557186042103</v>
      </c>
      <c r="E124" s="122">
        <v>1.864807629026147</v>
      </c>
      <c r="F124" s="84" t="s">
        <v>1569</v>
      </c>
      <c r="G124" s="84" t="b">
        <v>0</v>
      </c>
      <c r="H124" s="84" t="b">
        <v>0</v>
      </c>
      <c r="I124" s="84" t="b">
        <v>0</v>
      </c>
      <c r="J124" s="84" t="b">
        <v>0</v>
      </c>
      <c r="K124" s="84" t="b">
        <v>0</v>
      </c>
      <c r="L124" s="84" t="b">
        <v>0</v>
      </c>
    </row>
    <row r="125" spans="1:12" ht="15">
      <c r="A125" s="84" t="s">
        <v>319</v>
      </c>
      <c r="B125" s="84" t="s">
        <v>1663</v>
      </c>
      <c r="C125" s="84">
        <v>2</v>
      </c>
      <c r="D125" s="122">
        <v>0.007028033768497392</v>
      </c>
      <c r="E125" s="122">
        <v>2.1658376246901283</v>
      </c>
      <c r="F125" s="84" t="s">
        <v>1569</v>
      </c>
      <c r="G125" s="84" t="b">
        <v>0</v>
      </c>
      <c r="H125" s="84" t="b">
        <v>0</v>
      </c>
      <c r="I125" s="84" t="b">
        <v>0</v>
      </c>
      <c r="J125" s="84" t="b">
        <v>0</v>
      </c>
      <c r="K125" s="84" t="b">
        <v>0</v>
      </c>
      <c r="L125" s="84" t="b">
        <v>0</v>
      </c>
    </row>
    <row r="126" spans="1:12" ht="15">
      <c r="A126" s="84" t="s">
        <v>1677</v>
      </c>
      <c r="B126" s="84" t="s">
        <v>1678</v>
      </c>
      <c r="C126" s="84">
        <v>2</v>
      </c>
      <c r="D126" s="122">
        <v>0</v>
      </c>
      <c r="E126" s="122">
        <v>1.161368002234975</v>
      </c>
      <c r="F126" s="84" t="s">
        <v>1571</v>
      </c>
      <c r="G126" s="84" t="b">
        <v>0</v>
      </c>
      <c r="H126" s="84" t="b">
        <v>0</v>
      </c>
      <c r="I126" s="84" t="b">
        <v>0</v>
      </c>
      <c r="J126" s="84" t="b">
        <v>0</v>
      </c>
      <c r="K126" s="84" t="b">
        <v>0</v>
      </c>
      <c r="L126" s="84" t="b">
        <v>0</v>
      </c>
    </row>
    <row r="127" spans="1:12" ht="15">
      <c r="A127" s="84" t="s">
        <v>331</v>
      </c>
      <c r="B127" s="84" t="s">
        <v>1659</v>
      </c>
      <c r="C127" s="84">
        <v>2</v>
      </c>
      <c r="D127" s="122">
        <v>0</v>
      </c>
      <c r="E127" s="122">
        <v>0.9777236052888478</v>
      </c>
      <c r="F127" s="84" t="s">
        <v>1572</v>
      </c>
      <c r="G127" s="84" t="b">
        <v>0</v>
      </c>
      <c r="H127" s="84" t="b">
        <v>0</v>
      </c>
      <c r="I127" s="84" t="b">
        <v>0</v>
      </c>
      <c r="J127" s="84" t="b">
        <v>0</v>
      </c>
      <c r="K127" s="84" t="b">
        <v>0</v>
      </c>
      <c r="L127" s="84" t="b">
        <v>0</v>
      </c>
    </row>
    <row r="128" spans="1:12" ht="15">
      <c r="A128" s="84" t="s">
        <v>1659</v>
      </c>
      <c r="B128" s="84" t="s">
        <v>1680</v>
      </c>
      <c r="C128" s="84">
        <v>2</v>
      </c>
      <c r="D128" s="122">
        <v>0</v>
      </c>
      <c r="E128" s="122">
        <v>0.9777236052888478</v>
      </c>
      <c r="F128" s="84" t="s">
        <v>1572</v>
      </c>
      <c r="G128" s="84" t="b">
        <v>0</v>
      </c>
      <c r="H128" s="84" t="b">
        <v>0</v>
      </c>
      <c r="I128" s="84" t="b">
        <v>0</v>
      </c>
      <c r="J128" s="84" t="b">
        <v>0</v>
      </c>
      <c r="K128" s="84" t="b">
        <v>0</v>
      </c>
      <c r="L128" s="84" t="b">
        <v>0</v>
      </c>
    </row>
    <row r="129" spans="1:12" ht="15">
      <c r="A129" s="84" t="s">
        <v>1680</v>
      </c>
      <c r="B129" s="84" t="s">
        <v>1681</v>
      </c>
      <c r="C129" s="84">
        <v>2</v>
      </c>
      <c r="D129" s="122">
        <v>0</v>
      </c>
      <c r="E129" s="122">
        <v>0.9777236052888478</v>
      </c>
      <c r="F129" s="84" t="s">
        <v>1572</v>
      </c>
      <c r="G129" s="84" t="b">
        <v>0</v>
      </c>
      <c r="H129" s="84" t="b">
        <v>0</v>
      </c>
      <c r="I129" s="84" t="b">
        <v>0</v>
      </c>
      <c r="J129" s="84" t="b">
        <v>0</v>
      </c>
      <c r="K129" s="84" t="b">
        <v>0</v>
      </c>
      <c r="L129" s="84" t="b">
        <v>0</v>
      </c>
    </row>
    <row r="130" spans="1:12" ht="15">
      <c r="A130" s="84" t="s">
        <v>1681</v>
      </c>
      <c r="B130" s="84" t="s">
        <v>1676</v>
      </c>
      <c r="C130" s="84">
        <v>2</v>
      </c>
      <c r="D130" s="122">
        <v>0</v>
      </c>
      <c r="E130" s="122">
        <v>0.9777236052888478</v>
      </c>
      <c r="F130" s="84" t="s">
        <v>1572</v>
      </c>
      <c r="G130" s="84" t="b">
        <v>0</v>
      </c>
      <c r="H130" s="84" t="b">
        <v>0</v>
      </c>
      <c r="I130" s="84" t="b">
        <v>0</v>
      </c>
      <c r="J130" s="84" t="b">
        <v>0</v>
      </c>
      <c r="K130" s="84" t="b">
        <v>0</v>
      </c>
      <c r="L130" s="84" t="b">
        <v>0</v>
      </c>
    </row>
    <row r="131" spans="1:12" ht="15">
      <c r="A131" s="84" t="s">
        <v>1676</v>
      </c>
      <c r="B131" s="84" t="s">
        <v>1682</v>
      </c>
      <c r="C131" s="84">
        <v>2</v>
      </c>
      <c r="D131" s="122">
        <v>0</v>
      </c>
      <c r="E131" s="122">
        <v>0.9777236052888478</v>
      </c>
      <c r="F131" s="84" t="s">
        <v>1572</v>
      </c>
      <c r="G131" s="84" t="b">
        <v>0</v>
      </c>
      <c r="H131" s="84" t="b">
        <v>0</v>
      </c>
      <c r="I131" s="84" t="b">
        <v>0</v>
      </c>
      <c r="J131" s="84" t="b">
        <v>0</v>
      </c>
      <c r="K131" s="84" t="b">
        <v>0</v>
      </c>
      <c r="L131" s="84" t="b">
        <v>0</v>
      </c>
    </row>
    <row r="132" spans="1:12" ht="15">
      <c r="A132" s="84" t="s">
        <v>1682</v>
      </c>
      <c r="B132" s="84" t="s">
        <v>1683</v>
      </c>
      <c r="C132" s="84">
        <v>2</v>
      </c>
      <c r="D132" s="122">
        <v>0</v>
      </c>
      <c r="E132" s="122">
        <v>0.9777236052888478</v>
      </c>
      <c r="F132" s="84" t="s">
        <v>1572</v>
      </c>
      <c r="G132" s="84" t="b">
        <v>0</v>
      </c>
      <c r="H132" s="84" t="b">
        <v>0</v>
      </c>
      <c r="I132" s="84" t="b">
        <v>0</v>
      </c>
      <c r="J132" s="84" t="b">
        <v>0</v>
      </c>
      <c r="K132" s="84" t="b">
        <v>0</v>
      </c>
      <c r="L132" s="84" t="b">
        <v>0</v>
      </c>
    </row>
    <row r="133" spans="1:12" ht="15">
      <c r="A133" s="84" t="s">
        <v>1683</v>
      </c>
      <c r="B133" s="84" t="s">
        <v>1661</v>
      </c>
      <c r="C133" s="84">
        <v>2</v>
      </c>
      <c r="D133" s="122">
        <v>0</v>
      </c>
      <c r="E133" s="122">
        <v>0.9777236052888478</v>
      </c>
      <c r="F133" s="84" t="s">
        <v>1572</v>
      </c>
      <c r="G133" s="84" t="b">
        <v>0</v>
      </c>
      <c r="H133" s="84" t="b">
        <v>0</v>
      </c>
      <c r="I133" s="84" t="b">
        <v>0</v>
      </c>
      <c r="J133" s="84" t="b">
        <v>0</v>
      </c>
      <c r="K133" s="84" t="b">
        <v>0</v>
      </c>
      <c r="L133" s="84" t="b">
        <v>0</v>
      </c>
    </row>
    <row r="134" spans="1:12" ht="15">
      <c r="A134" s="84" t="s">
        <v>1661</v>
      </c>
      <c r="B134" s="84" t="s">
        <v>1684</v>
      </c>
      <c r="C134" s="84">
        <v>2</v>
      </c>
      <c r="D134" s="122">
        <v>0</v>
      </c>
      <c r="E134" s="122">
        <v>0.9777236052888478</v>
      </c>
      <c r="F134" s="84" t="s">
        <v>1572</v>
      </c>
      <c r="G134" s="84" t="b">
        <v>0</v>
      </c>
      <c r="H134" s="84" t="b">
        <v>0</v>
      </c>
      <c r="I134" s="84" t="b">
        <v>0</v>
      </c>
      <c r="J134" s="84" t="b">
        <v>0</v>
      </c>
      <c r="K134" s="84" t="b">
        <v>0</v>
      </c>
      <c r="L134" s="84" t="b">
        <v>0</v>
      </c>
    </row>
    <row r="135" spans="1:12" ht="15">
      <c r="A135" s="84" t="s">
        <v>1686</v>
      </c>
      <c r="B135" s="84" t="s">
        <v>331</v>
      </c>
      <c r="C135" s="84">
        <v>2</v>
      </c>
      <c r="D135" s="122">
        <v>0</v>
      </c>
      <c r="E135" s="122">
        <v>1.255272505103306</v>
      </c>
      <c r="F135" s="84" t="s">
        <v>1573</v>
      </c>
      <c r="G135" s="84" t="b">
        <v>0</v>
      </c>
      <c r="H135" s="84" t="b">
        <v>0</v>
      </c>
      <c r="I135" s="84" t="b">
        <v>0</v>
      </c>
      <c r="J135" s="84" t="b">
        <v>0</v>
      </c>
      <c r="K135" s="84" t="b">
        <v>0</v>
      </c>
      <c r="L135" s="84" t="b">
        <v>0</v>
      </c>
    </row>
    <row r="136" spans="1:12" ht="15">
      <c r="A136" s="84" t="s">
        <v>331</v>
      </c>
      <c r="B136" s="84" t="s">
        <v>1687</v>
      </c>
      <c r="C136" s="84">
        <v>2</v>
      </c>
      <c r="D136" s="122">
        <v>0</v>
      </c>
      <c r="E136" s="122">
        <v>1.255272505103306</v>
      </c>
      <c r="F136" s="84" t="s">
        <v>1573</v>
      </c>
      <c r="G136" s="84" t="b">
        <v>0</v>
      </c>
      <c r="H136" s="84" t="b">
        <v>0</v>
      </c>
      <c r="I136" s="84" t="b">
        <v>0</v>
      </c>
      <c r="J136" s="84" t="b">
        <v>0</v>
      </c>
      <c r="K136" s="84" t="b">
        <v>0</v>
      </c>
      <c r="L136" s="84" t="b">
        <v>0</v>
      </c>
    </row>
    <row r="137" spans="1:12" ht="15">
      <c r="A137" s="84" t="s">
        <v>1687</v>
      </c>
      <c r="B137" s="84" t="s">
        <v>1688</v>
      </c>
      <c r="C137" s="84">
        <v>2</v>
      </c>
      <c r="D137" s="122">
        <v>0</v>
      </c>
      <c r="E137" s="122">
        <v>1.255272505103306</v>
      </c>
      <c r="F137" s="84" t="s">
        <v>1573</v>
      </c>
      <c r="G137" s="84" t="b">
        <v>0</v>
      </c>
      <c r="H137" s="84" t="b">
        <v>0</v>
      </c>
      <c r="I137" s="84" t="b">
        <v>0</v>
      </c>
      <c r="J137" s="84" t="b">
        <v>1</v>
      </c>
      <c r="K137" s="84" t="b">
        <v>0</v>
      </c>
      <c r="L137" s="84" t="b">
        <v>0</v>
      </c>
    </row>
    <row r="138" spans="1:12" ht="15">
      <c r="A138" s="84" t="s">
        <v>1688</v>
      </c>
      <c r="B138" s="84" t="s">
        <v>1638</v>
      </c>
      <c r="C138" s="84">
        <v>2</v>
      </c>
      <c r="D138" s="122">
        <v>0</v>
      </c>
      <c r="E138" s="122">
        <v>1.255272505103306</v>
      </c>
      <c r="F138" s="84" t="s">
        <v>1573</v>
      </c>
      <c r="G138" s="84" t="b">
        <v>1</v>
      </c>
      <c r="H138" s="84" t="b">
        <v>0</v>
      </c>
      <c r="I138" s="84" t="b">
        <v>0</v>
      </c>
      <c r="J138" s="84" t="b">
        <v>0</v>
      </c>
      <c r="K138" s="84" t="b">
        <v>0</v>
      </c>
      <c r="L138" s="84" t="b">
        <v>0</v>
      </c>
    </row>
    <row r="139" spans="1:12" ht="15">
      <c r="A139" s="84" t="s">
        <v>1638</v>
      </c>
      <c r="B139" s="84" t="s">
        <v>1689</v>
      </c>
      <c r="C139" s="84">
        <v>2</v>
      </c>
      <c r="D139" s="122">
        <v>0</v>
      </c>
      <c r="E139" s="122">
        <v>1.255272505103306</v>
      </c>
      <c r="F139" s="84" t="s">
        <v>1573</v>
      </c>
      <c r="G139" s="84" t="b">
        <v>0</v>
      </c>
      <c r="H139" s="84" t="b">
        <v>0</v>
      </c>
      <c r="I139" s="84" t="b">
        <v>0</v>
      </c>
      <c r="J139" s="84" t="b">
        <v>0</v>
      </c>
      <c r="K139" s="84" t="b">
        <v>0</v>
      </c>
      <c r="L139" s="84" t="b">
        <v>0</v>
      </c>
    </row>
    <row r="140" spans="1:12" ht="15">
      <c r="A140" s="84" t="s">
        <v>1689</v>
      </c>
      <c r="B140" s="84" t="s">
        <v>1690</v>
      </c>
      <c r="C140" s="84">
        <v>2</v>
      </c>
      <c r="D140" s="122">
        <v>0</v>
      </c>
      <c r="E140" s="122">
        <v>1.255272505103306</v>
      </c>
      <c r="F140" s="84" t="s">
        <v>1573</v>
      </c>
      <c r="G140" s="84" t="b">
        <v>0</v>
      </c>
      <c r="H140" s="84" t="b">
        <v>0</v>
      </c>
      <c r="I140" s="84" t="b">
        <v>0</v>
      </c>
      <c r="J140" s="84" t="b">
        <v>0</v>
      </c>
      <c r="K140" s="84" t="b">
        <v>0</v>
      </c>
      <c r="L140" s="84" t="b">
        <v>0</v>
      </c>
    </row>
    <row r="141" spans="1:12" ht="15">
      <c r="A141" s="84" t="s">
        <v>1690</v>
      </c>
      <c r="B141" s="84" t="s">
        <v>1691</v>
      </c>
      <c r="C141" s="84">
        <v>2</v>
      </c>
      <c r="D141" s="122">
        <v>0</v>
      </c>
      <c r="E141" s="122">
        <v>1.255272505103306</v>
      </c>
      <c r="F141" s="84" t="s">
        <v>1573</v>
      </c>
      <c r="G141" s="84" t="b">
        <v>0</v>
      </c>
      <c r="H141" s="84" t="b">
        <v>0</v>
      </c>
      <c r="I141" s="84" t="b">
        <v>0</v>
      </c>
      <c r="J141" s="84" t="b">
        <v>0</v>
      </c>
      <c r="K141" s="84" t="b">
        <v>0</v>
      </c>
      <c r="L141" s="84" t="b">
        <v>0</v>
      </c>
    </row>
    <row r="142" spans="1:12" ht="15">
      <c r="A142" s="84" t="s">
        <v>1691</v>
      </c>
      <c r="B142" s="84" t="s">
        <v>1692</v>
      </c>
      <c r="C142" s="84">
        <v>2</v>
      </c>
      <c r="D142" s="122">
        <v>0</v>
      </c>
      <c r="E142" s="122">
        <v>1.255272505103306</v>
      </c>
      <c r="F142" s="84" t="s">
        <v>1573</v>
      </c>
      <c r="G142" s="84" t="b">
        <v>0</v>
      </c>
      <c r="H142" s="84" t="b">
        <v>0</v>
      </c>
      <c r="I142" s="84" t="b">
        <v>0</v>
      </c>
      <c r="J142" s="84" t="b">
        <v>0</v>
      </c>
      <c r="K142" s="84" t="b">
        <v>0</v>
      </c>
      <c r="L142" s="84" t="b">
        <v>0</v>
      </c>
    </row>
    <row r="143" spans="1:12" ht="15">
      <c r="A143" s="84" t="s">
        <v>1692</v>
      </c>
      <c r="B143" s="84" t="s">
        <v>1693</v>
      </c>
      <c r="C143" s="84">
        <v>2</v>
      </c>
      <c r="D143" s="122">
        <v>0</v>
      </c>
      <c r="E143" s="122">
        <v>1.255272505103306</v>
      </c>
      <c r="F143" s="84" t="s">
        <v>1573</v>
      </c>
      <c r="G143" s="84" t="b">
        <v>0</v>
      </c>
      <c r="H143" s="84" t="b">
        <v>0</v>
      </c>
      <c r="I143" s="84" t="b">
        <v>0</v>
      </c>
      <c r="J143" s="84" t="b">
        <v>0</v>
      </c>
      <c r="K143" s="84" t="b">
        <v>0</v>
      </c>
      <c r="L143" s="84" t="b">
        <v>0</v>
      </c>
    </row>
    <row r="144" spans="1:12" ht="15">
      <c r="A144" s="84" t="s">
        <v>1693</v>
      </c>
      <c r="B144" s="84" t="s">
        <v>1898</v>
      </c>
      <c r="C144" s="84">
        <v>2</v>
      </c>
      <c r="D144" s="122">
        <v>0</v>
      </c>
      <c r="E144" s="122">
        <v>1.255272505103306</v>
      </c>
      <c r="F144" s="84" t="s">
        <v>1573</v>
      </c>
      <c r="G144" s="84" t="b">
        <v>0</v>
      </c>
      <c r="H144" s="84" t="b">
        <v>0</v>
      </c>
      <c r="I144" s="84" t="b">
        <v>0</v>
      </c>
      <c r="J144" s="84" t="b">
        <v>0</v>
      </c>
      <c r="K144" s="84" t="b">
        <v>0</v>
      </c>
      <c r="L144" s="84" t="b">
        <v>0</v>
      </c>
    </row>
    <row r="145" spans="1:12" ht="15">
      <c r="A145" s="84" t="s">
        <v>1898</v>
      </c>
      <c r="B145" s="84" t="s">
        <v>1899</v>
      </c>
      <c r="C145" s="84">
        <v>2</v>
      </c>
      <c r="D145" s="122">
        <v>0</v>
      </c>
      <c r="E145" s="122">
        <v>1.255272505103306</v>
      </c>
      <c r="F145" s="84" t="s">
        <v>1573</v>
      </c>
      <c r="G145" s="84" t="b">
        <v>0</v>
      </c>
      <c r="H145" s="84" t="b">
        <v>0</v>
      </c>
      <c r="I145" s="84" t="b">
        <v>0</v>
      </c>
      <c r="J145" s="84" t="b">
        <v>0</v>
      </c>
      <c r="K145" s="84" t="b">
        <v>0</v>
      </c>
      <c r="L145" s="84" t="b">
        <v>0</v>
      </c>
    </row>
    <row r="146" spans="1:12" ht="15">
      <c r="A146" s="84" t="s">
        <v>1899</v>
      </c>
      <c r="B146" s="84" t="s">
        <v>1900</v>
      </c>
      <c r="C146" s="84">
        <v>2</v>
      </c>
      <c r="D146" s="122">
        <v>0</v>
      </c>
      <c r="E146" s="122">
        <v>1.255272505103306</v>
      </c>
      <c r="F146" s="84" t="s">
        <v>1573</v>
      </c>
      <c r="G146" s="84" t="b">
        <v>0</v>
      </c>
      <c r="H146" s="84" t="b">
        <v>0</v>
      </c>
      <c r="I146" s="84" t="b">
        <v>0</v>
      </c>
      <c r="J146" s="84" t="b">
        <v>0</v>
      </c>
      <c r="K146" s="84" t="b">
        <v>0</v>
      </c>
      <c r="L146" s="84" t="b">
        <v>0</v>
      </c>
    </row>
    <row r="147" spans="1:12" ht="15">
      <c r="A147" s="84" t="s">
        <v>1900</v>
      </c>
      <c r="B147" s="84" t="s">
        <v>1639</v>
      </c>
      <c r="C147" s="84">
        <v>2</v>
      </c>
      <c r="D147" s="122">
        <v>0</v>
      </c>
      <c r="E147" s="122">
        <v>1.255272505103306</v>
      </c>
      <c r="F147" s="84" t="s">
        <v>1573</v>
      </c>
      <c r="G147" s="84" t="b">
        <v>0</v>
      </c>
      <c r="H147" s="84" t="b">
        <v>0</v>
      </c>
      <c r="I147" s="84" t="b">
        <v>0</v>
      </c>
      <c r="J147" s="84" t="b">
        <v>0</v>
      </c>
      <c r="K147" s="84" t="b">
        <v>0</v>
      </c>
      <c r="L147" s="84" t="b">
        <v>0</v>
      </c>
    </row>
    <row r="148" spans="1:12" ht="15">
      <c r="A148" s="84" t="s">
        <v>1639</v>
      </c>
      <c r="B148" s="84" t="s">
        <v>1706</v>
      </c>
      <c r="C148" s="84">
        <v>2</v>
      </c>
      <c r="D148" s="122">
        <v>0</v>
      </c>
      <c r="E148" s="122">
        <v>1.255272505103306</v>
      </c>
      <c r="F148" s="84" t="s">
        <v>1573</v>
      </c>
      <c r="G148" s="84" t="b">
        <v>0</v>
      </c>
      <c r="H148" s="84" t="b">
        <v>0</v>
      </c>
      <c r="I148" s="84" t="b">
        <v>0</v>
      </c>
      <c r="J148" s="84" t="b">
        <v>0</v>
      </c>
      <c r="K148" s="84" t="b">
        <v>0</v>
      </c>
      <c r="L148" s="84" t="b">
        <v>0</v>
      </c>
    </row>
    <row r="149" spans="1:12" ht="15">
      <c r="A149" s="84" t="s">
        <v>1706</v>
      </c>
      <c r="B149" s="84" t="s">
        <v>1707</v>
      </c>
      <c r="C149" s="84">
        <v>2</v>
      </c>
      <c r="D149" s="122">
        <v>0</v>
      </c>
      <c r="E149" s="122">
        <v>1.255272505103306</v>
      </c>
      <c r="F149" s="84" t="s">
        <v>1573</v>
      </c>
      <c r="G149" s="84" t="b">
        <v>0</v>
      </c>
      <c r="H149" s="84" t="b">
        <v>0</v>
      </c>
      <c r="I149" s="84" t="b">
        <v>0</v>
      </c>
      <c r="J149" s="84" t="b">
        <v>0</v>
      </c>
      <c r="K149" s="84" t="b">
        <v>0</v>
      </c>
      <c r="L149" s="84" t="b">
        <v>0</v>
      </c>
    </row>
    <row r="150" spans="1:12" ht="15">
      <c r="A150" s="84" t="s">
        <v>1695</v>
      </c>
      <c r="B150" s="84" t="s">
        <v>1696</v>
      </c>
      <c r="C150" s="84">
        <v>2</v>
      </c>
      <c r="D150" s="122">
        <v>0</v>
      </c>
      <c r="E150" s="122">
        <v>1.0606978403536116</v>
      </c>
      <c r="F150" s="84" t="s">
        <v>1574</v>
      </c>
      <c r="G150" s="84" t="b">
        <v>0</v>
      </c>
      <c r="H150" s="84" t="b">
        <v>0</v>
      </c>
      <c r="I150" s="84" t="b">
        <v>0</v>
      </c>
      <c r="J150" s="84" t="b">
        <v>0</v>
      </c>
      <c r="K150" s="84" t="b">
        <v>0</v>
      </c>
      <c r="L150" s="84" t="b">
        <v>0</v>
      </c>
    </row>
    <row r="151" spans="1:12" ht="15">
      <c r="A151" s="84" t="s">
        <v>1696</v>
      </c>
      <c r="B151" s="84" t="s">
        <v>1697</v>
      </c>
      <c r="C151" s="84">
        <v>2</v>
      </c>
      <c r="D151" s="122">
        <v>0</v>
      </c>
      <c r="E151" s="122">
        <v>1.0606978403536116</v>
      </c>
      <c r="F151" s="84" t="s">
        <v>1574</v>
      </c>
      <c r="G151" s="84" t="b">
        <v>0</v>
      </c>
      <c r="H151" s="84" t="b">
        <v>0</v>
      </c>
      <c r="I151" s="84" t="b">
        <v>0</v>
      </c>
      <c r="J151" s="84" t="b">
        <v>0</v>
      </c>
      <c r="K151" s="84" t="b">
        <v>0</v>
      </c>
      <c r="L151" s="84" t="b">
        <v>0</v>
      </c>
    </row>
    <row r="152" spans="1:12" ht="15">
      <c r="A152" s="84" t="s">
        <v>1697</v>
      </c>
      <c r="B152" s="84" t="s">
        <v>1698</v>
      </c>
      <c r="C152" s="84">
        <v>2</v>
      </c>
      <c r="D152" s="122">
        <v>0</v>
      </c>
      <c r="E152" s="122">
        <v>1.0606978403536116</v>
      </c>
      <c r="F152" s="84" t="s">
        <v>1574</v>
      </c>
      <c r="G152" s="84" t="b">
        <v>0</v>
      </c>
      <c r="H152" s="84" t="b">
        <v>0</v>
      </c>
      <c r="I152" s="84" t="b">
        <v>0</v>
      </c>
      <c r="J152" s="84" t="b">
        <v>0</v>
      </c>
      <c r="K152" s="84" t="b">
        <v>0</v>
      </c>
      <c r="L152" s="84" t="b">
        <v>0</v>
      </c>
    </row>
    <row r="153" spans="1:12" ht="15">
      <c r="A153" s="84" t="s">
        <v>1698</v>
      </c>
      <c r="B153" s="84" t="s">
        <v>1699</v>
      </c>
      <c r="C153" s="84">
        <v>2</v>
      </c>
      <c r="D153" s="122">
        <v>0</v>
      </c>
      <c r="E153" s="122">
        <v>1.0606978403536116</v>
      </c>
      <c r="F153" s="84" t="s">
        <v>1574</v>
      </c>
      <c r="G153" s="84" t="b">
        <v>0</v>
      </c>
      <c r="H153" s="84" t="b">
        <v>0</v>
      </c>
      <c r="I153" s="84" t="b">
        <v>0</v>
      </c>
      <c r="J153" s="84" t="b">
        <v>0</v>
      </c>
      <c r="K153" s="84" t="b">
        <v>0</v>
      </c>
      <c r="L153" s="84" t="b">
        <v>0</v>
      </c>
    </row>
    <row r="154" spans="1:12" ht="15">
      <c r="A154" s="84" t="s">
        <v>1699</v>
      </c>
      <c r="B154" s="84" t="s">
        <v>1700</v>
      </c>
      <c r="C154" s="84">
        <v>2</v>
      </c>
      <c r="D154" s="122">
        <v>0</v>
      </c>
      <c r="E154" s="122">
        <v>1.0606978403536116</v>
      </c>
      <c r="F154" s="84" t="s">
        <v>1574</v>
      </c>
      <c r="G154" s="84" t="b">
        <v>0</v>
      </c>
      <c r="H154" s="84" t="b">
        <v>0</v>
      </c>
      <c r="I154" s="84" t="b">
        <v>0</v>
      </c>
      <c r="J154" s="84" t="b">
        <v>0</v>
      </c>
      <c r="K154" s="84" t="b">
        <v>0</v>
      </c>
      <c r="L154" s="84" t="b">
        <v>0</v>
      </c>
    </row>
    <row r="155" spans="1:12" ht="15">
      <c r="A155" s="84" t="s">
        <v>1700</v>
      </c>
      <c r="B155" s="84" t="s">
        <v>1701</v>
      </c>
      <c r="C155" s="84">
        <v>2</v>
      </c>
      <c r="D155" s="122">
        <v>0</v>
      </c>
      <c r="E155" s="122">
        <v>1.0606978403536116</v>
      </c>
      <c r="F155" s="84" t="s">
        <v>1574</v>
      </c>
      <c r="G155" s="84" t="b">
        <v>0</v>
      </c>
      <c r="H155" s="84" t="b">
        <v>0</v>
      </c>
      <c r="I155" s="84" t="b">
        <v>0</v>
      </c>
      <c r="J155" s="84" t="b">
        <v>0</v>
      </c>
      <c r="K155" s="84" t="b">
        <v>0</v>
      </c>
      <c r="L155" s="84" t="b">
        <v>0</v>
      </c>
    </row>
    <row r="156" spans="1:12" ht="15">
      <c r="A156" s="84" t="s">
        <v>1701</v>
      </c>
      <c r="B156" s="84" t="s">
        <v>1702</v>
      </c>
      <c r="C156" s="84">
        <v>2</v>
      </c>
      <c r="D156" s="122">
        <v>0</v>
      </c>
      <c r="E156" s="122">
        <v>1.0606978403536116</v>
      </c>
      <c r="F156" s="84" t="s">
        <v>1574</v>
      </c>
      <c r="G156" s="84" t="b">
        <v>0</v>
      </c>
      <c r="H156" s="84" t="b">
        <v>0</v>
      </c>
      <c r="I156" s="84" t="b">
        <v>0</v>
      </c>
      <c r="J156" s="84" t="b">
        <v>0</v>
      </c>
      <c r="K156" s="84" t="b">
        <v>0</v>
      </c>
      <c r="L156" s="84" t="b">
        <v>0</v>
      </c>
    </row>
    <row r="157" spans="1:12" ht="15">
      <c r="A157" s="84" t="s">
        <v>1702</v>
      </c>
      <c r="B157" s="84" t="s">
        <v>1703</v>
      </c>
      <c r="C157" s="84">
        <v>2</v>
      </c>
      <c r="D157" s="122">
        <v>0</v>
      </c>
      <c r="E157" s="122">
        <v>1.0606978403536116</v>
      </c>
      <c r="F157" s="84" t="s">
        <v>1574</v>
      </c>
      <c r="G157" s="84" t="b">
        <v>0</v>
      </c>
      <c r="H157" s="84" t="b">
        <v>0</v>
      </c>
      <c r="I157" s="84" t="b">
        <v>0</v>
      </c>
      <c r="J157" s="84" t="b">
        <v>0</v>
      </c>
      <c r="K157" s="84" t="b">
        <v>0</v>
      </c>
      <c r="L157" s="84" t="b">
        <v>0</v>
      </c>
    </row>
    <row r="158" spans="1:12" ht="15">
      <c r="A158" s="84" t="s">
        <v>1703</v>
      </c>
      <c r="B158" s="84" t="s">
        <v>1704</v>
      </c>
      <c r="C158" s="84">
        <v>2</v>
      </c>
      <c r="D158" s="122">
        <v>0</v>
      </c>
      <c r="E158" s="122">
        <v>1.0606978403536116</v>
      </c>
      <c r="F158" s="84" t="s">
        <v>1574</v>
      </c>
      <c r="G158" s="84" t="b">
        <v>0</v>
      </c>
      <c r="H158" s="84" t="b">
        <v>0</v>
      </c>
      <c r="I158" s="84" t="b">
        <v>0</v>
      </c>
      <c r="J158" s="84" t="b">
        <v>0</v>
      </c>
      <c r="K158" s="84" t="b">
        <v>0</v>
      </c>
      <c r="L158" s="84" t="b">
        <v>0</v>
      </c>
    </row>
    <row r="159" spans="1:12" ht="15">
      <c r="A159" s="84" t="s">
        <v>1704</v>
      </c>
      <c r="B159" s="84" t="s">
        <v>1908</v>
      </c>
      <c r="C159" s="84">
        <v>2</v>
      </c>
      <c r="D159" s="122">
        <v>0</v>
      </c>
      <c r="E159" s="122">
        <v>1.0606978403536116</v>
      </c>
      <c r="F159" s="84" t="s">
        <v>1574</v>
      </c>
      <c r="G159" s="84" t="b">
        <v>0</v>
      </c>
      <c r="H159" s="84" t="b">
        <v>0</v>
      </c>
      <c r="I159" s="84" t="b">
        <v>0</v>
      </c>
      <c r="J159" s="84" t="b">
        <v>0</v>
      </c>
      <c r="K159" s="84" t="b">
        <v>0</v>
      </c>
      <c r="L159" s="84" t="b">
        <v>0</v>
      </c>
    </row>
    <row r="160" spans="1:12" ht="15">
      <c r="A160" s="84" t="s">
        <v>1908</v>
      </c>
      <c r="B160" s="84" t="s">
        <v>331</v>
      </c>
      <c r="C160" s="84">
        <v>2</v>
      </c>
      <c r="D160" s="122">
        <v>0</v>
      </c>
      <c r="E160" s="122">
        <v>1.0606978403536116</v>
      </c>
      <c r="F160" s="84" t="s">
        <v>1574</v>
      </c>
      <c r="G160" s="84" t="b">
        <v>0</v>
      </c>
      <c r="H160" s="84" t="b">
        <v>0</v>
      </c>
      <c r="I160" s="84" t="b">
        <v>0</v>
      </c>
      <c r="J160" s="84" t="b">
        <v>0</v>
      </c>
      <c r="K160" s="84" t="b">
        <v>0</v>
      </c>
      <c r="L160" s="84" t="b">
        <v>0</v>
      </c>
    </row>
    <row r="161" spans="1:12" ht="15">
      <c r="A161" s="84" t="s">
        <v>1686</v>
      </c>
      <c r="B161" s="84" t="s">
        <v>331</v>
      </c>
      <c r="C161" s="84">
        <v>2</v>
      </c>
      <c r="D161" s="122">
        <v>0</v>
      </c>
      <c r="E161" s="122">
        <v>1.021189299069938</v>
      </c>
      <c r="F161" s="84" t="s">
        <v>1575</v>
      </c>
      <c r="G161" s="84" t="b">
        <v>0</v>
      </c>
      <c r="H161" s="84" t="b">
        <v>0</v>
      </c>
      <c r="I161" s="84" t="b">
        <v>0</v>
      </c>
      <c r="J161" s="84" t="b">
        <v>0</v>
      </c>
      <c r="K161" s="84" t="b">
        <v>0</v>
      </c>
      <c r="L161" s="84" t="b">
        <v>0</v>
      </c>
    </row>
    <row r="162" spans="1:12" ht="15">
      <c r="A162" s="84" t="s">
        <v>331</v>
      </c>
      <c r="B162" s="84" t="s">
        <v>1687</v>
      </c>
      <c r="C162" s="84">
        <v>2</v>
      </c>
      <c r="D162" s="122">
        <v>0</v>
      </c>
      <c r="E162" s="122">
        <v>1.021189299069938</v>
      </c>
      <c r="F162" s="84" t="s">
        <v>1575</v>
      </c>
      <c r="G162" s="84" t="b">
        <v>0</v>
      </c>
      <c r="H162" s="84" t="b">
        <v>0</v>
      </c>
      <c r="I162" s="84" t="b">
        <v>0</v>
      </c>
      <c r="J162" s="84" t="b">
        <v>0</v>
      </c>
      <c r="K162" s="84" t="b">
        <v>0</v>
      </c>
      <c r="L162" s="84" t="b">
        <v>0</v>
      </c>
    </row>
    <row r="163" spans="1:12" ht="15">
      <c r="A163" s="84" t="s">
        <v>1687</v>
      </c>
      <c r="B163" s="84" t="s">
        <v>1688</v>
      </c>
      <c r="C163" s="84">
        <v>2</v>
      </c>
      <c r="D163" s="122">
        <v>0</v>
      </c>
      <c r="E163" s="122">
        <v>1.021189299069938</v>
      </c>
      <c r="F163" s="84" t="s">
        <v>1575</v>
      </c>
      <c r="G163" s="84" t="b">
        <v>0</v>
      </c>
      <c r="H163" s="84" t="b">
        <v>0</v>
      </c>
      <c r="I163" s="84" t="b">
        <v>0</v>
      </c>
      <c r="J163" s="84" t="b">
        <v>1</v>
      </c>
      <c r="K163" s="84" t="b">
        <v>0</v>
      </c>
      <c r="L163" s="84" t="b">
        <v>0</v>
      </c>
    </row>
    <row r="164" spans="1:12" ht="15">
      <c r="A164" s="84" t="s">
        <v>1688</v>
      </c>
      <c r="B164" s="84" t="s">
        <v>1638</v>
      </c>
      <c r="C164" s="84">
        <v>2</v>
      </c>
      <c r="D164" s="122">
        <v>0</v>
      </c>
      <c r="E164" s="122">
        <v>1.021189299069938</v>
      </c>
      <c r="F164" s="84" t="s">
        <v>1575</v>
      </c>
      <c r="G164" s="84" t="b">
        <v>1</v>
      </c>
      <c r="H164" s="84" t="b">
        <v>0</v>
      </c>
      <c r="I164" s="84" t="b">
        <v>0</v>
      </c>
      <c r="J164" s="84" t="b">
        <v>0</v>
      </c>
      <c r="K164" s="84" t="b">
        <v>0</v>
      </c>
      <c r="L164" s="84" t="b">
        <v>0</v>
      </c>
    </row>
    <row r="165" spans="1:12" ht="15">
      <c r="A165" s="84" t="s">
        <v>1638</v>
      </c>
      <c r="B165" s="84" t="s">
        <v>1689</v>
      </c>
      <c r="C165" s="84">
        <v>2</v>
      </c>
      <c r="D165" s="122">
        <v>0</v>
      </c>
      <c r="E165" s="122">
        <v>1.021189299069938</v>
      </c>
      <c r="F165" s="84" t="s">
        <v>1575</v>
      </c>
      <c r="G165" s="84" t="b">
        <v>0</v>
      </c>
      <c r="H165" s="84" t="b">
        <v>0</v>
      </c>
      <c r="I165" s="84" t="b">
        <v>0</v>
      </c>
      <c r="J165" s="84" t="b">
        <v>0</v>
      </c>
      <c r="K165" s="84" t="b">
        <v>0</v>
      </c>
      <c r="L165" s="84" t="b">
        <v>0</v>
      </c>
    </row>
    <row r="166" spans="1:12" ht="15">
      <c r="A166" s="84" t="s">
        <v>1689</v>
      </c>
      <c r="B166" s="84" t="s">
        <v>1706</v>
      </c>
      <c r="C166" s="84">
        <v>2</v>
      </c>
      <c r="D166" s="122">
        <v>0</v>
      </c>
      <c r="E166" s="122">
        <v>1.021189299069938</v>
      </c>
      <c r="F166" s="84" t="s">
        <v>1575</v>
      </c>
      <c r="G166" s="84" t="b">
        <v>0</v>
      </c>
      <c r="H166" s="84" t="b">
        <v>0</v>
      </c>
      <c r="I166" s="84" t="b">
        <v>0</v>
      </c>
      <c r="J166" s="84" t="b">
        <v>0</v>
      </c>
      <c r="K166" s="84" t="b">
        <v>0</v>
      </c>
      <c r="L166" s="84" t="b">
        <v>0</v>
      </c>
    </row>
    <row r="167" spans="1:12" ht="15">
      <c r="A167" s="84" t="s">
        <v>1706</v>
      </c>
      <c r="B167" s="84" t="s">
        <v>1707</v>
      </c>
      <c r="C167" s="84">
        <v>2</v>
      </c>
      <c r="D167" s="122">
        <v>0</v>
      </c>
      <c r="E167" s="122">
        <v>1.021189299069938</v>
      </c>
      <c r="F167" s="84" t="s">
        <v>1575</v>
      </c>
      <c r="G167" s="84" t="b">
        <v>0</v>
      </c>
      <c r="H167" s="84" t="b">
        <v>0</v>
      </c>
      <c r="I167" s="84" t="b">
        <v>0</v>
      </c>
      <c r="J167" s="84" t="b">
        <v>0</v>
      </c>
      <c r="K167" s="84" t="b">
        <v>0</v>
      </c>
      <c r="L167" s="84" t="b">
        <v>0</v>
      </c>
    </row>
    <row r="168" spans="1:12" ht="15">
      <c r="A168" s="84" t="s">
        <v>1707</v>
      </c>
      <c r="B168" s="84" t="s">
        <v>1708</v>
      </c>
      <c r="C168" s="84">
        <v>2</v>
      </c>
      <c r="D168" s="122">
        <v>0</v>
      </c>
      <c r="E168" s="122">
        <v>1.021189299069938</v>
      </c>
      <c r="F168" s="84" t="s">
        <v>1575</v>
      </c>
      <c r="G168" s="84" t="b">
        <v>0</v>
      </c>
      <c r="H168" s="84" t="b">
        <v>0</v>
      </c>
      <c r="I168" s="84" t="b">
        <v>0</v>
      </c>
      <c r="J168" s="84" t="b">
        <v>0</v>
      </c>
      <c r="K168" s="84" t="b">
        <v>0</v>
      </c>
      <c r="L168" s="84" t="b">
        <v>0</v>
      </c>
    </row>
    <row r="169" spans="1:12" ht="15">
      <c r="A169" s="84" t="s">
        <v>1708</v>
      </c>
      <c r="B169" s="84" t="s">
        <v>1709</v>
      </c>
      <c r="C169" s="84">
        <v>2</v>
      </c>
      <c r="D169" s="122">
        <v>0</v>
      </c>
      <c r="E169" s="122">
        <v>1.021189299069938</v>
      </c>
      <c r="F169" s="84" t="s">
        <v>1575</v>
      </c>
      <c r="G169" s="84" t="b">
        <v>0</v>
      </c>
      <c r="H169" s="84" t="b">
        <v>0</v>
      </c>
      <c r="I169" s="84" t="b">
        <v>0</v>
      </c>
      <c r="J169" s="84" t="b">
        <v>1</v>
      </c>
      <c r="K169" s="84" t="b">
        <v>0</v>
      </c>
      <c r="L169" s="84" t="b">
        <v>0</v>
      </c>
    </row>
    <row r="170" spans="1:12" ht="15">
      <c r="A170" s="84" t="s">
        <v>1709</v>
      </c>
      <c r="B170" s="84" t="s">
        <v>1889</v>
      </c>
      <c r="C170" s="84">
        <v>2</v>
      </c>
      <c r="D170" s="122">
        <v>0</v>
      </c>
      <c r="E170" s="122">
        <v>1.021189299069938</v>
      </c>
      <c r="F170" s="84" t="s">
        <v>1575</v>
      </c>
      <c r="G170" s="84" t="b">
        <v>1</v>
      </c>
      <c r="H170" s="84" t="b">
        <v>0</v>
      </c>
      <c r="I170" s="84" t="b">
        <v>0</v>
      </c>
      <c r="J170" s="84" t="b">
        <v>0</v>
      </c>
      <c r="K170" s="84" t="b">
        <v>0</v>
      </c>
      <c r="L170"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2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1567</v>
      </c>
      <c r="BB2" s="13" t="s">
        <v>1587</v>
      </c>
      <c r="BC2" s="13" t="s">
        <v>1588</v>
      </c>
      <c r="BD2" s="117" t="s">
        <v>1927</v>
      </c>
      <c r="BE2" s="117" t="s">
        <v>1928</v>
      </c>
      <c r="BF2" s="117" t="s">
        <v>1929</v>
      </c>
      <c r="BG2" s="117" t="s">
        <v>1930</v>
      </c>
      <c r="BH2" s="117" t="s">
        <v>1931</v>
      </c>
      <c r="BI2" s="117" t="s">
        <v>1932</v>
      </c>
      <c r="BJ2" s="117" t="s">
        <v>1933</v>
      </c>
      <c r="BK2" s="117" t="s">
        <v>1934</v>
      </c>
      <c r="BL2" s="117" t="s">
        <v>1935</v>
      </c>
    </row>
    <row r="3" spans="1:64" ht="15" customHeight="1">
      <c r="A3" s="64" t="s">
        <v>212</v>
      </c>
      <c r="B3" s="64" t="s">
        <v>323</v>
      </c>
      <c r="C3" s="65"/>
      <c r="D3" s="66"/>
      <c r="E3" s="67"/>
      <c r="F3" s="68"/>
      <c r="G3" s="65"/>
      <c r="H3" s="69"/>
      <c r="I3" s="70"/>
      <c r="J3" s="70"/>
      <c r="K3" s="34" t="s">
        <v>65</v>
      </c>
      <c r="L3" s="71">
        <v>3</v>
      </c>
      <c r="M3" s="71"/>
      <c r="N3" s="72"/>
      <c r="O3" s="78" t="s">
        <v>332</v>
      </c>
      <c r="P3" s="80">
        <v>43531.444606481484</v>
      </c>
      <c r="Q3" s="78" t="s">
        <v>334</v>
      </c>
      <c r="R3" s="83" t="s">
        <v>375</v>
      </c>
      <c r="S3" s="78" t="s">
        <v>393</v>
      </c>
      <c r="T3" s="78"/>
      <c r="U3" s="78"/>
      <c r="V3" s="83" t="s">
        <v>416</v>
      </c>
      <c r="W3" s="80">
        <v>43531.444606481484</v>
      </c>
      <c r="X3" s="83" t="s">
        <v>514</v>
      </c>
      <c r="Y3" s="78"/>
      <c r="Z3" s="78"/>
      <c r="AA3" s="84" t="s">
        <v>628</v>
      </c>
      <c r="AB3" s="78"/>
      <c r="AC3" s="78" t="b">
        <v>0</v>
      </c>
      <c r="AD3" s="78">
        <v>0</v>
      </c>
      <c r="AE3" s="84" t="s">
        <v>744</v>
      </c>
      <c r="AF3" s="78" t="b">
        <v>0</v>
      </c>
      <c r="AG3" s="78" t="s">
        <v>747</v>
      </c>
      <c r="AH3" s="78"/>
      <c r="AI3" s="84" t="s">
        <v>744</v>
      </c>
      <c r="AJ3" s="78" t="b">
        <v>0</v>
      </c>
      <c r="AK3" s="78">
        <v>0</v>
      </c>
      <c r="AL3" s="84" t="s">
        <v>744</v>
      </c>
      <c r="AM3" s="78" t="s">
        <v>754</v>
      </c>
      <c r="AN3" s="78" t="b">
        <v>0</v>
      </c>
      <c r="AO3" s="84" t="s">
        <v>628</v>
      </c>
      <c r="AP3" s="78" t="s">
        <v>176</v>
      </c>
      <c r="AQ3" s="78">
        <v>0</v>
      </c>
      <c r="AR3" s="78">
        <v>0</v>
      </c>
      <c r="AS3" s="78"/>
      <c r="AT3" s="78"/>
      <c r="AU3" s="78"/>
      <c r="AV3" s="78"/>
      <c r="AW3" s="78"/>
      <c r="AX3" s="78"/>
      <c r="AY3" s="78"/>
      <c r="AZ3" s="78"/>
      <c r="BA3">
        <v>1</v>
      </c>
      <c r="BB3" s="78" t="str">
        <f>REPLACE(INDEX(GroupVertices[Group],MATCH(Edges24[[#This Row],[Vertex 1]],GroupVertices[Vertex],0)),1,1,"")</f>
        <v>9</v>
      </c>
      <c r="BC3" s="78" t="str">
        <f>REPLACE(INDEX(GroupVertices[Group],MATCH(Edges24[[#This Row],[Vertex 2]],GroupVertices[Vertex],0)),1,1,"")</f>
        <v>9</v>
      </c>
      <c r="BD3" s="48">
        <v>2</v>
      </c>
      <c r="BE3" s="49">
        <v>10.526315789473685</v>
      </c>
      <c r="BF3" s="48">
        <v>0</v>
      </c>
      <c r="BG3" s="49">
        <v>0</v>
      </c>
      <c r="BH3" s="48">
        <v>0</v>
      </c>
      <c r="BI3" s="49">
        <v>0</v>
      </c>
      <c r="BJ3" s="48">
        <v>17</v>
      </c>
      <c r="BK3" s="49">
        <v>89.47368421052632</v>
      </c>
      <c r="BL3" s="48">
        <v>19</v>
      </c>
    </row>
    <row r="4" spans="1:64" ht="15" customHeight="1">
      <c r="A4" s="64" t="s">
        <v>213</v>
      </c>
      <c r="B4" s="64" t="s">
        <v>213</v>
      </c>
      <c r="C4" s="65"/>
      <c r="D4" s="66"/>
      <c r="E4" s="67"/>
      <c r="F4" s="68"/>
      <c r="G4" s="65"/>
      <c r="H4" s="69"/>
      <c r="I4" s="70"/>
      <c r="J4" s="70"/>
      <c r="K4" s="34" t="s">
        <v>65</v>
      </c>
      <c r="L4" s="77">
        <v>4</v>
      </c>
      <c r="M4" s="77"/>
      <c r="N4" s="72"/>
      <c r="O4" s="79" t="s">
        <v>176</v>
      </c>
      <c r="P4" s="81">
        <v>43531.47994212963</v>
      </c>
      <c r="Q4" s="79" t="s">
        <v>335</v>
      </c>
      <c r="R4" s="82" t="s">
        <v>376</v>
      </c>
      <c r="S4" s="79" t="s">
        <v>394</v>
      </c>
      <c r="T4" s="79"/>
      <c r="U4" s="82" t="s">
        <v>411</v>
      </c>
      <c r="V4" s="82" t="s">
        <v>411</v>
      </c>
      <c r="W4" s="81">
        <v>43531.47994212963</v>
      </c>
      <c r="X4" s="82" t="s">
        <v>515</v>
      </c>
      <c r="Y4" s="79"/>
      <c r="Z4" s="79"/>
      <c r="AA4" s="85" t="s">
        <v>629</v>
      </c>
      <c r="AB4" s="79"/>
      <c r="AC4" s="79" t="b">
        <v>0</v>
      </c>
      <c r="AD4" s="79">
        <v>1</v>
      </c>
      <c r="AE4" s="85" t="s">
        <v>744</v>
      </c>
      <c r="AF4" s="79" t="b">
        <v>0</v>
      </c>
      <c r="AG4" s="79" t="s">
        <v>747</v>
      </c>
      <c r="AH4" s="79"/>
      <c r="AI4" s="85" t="s">
        <v>744</v>
      </c>
      <c r="AJ4" s="79" t="b">
        <v>0</v>
      </c>
      <c r="AK4" s="79">
        <v>1</v>
      </c>
      <c r="AL4" s="85" t="s">
        <v>744</v>
      </c>
      <c r="AM4" s="79" t="s">
        <v>754</v>
      </c>
      <c r="AN4" s="79" t="b">
        <v>0</v>
      </c>
      <c r="AO4" s="85" t="s">
        <v>629</v>
      </c>
      <c r="AP4" s="79" t="s">
        <v>176</v>
      </c>
      <c r="AQ4" s="79">
        <v>0</v>
      </c>
      <c r="AR4" s="79">
        <v>0</v>
      </c>
      <c r="AS4" s="79"/>
      <c r="AT4" s="79"/>
      <c r="AU4" s="79"/>
      <c r="AV4" s="79"/>
      <c r="AW4" s="79"/>
      <c r="AX4" s="79"/>
      <c r="AY4" s="79"/>
      <c r="AZ4" s="79"/>
      <c r="BA4">
        <v>1</v>
      </c>
      <c r="BB4" s="78" t="str">
        <f>REPLACE(INDEX(GroupVertices[Group],MATCH(Edges24[[#This Row],[Vertex 1]],GroupVertices[Vertex],0)),1,1,"")</f>
        <v>8</v>
      </c>
      <c r="BC4" s="78" t="str">
        <f>REPLACE(INDEX(GroupVertices[Group],MATCH(Edges24[[#This Row],[Vertex 2]],GroupVertices[Vertex],0)),1,1,"")</f>
        <v>8</v>
      </c>
      <c r="BD4" s="48">
        <v>2</v>
      </c>
      <c r="BE4" s="49">
        <v>12.5</v>
      </c>
      <c r="BF4" s="48">
        <v>0</v>
      </c>
      <c r="BG4" s="49">
        <v>0</v>
      </c>
      <c r="BH4" s="48">
        <v>0</v>
      </c>
      <c r="BI4" s="49">
        <v>0</v>
      </c>
      <c r="BJ4" s="48">
        <v>14</v>
      </c>
      <c r="BK4" s="49">
        <v>87.5</v>
      </c>
      <c r="BL4" s="48">
        <v>16</v>
      </c>
    </row>
    <row r="5" spans="1:64" ht="15">
      <c r="A5" s="64" t="s">
        <v>214</v>
      </c>
      <c r="B5" s="64" t="s">
        <v>213</v>
      </c>
      <c r="C5" s="65"/>
      <c r="D5" s="66"/>
      <c r="E5" s="67"/>
      <c r="F5" s="68"/>
      <c r="G5" s="65"/>
      <c r="H5" s="69"/>
      <c r="I5" s="70"/>
      <c r="J5" s="70"/>
      <c r="K5" s="34" t="s">
        <v>65</v>
      </c>
      <c r="L5" s="77">
        <v>5</v>
      </c>
      <c r="M5" s="77"/>
      <c r="N5" s="72"/>
      <c r="O5" s="79" t="s">
        <v>332</v>
      </c>
      <c r="P5" s="81">
        <v>43531.65954861111</v>
      </c>
      <c r="Q5" s="79" t="s">
        <v>336</v>
      </c>
      <c r="R5" s="79"/>
      <c r="S5" s="79"/>
      <c r="T5" s="79"/>
      <c r="U5" s="79"/>
      <c r="V5" s="82" t="s">
        <v>417</v>
      </c>
      <c r="W5" s="81">
        <v>43531.65954861111</v>
      </c>
      <c r="X5" s="82" t="s">
        <v>516</v>
      </c>
      <c r="Y5" s="79"/>
      <c r="Z5" s="79"/>
      <c r="AA5" s="85" t="s">
        <v>630</v>
      </c>
      <c r="AB5" s="79"/>
      <c r="AC5" s="79" t="b">
        <v>0</v>
      </c>
      <c r="AD5" s="79">
        <v>0</v>
      </c>
      <c r="AE5" s="85" t="s">
        <v>744</v>
      </c>
      <c r="AF5" s="79" t="b">
        <v>0</v>
      </c>
      <c r="AG5" s="79" t="s">
        <v>747</v>
      </c>
      <c r="AH5" s="79"/>
      <c r="AI5" s="85" t="s">
        <v>744</v>
      </c>
      <c r="AJ5" s="79" t="b">
        <v>0</v>
      </c>
      <c r="AK5" s="79">
        <v>1</v>
      </c>
      <c r="AL5" s="85" t="s">
        <v>629</v>
      </c>
      <c r="AM5" s="79" t="s">
        <v>755</v>
      </c>
      <c r="AN5" s="79" t="b">
        <v>0</v>
      </c>
      <c r="AO5" s="85" t="s">
        <v>629</v>
      </c>
      <c r="AP5" s="79" t="s">
        <v>176</v>
      </c>
      <c r="AQ5" s="79">
        <v>0</v>
      </c>
      <c r="AR5" s="79">
        <v>0</v>
      </c>
      <c r="AS5" s="79"/>
      <c r="AT5" s="79"/>
      <c r="AU5" s="79"/>
      <c r="AV5" s="79"/>
      <c r="AW5" s="79"/>
      <c r="AX5" s="79"/>
      <c r="AY5" s="79"/>
      <c r="AZ5" s="79"/>
      <c r="BA5">
        <v>1</v>
      </c>
      <c r="BB5" s="78" t="str">
        <f>REPLACE(INDEX(GroupVertices[Group],MATCH(Edges24[[#This Row],[Vertex 1]],GroupVertices[Vertex],0)),1,1,"")</f>
        <v>8</v>
      </c>
      <c r="BC5" s="78" t="str">
        <f>REPLACE(INDEX(GroupVertices[Group],MATCH(Edges24[[#This Row],[Vertex 2]],GroupVertices[Vertex],0)),1,1,"")</f>
        <v>8</v>
      </c>
      <c r="BD5" s="48">
        <v>2</v>
      </c>
      <c r="BE5" s="49">
        <v>11.11111111111111</v>
      </c>
      <c r="BF5" s="48">
        <v>0</v>
      </c>
      <c r="BG5" s="49">
        <v>0</v>
      </c>
      <c r="BH5" s="48">
        <v>0</v>
      </c>
      <c r="BI5" s="49">
        <v>0</v>
      </c>
      <c r="BJ5" s="48">
        <v>16</v>
      </c>
      <c r="BK5" s="49">
        <v>88.88888888888889</v>
      </c>
      <c r="BL5" s="48">
        <v>18</v>
      </c>
    </row>
    <row r="6" spans="1:64" ht="15">
      <c r="A6" s="64" t="s">
        <v>215</v>
      </c>
      <c r="B6" s="64" t="s">
        <v>215</v>
      </c>
      <c r="C6" s="65"/>
      <c r="D6" s="66"/>
      <c r="E6" s="67"/>
      <c r="F6" s="68"/>
      <c r="G6" s="65"/>
      <c r="H6" s="69"/>
      <c r="I6" s="70"/>
      <c r="J6" s="70"/>
      <c r="K6" s="34" t="s">
        <v>65</v>
      </c>
      <c r="L6" s="77">
        <v>6</v>
      </c>
      <c r="M6" s="77"/>
      <c r="N6" s="72"/>
      <c r="O6" s="79" t="s">
        <v>176</v>
      </c>
      <c r="P6" s="81">
        <v>43531.982881944445</v>
      </c>
      <c r="Q6" s="79" t="s">
        <v>337</v>
      </c>
      <c r="R6" s="82" t="s">
        <v>377</v>
      </c>
      <c r="S6" s="79" t="s">
        <v>395</v>
      </c>
      <c r="T6" s="79"/>
      <c r="U6" s="79"/>
      <c r="V6" s="82" t="s">
        <v>418</v>
      </c>
      <c r="W6" s="81">
        <v>43531.982881944445</v>
      </c>
      <c r="X6" s="82" t="s">
        <v>517</v>
      </c>
      <c r="Y6" s="79"/>
      <c r="Z6" s="79"/>
      <c r="AA6" s="85" t="s">
        <v>631</v>
      </c>
      <c r="AB6" s="79"/>
      <c r="AC6" s="79" t="b">
        <v>0</v>
      </c>
      <c r="AD6" s="79">
        <v>0</v>
      </c>
      <c r="AE6" s="85" t="s">
        <v>744</v>
      </c>
      <c r="AF6" s="79" t="b">
        <v>0</v>
      </c>
      <c r="AG6" s="79" t="s">
        <v>748</v>
      </c>
      <c r="AH6" s="79"/>
      <c r="AI6" s="85" t="s">
        <v>744</v>
      </c>
      <c r="AJ6" s="79" t="b">
        <v>0</v>
      </c>
      <c r="AK6" s="79">
        <v>0</v>
      </c>
      <c r="AL6" s="85" t="s">
        <v>744</v>
      </c>
      <c r="AM6" s="79" t="s">
        <v>756</v>
      </c>
      <c r="AN6" s="79" t="b">
        <v>0</v>
      </c>
      <c r="AO6" s="85" t="s">
        <v>631</v>
      </c>
      <c r="AP6" s="79" t="s">
        <v>176</v>
      </c>
      <c r="AQ6" s="79">
        <v>0</v>
      </c>
      <c r="AR6" s="79">
        <v>0</v>
      </c>
      <c r="AS6" s="79"/>
      <c r="AT6" s="79"/>
      <c r="AU6" s="79"/>
      <c r="AV6" s="79"/>
      <c r="AW6" s="79"/>
      <c r="AX6" s="79"/>
      <c r="AY6" s="79"/>
      <c r="AZ6" s="79"/>
      <c r="BA6">
        <v>1</v>
      </c>
      <c r="BB6" s="78" t="str">
        <f>REPLACE(INDEX(GroupVertices[Group],MATCH(Edges24[[#This Row],[Vertex 1]],GroupVertices[Vertex],0)),1,1,"")</f>
        <v>2</v>
      </c>
      <c r="BC6" s="78" t="str">
        <f>REPLACE(INDEX(GroupVertices[Group],MATCH(Edges24[[#This Row],[Vertex 2]],GroupVertices[Vertex],0)),1,1,"")</f>
        <v>2</v>
      </c>
      <c r="BD6" s="48">
        <v>2</v>
      </c>
      <c r="BE6" s="49">
        <v>5.405405405405405</v>
      </c>
      <c r="BF6" s="48">
        <v>0</v>
      </c>
      <c r="BG6" s="49">
        <v>0</v>
      </c>
      <c r="BH6" s="48">
        <v>0</v>
      </c>
      <c r="BI6" s="49">
        <v>0</v>
      </c>
      <c r="BJ6" s="48">
        <v>35</v>
      </c>
      <c r="BK6" s="49">
        <v>94.5945945945946</v>
      </c>
      <c r="BL6" s="48">
        <v>37</v>
      </c>
    </row>
    <row r="7" spans="1:64" ht="15">
      <c r="A7" s="64" t="s">
        <v>216</v>
      </c>
      <c r="B7" s="64" t="s">
        <v>216</v>
      </c>
      <c r="C7" s="65"/>
      <c r="D7" s="66"/>
      <c r="E7" s="67"/>
      <c r="F7" s="68"/>
      <c r="G7" s="65"/>
      <c r="H7" s="69"/>
      <c r="I7" s="70"/>
      <c r="J7" s="70"/>
      <c r="K7" s="34" t="s">
        <v>65</v>
      </c>
      <c r="L7" s="77">
        <v>7</v>
      </c>
      <c r="M7" s="77"/>
      <c r="N7" s="72"/>
      <c r="O7" s="79" t="s">
        <v>176</v>
      </c>
      <c r="P7" s="81">
        <v>43532.66831018519</v>
      </c>
      <c r="Q7" s="79" t="s">
        <v>338</v>
      </c>
      <c r="R7" s="82" t="s">
        <v>378</v>
      </c>
      <c r="S7" s="79" t="s">
        <v>396</v>
      </c>
      <c r="T7" s="79"/>
      <c r="U7" s="79"/>
      <c r="V7" s="82" t="s">
        <v>419</v>
      </c>
      <c r="W7" s="81">
        <v>43532.66831018519</v>
      </c>
      <c r="X7" s="82" t="s">
        <v>518</v>
      </c>
      <c r="Y7" s="79"/>
      <c r="Z7" s="79"/>
      <c r="AA7" s="85" t="s">
        <v>632</v>
      </c>
      <c r="AB7" s="79"/>
      <c r="AC7" s="79" t="b">
        <v>0</v>
      </c>
      <c r="AD7" s="79">
        <v>0</v>
      </c>
      <c r="AE7" s="85" t="s">
        <v>744</v>
      </c>
      <c r="AF7" s="79" t="b">
        <v>0</v>
      </c>
      <c r="AG7" s="79" t="s">
        <v>749</v>
      </c>
      <c r="AH7" s="79"/>
      <c r="AI7" s="85" t="s">
        <v>744</v>
      </c>
      <c r="AJ7" s="79" t="b">
        <v>0</v>
      </c>
      <c r="AK7" s="79">
        <v>0</v>
      </c>
      <c r="AL7" s="85" t="s">
        <v>744</v>
      </c>
      <c r="AM7" s="79" t="s">
        <v>757</v>
      </c>
      <c r="AN7" s="79" t="b">
        <v>0</v>
      </c>
      <c r="AO7" s="85" t="s">
        <v>632</v>
      </c>
      <c r="AP7" s="79" t="s">
        <v>176</v>
      </c>
      <c r="AQ7" s="79">
        <v>0</v>
      </c>
      <c r="AR7" s="79">
        <v>0</v>
      </c>
      <c r="AS7" s="79"/>
      <c r="AT7" s="79"/>
      <c r="AU7" s="79"/>
      <c r="AV7" s="79"/>
      <c r="AW7" s="79"/>
      <c r="AX7" s="79"/>
      <c r="AY7" s="79"/>
      <c r="AZ7" s="79"/>
      <c r="BA7">
        <v>1</v>
      </c>
      <c r="BB7" s="78" t="str">
        <f>REPLACE(INDEX(GroupVertices[Group],MATCH(Edges24[[#This Row],[Vertex 1]],GroupVertices[Vertex],0)),1,1,"")</f>
        <v>2</v>
      </c>
      <c r="BC7" s="78" t="str">
        <f>REPLACE(INDEX(GroupVertices[Group],MATCH(Edges24[[#This Row],[Vertex 2]],GroupVertices[Vertex],0)),1,1,"")</f>
        <v>2</v>
      </c>
      <c r="BD7" s="48">
        <v>0</v>
      </c>
      <c r="BE7" s="49">
        <v>0</v>
      </c>
      <c r="BF7" s="48">
        <v>0</v>
      </c>
      <c r="BG7" s="49">
        <v>0</v>
      </c>
      <c r="BH7" s="48">
        <v>0</v>
      </c>
      <c r="BI7" s="49">
        <v>0</v>
      </c>
      <c r="BJ7" s="48">
        <v>12</v>
      </c>
      <c r="BK7" s="49">
        <v>100</v>
      </c>
      <c r="BL7" s="48">
        <v>12</v>
      </c>
    </row>
    <row r="8" spans="1:64" ht="15">
      <c r="A8" s="64" t="s">
        <v>217</v>
      </c>
      <c r="B8" s="64" t="s">
        <v>217</v>
      </c>
      <c r="C8" s="65"/>
      <c r="D8" s="66"/>
      <c r="E8" s="67"/>
      <c r="F8" s="68"/>
      <c r="G8" s="65"/>
      <c r="H8" s="69"/>
      <c r="I8" s="70"/>
      <c r="J8" s="70"/>
      <c r="K8" s="34" t="s">
        <v>65</v>
      </c>
      <c r="L8" s="77">
        <v>8</v>
      </c>
      <c r="M8" s="77"/>
      <c r="N8" s="72"/>
      <c r="O8" s="79" t="s">
        <v>176</v>
      </c>
      <c r="P8" s="81">
        <v>43534.60320601852</v>
      </c>
      <c r="Q8" s="79" t="s">
        <v>339</v>
      </c>
      <c r="R8" s="82" t="s">
        <v>379</v>
      </c>
      <c r="S8" s="79" t="s">
        <v>397</v>
      </c>
      <c r="T8" s="79" t="s">
        <v>331</v>
      </c>
      <c r="U8" s="82" t="s">
        <v>412</v>
      </c>
      <c r="V8" s="82" t="s">
        <v>412</v>
      </c>
      <c r="W8" s="81">
        <v>43534.60320601852</v>
      </c>
      <c r="X8" s="82" t="s">
        <v>519</v>
      </c>
      <c r="Y8" s="79"/>
      <c r="Z8" s="79"/>
      <c r="AA8" s="85" t="s">
        <v>633</v>
      </c>
      <c r="AB8" s="79"/>
      <c r="AC8" s="79" t="b">
        <v>0</v>
      </c>
      <c r="AD8" s="79">
        <v>0</v>
      </c>
      <c r="AE8" s="85" t="s">
        <v>744</v>
      </c>
      <c r="AF8" s="79" t="b">
        <v>0</v>
      </c>
      <c r="AG8" s="79" t="s">
        <v>750</v>
      </c>
      <c r="AH8" s="79"/>
      <c r="AI8" s="85" t="s">
        <v>744</v>
      </c>
      <c r="AJ8" s="79" t="b">
        <v>0</v>
      </c>
      <c r="AK8" s="79">
        <v>0</v>
      </c>
      <c r="AL8" s="85" t="s">
        <v>744</v>
      </c>
      <c r="AM8" s="79" t="s">
        <v>754</v>
      </c>
      <c r="AN8" s="79" t="b">
        <v>0</v>
      </c>
      <c r="AO8" s="85" t="s">
        <v>633</v>
      </c>
      <c r="AP8" s="79" t="s">
        <v>176</v>
      </c>
      <c r="AQ8" s="79">
        <v>0</v>
      </c>
      <c r="AR8" s="79">
        <v>0</v>
      </c>
      <c r="AS8" s="79"/>
      <c r="AT8" s="79"/>
      <c r="AU8" s="79"/>
      <c r="AV8" s="79"/>
      <c r="AW8" s="79"/>
      <c r="AX8" s="79"/>
      <c r="AY8" s="79"/>
      <c r="AZ8" s="79"/>
      <c r="BA8">
        <v>1</v>
      </c>
      <c r="BB8" s="78" t="str">
        <f>REPLACE(INDEX(GroupVertices[Group],MATCH(Edges24[[#This Row],[Vertex 1]],GroupVertices[Vertex],0)),1,1,"")</f>
        <v>7</v>
      </c>
      <c r="BC8" s="78" t="str">
        <f>REPLACE(INDEX(GroupVertices[Group],MATCH(Edges24[[#This Row],[Vertex 2]],GroupVertices[Vertex],0)),1,1,"")</f>
        <v>7</v>
      </c>
      <c r="BD8" s="48">
        <v>0</v>
      </c>
      <c r="BE8" s="49">
        <v>0</v>
      </c>
      <c r="BF8" s="48">
        <v>0</v>
      </c>
      <c r="BG8" s="49">
        <v>0</v>
      </c>
      <c r="BH8" s="48">
        <v>0</v>
      </c>
      <c r="BI8" s="49">
        <v>0</v>
      </c>
      <c r="BJ8" s="48">
        <v>12</v>
      </c>
      <c r="BK8" s="49">
        <v>100</v>
      </c>
      <c r="BL8" s="48">
        <v>12</v>
      </c>
    </row>
    <row r="9" spans="1:64" ht="15">
      <c r="A9" s="64" t="s">
        <v>218</v>
      </c>
      <c r="B9" s="64" t="s">
        <v>217</v>
      </c>
      <c r="C9" s="65"/>
      <c r="D9" s="66"/>
      <c r="E9" s="67"/>
      <c r="F9" s="68"/>
      <c r="G9" s="65"/>
      <c r="H9" s="69"/>
      <c r="I9" s="70"/>
      <c r="J9" s="70"/>
      <c r="K9" s="34" t="s">
        <v>65</v>
      </c>
      <c r="L9" s="77">
        <v>9</v>
      </c>
      <c r="M9" s="77"/>
      <c r="N9" s="72"/>
      <c r="O9" s="79" t="s">
        <v>332</v>
      </c>
      <c r="P9" s="81">
        <v>43534.71326388889</v>
      </c>
      <c r="Q9" s="79" t="s">
        <v>340</v>
      </c>
      <c r="R9" s="82" t="s">
        <v>379</v>
      </c>
      <c r="S9" s="79" t="s">
        <v>397</v>
      </c>
      <c r="T9" s="79" t="s">
        <v>331</v>
      </c>
      <c r="U9" s="79"/>
      <c r="V9" s="82" t="s">
        <v>420</v>
      </c>
      <c r="W9" s="81">
        <v>43534.71326388889</v>
      </c>
      <c r="X9" s="82" t="s">
        <v>520</v>
      </c>
      <c r="Y9" s="79"/>
      <c r="Z9" s="79"/>
      <c r="AA9" s="85" t="s">
        <v>634</v>
      </c>
      <c r="AB9" s="79"/>
      <c r="AC9" s="79" t="b">
        <v>0</v>
      </c>
      <c r="AD9" s="79">
        <v>0</v>
      </c>
      <c r="AE9" s="85" t="s">
        <v>744</v>
      </c>
      <c r="AF9" s="79" t="b">
        <v>0</v>
      </c>
      <c r="AG9" s="79" t="s">
        <v>750</v>
      </c>
      <c r="AH9" s="79"/>
      <c r="AI9" s="85" t="s">
        <v>744</v>
      </c>
      <c r="AJ9" s="79" t="b">
        <v>0</v>
      </c>
      <c r="AK9" s="79">
        <v>0</v>
      </c>
      <c r="AL9" s="85" t="s">
        <v>633</v>
      </c>
      <c r="AM9" s="79" t="s">
        <v>754</v>
      </c>
      <c r="AN9" s="79" t="b">
        <v>0</v>
      </c>
      <c r="AO9" s="85" t="s">
        <v>633</v>
      </c>
      <c r="AP9" s="79" t="s">
        <v>176</v>
      </c>
      <c r="AQ9" s="79">
        <v>0</v>
      </c>
      <c r="AR9" s="79">
        <v>0</v>
      </c>
      <c r="AS9" s="79"/>
      <c r="AT9" s="79"/>
      <c r="AU9" s="79"/>
      <c r="AV9" s="79"/>
      <c r="AW9" s="79"/>
      <c r="AX9" s="79"/>
      <c r="AY9" s="79"/>
      <c r="AZ9" s="79"/>
      <c r="BA9">
        <v>1</v>
      </c>
      <c r="BB9" s="78" t="str">
        <f>REPLACE(INDEX(GroupVertices[Group],MATCH(Edges24[[#This Row],[Vertex 1]],GroupVertices[Vertex],0)),1,1,"")</f>
        <v>7</v>
      </c>
      <c r="BC9" s="78" t="str">
        <f>REPLACE(INDEX(GroupVertices[Group],MATCH(Edges24[[#This Row],[Vertex 2]],GroupVertices[Vertex],0)),1,1,"")</f>
        <v>7</v>
      </c>
      <c r="BD9" s="48">
        <v>0</v>
      </c>
      <c r="BE9" s="49">
        <v>0</v>
      </c>
      <c r="BF9" s="48">
        <v>0</v>
      </c>
      <c r="BG9" s="49">
        <v>0</v>
      </c>
      <c r="BH9" s="48">
        <v>0</v>
      </c>
      <c r="BI9" s="49">
        <v>0</v>
      </c>
      <c r="BJ9" s="48">
        <v>14</v>
      </c>
      <c r="BK9" s="49">
        <v>100</v>
      </c>
      <c r="BL9" s="48">
        <v>14</v>
      </c>
    </row>
    <row r="10" spans="1:64" ht="15">
      <c r="A10" s="64" t="s">
        <v>219</v>
      </c>
      <c r="B10" s="64" t="s">
        <v>219</v>
      </c>
      <c r="C10" s="65"/>
      <c r="D10" s="66"/>
      <c r="E10" s="67"/>
      <c r="F10" s="68"/>
      <c r="G10" s="65"/>
      <c r="H10" s="69"/>
      <c r="I10" s="70"/>
      <c r="J10" s="70"/>
      <c r="K10" s="34" t="s">
        <v>65</v>
      </c>
      <c r="L10" s="77">
        <v>10</v>
      </c>
      <c r="M10" s="77"/>
      <c r="N10" s="72"/>
      <c r="O10" s="79" t="s">
        <v>176</v>
      </c>
      <c r="P10" s="81">
        <v>43534.93157407407</v>
      </c>
      <c r="Q10" s="79" t="s">
        <v>341</v>
      </c>
      <c r="R10" s="82" t="s">
        <v>380</v>
      </c>
      <c r="S10" s="79" t="s">
        <v>398</v>
      </c>
      <c r="T10" s="79"/>
      <c r="U10" s="79"/>
      <c r="V10" s="82" t="s">
        <v>421</v>
      </c>
      <c r="W10" s="81">
        <v>43534.93157407407</v>
      </c>
      <c r="X10" s="82" t="s">
        <v>521</v>
      </c>
      <c r="Y10" s="79"/>
      <c r="Z10" s="79"/>
      <c r="AA10" s="85" t="s">
        <v>635</v>
      </c>
      <c r="AB10" s="79"/>
      <c r="AC10" s="79" t="b">
        <v>0</v>
      </c>
      <c r="AD10" s="79">
        <v>0</v>
      </c>
      <c r="AE10" s="85" t="s">
        <v>744</v>
      </c>
      <c r="AF10" s="79" t="b">
        <v>0</v>
      </c>
      <c r="AG10" s="79" t="s">
        <v>748</v>
      </c>
      <c r="AH10" s="79"/>
      <c r="AI10" s="85" t="s">
        <v>744</v>
      </c>
      <c r="AJ10" s="79" t="b">
        <v>0</v>
      </c>
      <c r="AK10" s="79">
        <v>0</v>
      </c>
      <c r="AL10" s="85" t="s">
        <v>744</v>
      </c>
      <c r="AM10" s="79" t="s">
        <v>758</v>
      </c>
      <c r="AN10" s="79" t="b">
        <v>1</v>
      </c>
      <c r="AO10" s="85" t="s">
        <v>635</v>
      </c>
      <c r="AP10" s="79" t="s">
        <v>176</v>
      </c>
      <c r="AQ10" s="79">
        <v>0</v>
      </c>
      <c r="AR10" s="79">
        <v>0</v>
      </c>
      <c r="AS10" s="79"/>
      <c r="AT10" s="79"/>
      <c r="AU10" s="79"/>
      <c r="AV10" s="79"/>
      <c r="AW10" s="79"/>
      <c r="AX10" s="79"/>
      <c r="AY10" s="79"/>
      <c r="AZ10" s="79"/>
      <c r="BA10">
        <v>1</v>
      </c>
      <c r="BB10" s="78" t="str">
        <f>REPLACE(INDEX(GroupVertices[Group],MATCH(Edges24[[#This Row],[Vertex 1]],GroupVertices[Vertex],0)),1,1,"")</f>
        <v>2</v>
      </c>
      <c r="BC10" s="78" t="str">
        <f>REPLACE(INDEX(GroupVertices[Group],MATCH(Edges24[[#This Row],[Vertex 2]],GroupVertices[Vertex],0)),1,1,"")</f>
        <v>2</v>
      </c>
      <c r="BD10" s="48">
        <v>0</v>
      </c>
      <c r="BE10" s="49">
        <v>0</v>
      </c>
      <c r="BF10" s="48">
        <v>0</v>
      </c>
      <c r="BG10" s="49">
        <v>0</v>
      </c>
      <c r="BH10" s="48">
        <v>0</v>
      </c>
      <c r="BI10" s="49">
        <v>0</v>
      </c>
      <c r="BJ10" s="48">
        <v>22</v>
      </c>
      <c r="BK10" s="49">
        <v>100</v>
      </c>
      <c r="BL10" s="48">
        <v>22</v>
      </c>
    </row>
    <row r="11" spans="1:64" ht="15">
      <c r="A11" s="64" t="s">
        <v>220</v>
      </c>
      <c r="B11" s="64" t="s">
        <v>324</v>
      </c>
      <c r="C11" s="65"/>
      <c r="D11" s="66"/>
      <c r="E11" s="67"/>
      <c r="F11" s="68"/>
      <c r="G11" s="65"/>
      <c r="H11" s="69"/>
      <c r="I11" s="70"/>
      <c r="J11" s="70"/>
      <c r="K11" s="34" t="s">
        <v>65</v>
      </c>
      <c r="L11" s="77">
        <v>11</v>
      </c>
      <c r="M11" s="77"/>
      <c r="N11" s="72"/>
      <c r="O11" s="79" t="s">
        <v>332</v>
      </c>
      <c r="P11" s="81">
        <v>43535.82439814815</v>
      </c>
      <c r="Q11" s="79" t="s">
        <v>342</v>
      </c>
      <c r="R11" s="79"/>
      <c r="S11" s="79"/>
      <c r="T11" s="79"/>
      <c r="U11" s="82" t="s">
        <v>413</v>
      </c>
      <c r="V11" s="82" t="s">
        <v>413</v>
      </c>
      <c r="W11" s="81">
        <v>43535.82439814815</v>
      </c>
      <c r="X11" s="82" t="s">
        <v>522</v>
      </c>
      <c r="Y11" s="79"/>
      <c r="Z11" s="79"/>
      <c r="AA11" s="85" t="s">
        <v>636</v>
      </c>
      <c r="AB11" s="85" t="s">
        <v>742</v>
      </c>
      <c r="AC11" s="79" t="b">
        <v>0</v>
      </c>
      <c r="AD11" s="79">
        <v>4</v>
      </c>
      <c r="AE11" s="85" t="s">
        <v>745</v>
      </c>
      <c r="AF11" s="79" t="b">
        <v>0</v>
      </c>
      <c r="AG11" s="79" t="s">
        <v>748</v>
      </c>
      <c r="AH11" s="79"/>
      <c r="AI11" s="85" t="s">
        <v>744</v>
      </c>
      <c r="AJ11" s="79" t="b">
        <v>0</v>
      </c>
      <c r="AK11" s="79">
        <v>0</v>
      </c>
      <c r="AL11" s="85" t="s">
        <v>744</v>
      </c>
      <c r="AM11" s="79" t="s">
        <v>754</v>
      </c>
      <c r="AN11" s="79" t="b">
        <v>0</v>
      </c>
      <c r="AO11" s="85" t="s">
        <v>742</v>
      </c>
      <c r="AP11" s="79" t="s">
        <v>176</v>
      </c>
      <c r="AQ11" s="79">
        <v>0</v>
      </c>
      <c r="AR11" s="79">
        <v>0</v>
      </c>
      <c r="AS11" s="79"/>
      <c r="AT11" s="79"/>
      <c r="AU11" s="79"/>
      <c r="AV11" s="79"/>
      <c r="AW11" s="79"/>
      <c r="AX11" s="79"/>
      <c r="AY11" s="79"/>
      <c r="AZ11" s="79"/>
      <c r="BA11">
        <v>1</v>
      </c>
      <c r="BB11" s="78" t="str">
        <f>REPLACE(INDEX(GroupVertices[Group],MATCH(Edges24[[#This Row],[Vertex 1]],GroupVertices[Vertex],0)),1,1,"")</f>
        <v>4</v>
      </c>
      <c r="BC11" s="78" t="str">
        <f>REPLACE(INDEX(GroupVertices[Group],MATCH(Edges24[[#This Row],[Vertex 2]],GroupVertices[Vertex],0)),1,1,"")</f>
        <v>4</v>
      </c>
      <c r="BD11" s="48"/>
      <c r="BE11" s="49"/>
      <c r="BF11" s="48"/>
      <c r="BG11" s="49"/>
      <c r="BH11" s="48"/>
      <c r="BI11" s="49"/>
      <c r="BJ11" s="48"/>
      <c r="BK11" s="49"/>
      <c r="BL11" s="48"/>
    </row>
    <row r="12" spans="1:64" ht="15">
      <c r="A12" s="64" t="s">
        <v>221</v>
      </c>
      <c r="B12" s="64" t="s">
        <v>221</v>
      </c>
      <c r="C12" s="65"/>
      <c r="D12" s="66"/>
      <c r="E12" s="67"/>
      <c r="F12" s="68"/>
      <c r="G12" s="65"/>
      <c r="H12" s="69"/>
      <c r="I12" s="70"/>
      <c r="J12" s="70"/>
      <c r="K12" s="34" t="s">
        <v>65</v>
      </c>
      <c r="L12" s="77">
        <v>14</v>
      </c>
      <c r="M12" s="77"/>
      <c r="N12" s="72"/>
      <c r="O12" s="79" t="s">
        <v>176</v>
      </c>
      <c r="P12" s="81">
        <v>43535.836909722224</v>
      </c>
      <c r="Q12" s="79" t="s">
        <v>343</v>
      </c>
      <c r="R12" s="82" t="s">
        <v>381</v>
      </c>
      <c r="S12" s="79" t="s">
        <v>399</v>
      </c>
      <c r="T12" s="79" t="s">
        <v>407</v>
      </c>
      <c r="U12" s="79"/>
      <c r="V12" s="82" t="s">
        <v>422</v>
      </c>
      <c r="W12" s="81">
        <v>43535.836909722224</v>
      </c>
      <c r="X12" s="82" t="s">
        <v>523</v>
      </c>
      <c r="Y12" s="79"/>
      <c r="Z12" s="79"/>
      <c r="AA12" s="85" t="s">
        <v>637</v>
      </c>
      <c r="AB12" s="79"/>
      <c r="AC12" s="79" t="b">
        <v>0</v>
      </c>
      <c r="AD12" s="79">
        <v>0</v>
      </c>
      <c r="AE12" s="85" t="s">
        <v>744</v>
      </c>
      <c r="AF12" s="79" t="b">
        <v>0</v>
      </c>
      <c r="AG12" s="79" t="s">
        <v>748</v>
      </c>
      <c r="AH12" s="79"/>
      <c r="AI12" s="85" t="s">
        <v>744</v>
      </c>
      <c r="AJ12" s="79" t="b">
        <v>0</v>
      </c>
      <c r="AK12" s="79">
        <v>0</v>
      </c>
      <c r="AL12" s="85" t="s">
        <v>744</v>
      </c>
      <c r="AM12" s="79" t="s">
        <v>759</v>
      </c>
      <c r="AN12" s="79" t="b">
        <v>0</v>
      </c>
      <c r="AO12" s="85" t="s">
        <v>637</v>
      </c>
      <c r="AP12" s="79" t="s">
        <v>176</v>
      </c>
      <c r="AQ12" s="79">
        <v>0</v>
      </c>
      <c r="AR12" s="79">
        <v>0</v>
      </c>
      <c r="AS12" s="79"/>
      <c r="AT12" s="79"/>
      <c r="AU12" s="79"/>
      <c r="AV12" s="79"/>
      <c r="AW12" s="79"/>
      <c r="AX12" s="79"/>
      <c r="AY12" s="79"/>
      <c r="AZ12" s="79"/>
      <c r="BA12">
        <v>2</v>
      </c>
      <c r="BB12" s="78" t="str">
        <f>REPLACE(INDEX(GroupVertices[Group],MATCH(Edges24[[#This Row],[Vertex 1]],GroupVertices[Vertex],0)),1,1,"")</f>
        <v>2</v>
      </c>
      <c r="BC12" s="78" t="str">
        <f>REPLACE(INDEX(GroupVertices[Group],MATCH(Edges24[[#This Row],[Vertex 2]],GroupVertices[Vertex],0)),1,1,"")</f>
        <v>2</v>
      </c>
      <c r="BD12" s="48">
        <v>1</v>
      </c>
      <c r="BE12" s="49">
        <v>5.2631578947368425</v>
      </c>
      <c r="BF12" s="48">
        <v>1</v>
      </c>
      <c r="BG12" s="49">
        <v>5.2631578947368425</v>
      </c>
      <c r="BH12" s="48">
        <v>0</v>
      </c>
      <c r="BI12" s="49">
        <v>0</v>
      </c>
      <c r="BJ12" s="48">
        <v>17</v>
      </c>
      <c r="BK12" s="49">
        <v>89.47368421052632</v>
      </c>
      <c r="BL12" s="48">
        <v>19</v>
      </c>
    </row>
    <row r="13" spans="1:64" ht="15">
      <c r="A13" s="64" t="s">
        <v>221</v>
      </c>
      <c r="B13" s="64" t="s">
        <v>221</v>
      </c>
      <c r="C13" s="65"/>
      <c r="D13" s="66"/>
      <c r="E13" s="67"/>
      <c r="F13" s="68"/>
      <c r="G13" s="65"/>
      <c r="H13" s="69"/>
      <c r="I13" s="70"/>
      <c r="J13" s="70"/>
      <c r="K13" s="34" t="s">
        <v>65</v>
      </c>
      <c r="L13" s="77">
        <v>15</v>
      </c>
      <c r="M13" s="77"/>
      <c r="N13" s="72"/>
      <c r="O13" s="79" t="s">
        <v>176</v>
      </c>
      <c r="P13" s="81">
        <v>43535.83694444445</v>
      </c>
      <c r="Q13" s="79" t="s">
        <v>344</v>
      </c>
      <c r="R13" s="82" t="s">
        <v>381</v>
      </c>
      <c r="S13" s="79" t="s">
        <v>399</v>
      </c>
      <c r="T13" s="79" t="s">
        <v>407</v>
      </c>
      <c r="U13" s="79"/>
      <c r="V13" s="82" t="s">
        <v>422</v>
      </c>
      <c r="W13" s="81">
        <v>43535.83694444445</v>
      </c>
      <c r="X13" s="82" t="s">
        <v>524</v>
      </c>
      <c r="Y13" s="79"/>
      <c r="Z13" s="79"/>
      <c r="AA13" s="85" t="s">
        <v>638</v>
      </c>
      <c r="AB13" s="79"/>
      <c r="AC13" s="79" t="b">
        <v>0</v>
      </c>
      <c r="AD13" s="79">
        <v>0</v>
      </c>
      <c r="AE13" s="85" t="s">
        <v>744</v>
      </c>
      <c r="AF13" s="79" t="b">
        <v>0</v>
      </c>
      <c r="AG13" s="79" t="s">
        <v>748</v>
      </c>
      <c r="AH13" s="79"/>
      <c r="AI13" s="85" t="s">
        <v>744</v>
      </c>
      <c r="AJ13" s="79" t="b">
        <v>0</v>
      </c>
      <c r="AK13" s="79">
        <v>0</v>
      </c>
      <c r="AL13" s="85" t="s">
        <v>744</v>
      </c>
      <c r="AM13" s="79" t="s">
        <v>760</v>
      </c>
      <c r="AN13" s="79" t="b">
        <v>0</v>
      </c>
      <c r="AO13" s="85" t="s">
        <v>638</v>
      </c>
      <c r="AP13" s="79" t="s">
        <v>176</v>
      </c>
      <c r="AQ13" s="79">
        <v>0</v>
      </c>
      <c r="AR13" s="79">
        <v>0</v>
      </c>
      <c r="AS13" s="79"/>
      <c r="AT13" s="79"/>
      <c r="AU13" s="79"/>
      <c r="AV13" s="79"/>
      <c r="AW13" s="79"/>
      <c r="AX13" s="79"/>
      <c r="AY13" s="79"/>
      <c r="AZ13" s="79"/>
      <c r="BA13">
        <v>2</v>
      </c>
      <c r="BB13" s="78" t="str">
        <f>REPLACE(INDEX(GroupVertices[Group],MATCH(Edges24[[#This Row],[Vertex 1]],GroupVertices[Vertex],0)),1,1,"")</f>
        <v>2</v>
      </c>
      <c r="BC13" s="78" t="str">
        <f>REPLACE(INDEX(GroupVertices[Group],MATCH(Edges24[[#This Row],[Vertex 2]],GroupVertices[Vertex],0)),1,1,"")</f>
        <v>2</v>
      </c>
      <c r="BD13" s="48">
        <v>1</v>
      </c>
      <c r="BE13" s="49">
        <v>5.2631578947368425</v>
      </c>
      <c r="BF13" s="48">
        <v>1</v>
      </c>
      <c r="BG13" s="49">
        <v>5.2631578947368425</v>
      </c>
      <c r="BH13" s="48">
        <v>0</v>
      </c>
      <c r="BI13" s="49">
        <v>0</v>
      </c>
      <c r="BJ13" s="48">
        <v>17</v>
      </c>
      <c r="BK13" s="49">
        <v>89.47368421052632</v>
      </c>
      <c r="BL13" s="48">
        <v>19</v>
      </c>
    </row>
    <row r="14" spans="1:64" ht="15">
      <c r="A14" s="64" t="s">
        <v>222</v>
      </c>
      <c r="B14" s="64" t="s">
        <v>319</v>
      </c>
      <c r="C14" s="65"/>
      <c r="D14" s="66"/>
      <c r="E14" s="67"/>
      <c r="F14" s="68"/>
      <c r="G14" s="65"/>
      <c r="H14" s="69"/>
      <c r="I14" s="70"/>
      <c r="J14" s="70"/>
      <c r="K14" s="34" t="s">
        <v>65</v>
      </c>
      <c r="L14" s="77">
        <v>16</v>
      </c>
      <c r="M14" s="77"/>
      <c r="N14" s="72"/>
      <c r="O14" s="79" t="s">
        <v>332</v>
      </c>
      <c r="P14" s="81">
        <v>43535.98489583333</v>
      </c>
      <c r="Q14" s="79" t="s">
        <v>345</v>
      </c>
      <c r="R14" s="79"/>
      <c r="S14" s="79"/>
      <c r="T14" s="79"/>
      <c r="U14" s="79"/>
      <c r="V14" s="82" t="s">
        <v>423</v>
      </c>
      <c r="W14" s="81">
        <v>43535.98489583333</v>
      </c>
      <c r="X14" s="82" t="s">
        <v>525</v>
      </c>
      <c r="Y14" s="79"/>
      <c r="Z14" s="79"/>
      <c r="AA14" s="85" t="s">
        <v>639</v>
      </c>
      <c r="AB14" s="79"/>
      <c r="AC14" s="79" t="b">
        <v>0</v>
      </c>
      <c r="AD14" s="79">
        <v>0</v>
      </c>
      <c r="AE14" s="85" t="s">
        <v>744</v>
      </c>
      <c r="AF14" s="79" t="b">
        <v>0</v>
      </c>
      <c r="AG14" s="79" t="s">
        <v>748</v>
      </c>
      <c r="AH14" s="79"/>
      <c r="AI14" s="85" t="s">
        <v>744</v>
      </c>
      <c r="AJ14" s="79" t="b">
        <v>0</v>
      </c>
      <c r="AK14" s="79">
        <v>119</v>
      </c>
      <c r="AL14" s="85" t="s">
        <v>737</v>
      </c>
      <c r="AM14" s="79" t="s">
        <v>754</v>
      </c>
      <c r="AN14" s="79" t="b">
        <v>0</v>
      </c>
      <c r="AO14" s="85" t="s">
        <v>737</v>
      </c>
      <c r="AP14" s="79" t="s">
        <v>176</v>
      </c>
      <c r="AQ14" s="79">
        <v>0</v>
      </c>
      <c r="AR14" s="79">
        <v>0</v>
      </c>
      <c r="AS14" s="79"/>
      <c r="AT14" s="79"/>
      <c r="AU14" s="79"/>
      <c r="AV14" s="79"/>
      <c r="AW14" s="79"/>
      <c r="AX14" s="79"/>
      <c r="AY14" s="79"/>
      <c r="AZ14" s="79"/>
      <c r="BA14">
        <v>1</v>
      </c>
      <c r="BB14" s="78" t="str">
        <f>REPLACE(INDEX(GroupVertices[Group],MATCH(Edges24[[#This Row],[Vertex 1]],GroupVertices[Vertex],0)),1,1,"")</f>
        <v>1</v>
      </c>
      <c r="BC14" s="78" t="str">
        <f>REPLACE(INDEX(GroupVertices[Group],MATCH(Edges24[[#This Row],[Vertex 2]],GroupVertices[Vertex],0)),1,1,"")</f>
        <v>1</v>
      </c>
      <c r="BD14" s="48">
        <v>0</v>
      </c>
      <c r="BE14" s="49">
        <v>0</v>
      </c>
      <c r="BF14" s="48">
        <v>0</v>
      </c>
      <c r="BG14" s="49">
        <v>0</v>
      </c>
      <c r="BH14" s="48">
        <v>0</v>
      </c>
      <c r="BI14" s="49">
        <v>0</v>
      </c>
      <c r="BJ14" s="48">
        <v>27</v>
      </c>
      <c r="BK14" s="49">
        <v>100</v>
      </c>
      <c r="BL14" s="48">
        <v>27</v>
      </c>
    </row>
    <row r="15" spans="1:64" ht="15">
      <c r="A15" s="64" t="s">
        <v>223</v>
      </c>
      <c r="B15" s="64" t="s">
        <v>327</v>
      </c>
      <c r="C15" s="65"/>
      <c r="D15" s="66"/>
      <c r="E15" s="67"/>
      <c r="F15" s="68"/>
      <c r="G15" s="65"/>
      <c r="H15" s="69"/>
      <c r="I15" s="70"/>
      <c r="J15" s="70"/>
      <c r="K15" s="34" t="s">
        <v>65</v>
      </c>
      <c r="L15" s="77">
        <v>17</v>
      </c>
      <c r="M15" s="77"/>
      <c r="N15" s="72"/>
      <c r="O15" s="79" t="s">
        <v>332</v>
      </c>
      <c r="P15" s="81">
        <v>43536.52097222222</v>
      </c>
      <c r="Q15" s="79" t="s">
        <v>346</v>
      </c>
      <c r="R15" s="82" t="s">
        <v>382</v>
      </c>
      <c r="S15" s="79" t="s">
        <v>400</v>
      </c>
      <c r="T15" s="79"/>
      <c r="U15" s="79"/>
      <c r="V15" s="82" t="s">
        <v>424</v>
      </c>
      <c r="W15" s="81">
        <v>43536.52097222222</v>
      </c>
      <c r="X15" s="82" t="s">
        <v>526</v>
      </c>
      <c r="Y15" s="79"/>
      <c r="Z15" s="79"/>
      <c r="AA15" s="85" t="s">
        <v>640</v>
      </c>
      <c r="AB15" s="79"/>
      <c r="AC15" s="79" t="b">
        <v>0</v>
      </c>
      <c r="AD15" s="79">
        <v>0</v>
      </c>
      <c r="AE15" s="85" t="s">
        <v>744</v>
      </c>
      <c r="AF15" s="79" t="b">
        <v>0</v>
      </c>
      <c r="AG15" s="79" t="s">
        <v>748</v>
      </c>
      <c r="AH15" s="79"/>
      <c r="AI15" s="85" t="s">
        <v>744</v>
      </c>
      <c r="AJ15" s="79" t="b">
        <v>0</v>
      </c>
      <c r="AK15" s="79">
        <v>0</v>
      </c>
      <c r="AL15" s="85" t="s">
        <v>744</v>
      </c>
      <c r="AM15" s="79" t="s">
        <v>754</v>
      </c>
      <c r="AN15" s="79" t="b">
        <v>0</v>
      </c>
      <c r="AO15" s="85" t="s">
        <v>640</v>
      </c>
      <c r="AP15" s="79" t="s">
        <v>176</v>
      </c>
      <c r="AQ15" s="79">
        <v>0</v>
      </c>
      <c r="AR15" s="79">
        <v>0</v>
      </c>
      <c r="AS15" s="79"/>
      <c r="AT15" s="79"/>
      <c r="AU15" s="79"/>
      <c r="AV15" s="79"/>
      <c r="AW15" s="79"/>
      <c r="AX15" s="79"/>
      <c r="AY15" s="79"/>
      <c r="AZ15" s="79"/>
      <c r="BA15">
        <v>1</v>
      </c>
      <c r="BB15" s="78" t="str">
        <f>REPLACE(INDEX(GroupVertices[Group],MATCH(Edges24[[#This Row],[Vertex 1]],GroupVertices[Vertex],0)),1,1,"")</f>
        <v>3</v>
      </c>
      <c r="BC15" s="78" t="str">
        <f>REPLACE(INDEX(GroupVertices[Group],MATCH(Edges24[[#This Row],[Vertex 2]],GroupVertices[Vertex],0)),1,1,"")</f>
        <v>3</v>
      </c>
      <c r="BD15" s="48"/>
      <c r="BE15" s="49"/>
      <c r="BF15" s="48"/>
      <c r="BG15" s="49"/>
      <c r="BH15" s="48"/>
      <c r="BI15" s="49"/>
      <c r="BJ15" s="48"/>
      <c r="BK15" s="49"/>
      <c r="BL15" s="48"/>
    </row>
    <row r="16" spans="1:64" ht="15">
      <c r="A16" s="64" t="s">
        <v>224</v>
      </c>
      <c r="B16" s="64" t="s">
        <v>224</v>
      </c>
      <c r="C16" s="65"/>
      <c r="D16" s="66"/>
      <c r="E16" s="67"/>
      <c r="F16" s="68"/>
      <c r="G16" s="65"/>
      <c r="H16" s="69"/>
      <c r="I16" s="70"/>
      <c r="J16" s="70"/>
      <c r="K16" s="34" t="s">
        <v>65</v>
      </c>
      <c r="L16" s="77">
        <v>22</v>
      </c>
      <c r="M16" s="77"/>
      <c r="N16" s="72"/>
      <c r="O16" s="79" t="s">
        <v>176</v>
      </c>
      <c r="P16" s="81">
        <v>43537.78297453704</v>
      </c>
      <c r="Q16" s="79" t="s">
        <v>347</v>
      </c>
      <c r="R16" s="79" t="s">
        <v>383</v>
      </c>
      <c r="S16" s="79" t="s">
        <v>401</v>
      </c>
      <c r="T16" s="79"/>
      <c r="U16" s="79"/>
      <c r="V16" s="82" t="s">
        <v>425</v>
      </c>
      <c r="W16" s="81">
        <v>43537.78297453704</v>
      </c>
      <c r="X16" s="82" t="s">
        <v>527</v>
      </c>
      <c r="Y16" s="79"/>
      <c r="Z16" s="79"/>
      <c r="AA16" s="85" t="s">
        <v>641</v>
      </c>
      <c r="AB16" s="79"/>
      <c r="AC16" s="79" t="b">
        <v>0</v>
      </c>
      <c r="AD16" s="79">
        <v>0</v>
      </c>
      <c r="AE16" s="85" t="s">
        <v>744</v>
      </c>
      <c r="AF16" s="79" t="b">
        <v>0</v>
      </c>
      <c r="AG16" s="79" t="s">
        <v>748</v>
      </c>
      <c r="AH16" s="79"/>
      <c r="AI16" s="85" t="s">
        <v>744</v>
      </c>
      <c r="AJ16" s="79" t="b">
        <v>0</v>
      </c>
      <c r="AK16" s="79">
        <v>0</v>
      </c>
      <c r="AL16" s="85" t="s">
        <v>744</v>
      </c>
      <c r="AM16" s="79" t="s">
        <v>761</v>
      </c>
      <c r="AN16" s="79" t="b">
        <v>0</v>
      </c>
      <c r="AO16" s="85" t="s">
        <v>641</v>
      </c>
      <c r="AP16" s="79" t="s">
        <v>176</v>
      </c>
      <c r="AQ16" s="79">
        <v>0</v>
      </c>
      <c r="AR16" s="79">
        <v>0</v>
      </c>
      <c r="AS16" s="79"/>
      <c r="AT16" s="79"/>
      <c r="AU16" s="79"/>
      <c r="AV16" s="79"/>
      <c r="AW16" s="79"/>
      <c r="AX16" s="79"/>
      <c r="AY16" s="79"/>
      <c r="AZ16" s="79"/>
      <c r="BA16">
        <v>1</v>
      </c>
      <c r="BB16" s="78" t="str">
        <f>REPLACE(INDEX(GroupVertices[Group],MATCH(Edges24[[#This Row],[Vertex 1]],GroupVertices[Vertex],0)),1,1,"")</f>
        <v>2</v>
      </c>
      <c r="BC16" s="78" t="str">
        <f>REPLACE(INDEX(GroupVertices[Group],MATCH(Edges24[[#This Row],[Vertex 2]],GroupVertices[Vertex],0)),1,1,"")</f>
        <v>2</v>
      </c>
      <c r="BD16" s="48">
        <v>0</v>
      </c>
      <c r="BE16" s="49">
        <v>0</v>
      </c>
      <c r="BF16" s="48">
        <v>1</v>
      </c>
      <c r="BG16" s="49">
        <v>5.882352941176471</v>
      </c>
      <c r="BH16" s="48">
        <v>0</v>
      </c>
      <c r="BI16" s="49">
        <v>0</v>
      </c>
      <c r="BJ16" s="48">
        <v>16</v>
      </c>
      <c r="BK16" s="49">
        <v>94.11764705882354</v>
      </c>
      <c r="BL16" s="48">
        <v>17</v>
      </c>
    </row>
    <row r="17" spans="1:64" ht="15">
      <c r="A17" s="64" t="s">
        <v>225</v>
      </c>
      <c r="B17" s="64" t="s">
        <v>225</v>
      </c>
      <c r="C17" s="65"/>
      <c r="D17" s="66"/>
      <c r="E17" s="67"/>
      <c r="F17" s="68"/>
      <c r="G17" s="65"/>
      <c r="H17" s="69"/>
      <c r="I17" s="70"/>
      <c r="J17" s="70"/>
      <c r="K17" s="34" t="s">
        <v>65</v>
      </c>
      <c r="L17" s="77">
        <v>23</v>
      </c>
      <c r="M17" s="77"/>
      <c r="N17" s="72"/>
      <c r="O17" s="79" t="s">
        <v>176</v>
      </c>
      <c r="P17" s="81">
        <v>43538.31260416667</v>
      </c>
      <c r="Q17" s="79" t="s">
        <v>348</v>
      </c>
      <c r="R17" s="82" t="s">
        <v>375</v>
      </c>
      <c r="S17" s="79" t="s">
        <v>393</v>
      </c>
      <c r="T17" s="79" t="s">
        <v>408</v>
      </c>
      <c r="U17" s="79"/>
      <c r="V17" s="82" t="s">
        <v>426</v>
      </c>
      <c r="W17" s="81">
        <v>43538.31260416667</v>
      </c>
      <c r="X17" s="82" t="s">
        <v>528</v>
      </c>
      <c r="Y17" s="79"/>
      <c r="Z17" s="79"/>
      <c r="AA17" s="85" t="s">
        <v>642</v>
      </c>
      <c r="AB17" s="79"/>
      <c r="AC17" s="79" t="b">
        <v>0</v>
      </c>
      <c r="AD17" s="79">
        <v>16</v>
      </c>
      <c r="AE17" s="85" t="s">
        <v>744</v>
      </c>
      <c r="AF17" s="79" t="b">
        <v>0</v>
      </c>
      <c r="AG17" s="79" t="s">
        <v>747</v>
      </c>
      <c r="AH17" s="79"/>
      <c r="AI17" s="85" t="s">
        <v>744</v>
      </c>
      <c r="AJ17" s="79" t="b">
        <v>0</v>
      </c>
      <c r="AK17" s="79">
        <v>2</v>
      </c>
      <c r="AL17" s="85" t="s">
        <v>744</v>
      </c>
      <c r="AM17" s="79" t="s">
        <v>762</v>
      </c>
      <c r="AN17" s="79" t="b">
        <v>0</v>
      </c>
      <c r="AO17" s="85" t="s">
        <v>642</v>
      </c>
      <c r="AP17" s="79" t="s">
        <v>176</v>
      </c>
      <c r="AQ17" s="79">
        <v>0</v>
      </c>
      <c r="AR17" s="79">
        <v>0</v>
      </c>
      <c r="AS17" s="79"/>
      <c r="AT17" s="79"/>
      <c r="AU17" s="79"/>
      <c r="AV17" s="79"/>
      <c r="AW17" s="79"/>
      <c r="AX17" s="79"/>
      <c r="AY17" s="79"/>
      <c r="AZ17" s="79"/>
      <c r="BA17">
        <v>1</v>
      </c>
      <c r="BB17" s="78" t="str">
        <f>REPLACE(INDEX(GroupVertices[Group],MATCH(Edges24[[#This Row],[Vertex 1]],GroupVertices[Vertex],0)),1,1,"")</f>
        <v>6</v>
      </c>
      <c r="BC17" s="78" t="str">
        <f>REPLACE(INDEX(GroupVertices[Group],MATCH(Edges24[[#This Row],[Vertex 2]],GroupVertices[Vertex],0)),1,1,"")</f>
        <v>6</v>
      </c>
      <c r="BD17" s="48">
        <v>2</v>
      </c>
      <c r="BE17" s="49">
        <v>8</v>
      </c>
      <c r="BF17" s="48">
        <v>0</v>
      </c>
      <c r="BG17" s="49">
        <v>0</v>
      </c>
      <c r="BH17" s="48">
        <v>0</v>
      </c>
      <c r="BI17" s="49">
        <v>0</v>
      </c>
      <c r="BJ17" s="48">
        <v>23</v>
      </c>
      <c r="BK17" s="49">
        <v>92</v>
      </c>
      <c r="BL17" s="48">
        <v>25</v>
      </c>
    </row>
    <row r="18" spans="1:64" ht="15">
      <c r="A18" s="64" t="s">
        <v>226</v>
      </c>
      <c r="B18" s="64" t="s">
        <v>225</v>
      </c>
      <c r="C18" s="65"/>
      <c r="D18" s="66"/>
      <c r="E18" s="67"/>
      <c r="F18" s="68"/>
      <c r="G18" s="65"/>
      <c r="H18" s="69"/>
      <c r="I18" s="70"/>
      <c r="J18" s="70"/>
      <c r="K18" s="34" t="s">
        <v>65</v>
      </c>
      <c r="L18" s="77">
        <v>24</v>
      </c>
      <c r="M18" s="77"/>
      <c r="N18" s="72"/>
      <c r="O18" s="79" t="s">
        <v>332</v>
      </c>
      <c r="P18" s="81">
        <v>43538.49363425926</v>
      </c>
      <c r="Q18" s="79" t="s">
        <v>349</v>
      </c>
      <c r="R18" s="79"/>
      <c r="S18" s="79"/>
      <c r="T18" s="79" t="s">
        <v>408</v>
      </c>
      <c r="U18" s="79"/>
      <c r="V18" s="82" t="s">
        <v>427</v>
      </c>
      <c r="W18" s="81">
        <v>43538.49363425926</v>
      </c>
      <c r="X18" s="82" t="s">
        <v>529</v>
      </c>
      <c r="Y18" s="79"/>
      <c r="Z18" s="79"/>
      <c r="AA18" s="85" t="s">
        <v>643</v>
      </c>
      <c r="AB18" s="79"/>
      <c r="AC18" s="79" t="b">
        <v>0</v>
      </c>
      <c r="AD18" s="79">
        <v>0</v>
      </c>
      <c r="AE18" s="85" t="s">
        <v>744</v>
      </c>
      <c r="AF18" s="79" t="b">
        <v>0</v>
      </c>
      <c r="AG18" s="79" t="s">
        <v>747</v>
      </c>
      <c r="AH18" s="79"/>
      <c r="AI18" s="85" t="s">
        <v>744</v>
      </c>
      <c r="AJ18" s="79" t="b">
        <v>0</v>
      </c>
      <c r="AK18" s="79">
        <v>0</v>
      </c>
      <c r="AL18" s="85" t="s">
        <v>642</v>
      </c>
      <c r="AM18" s="79" t="s">
        <v>754</v>
      </c>
      <c r="AN18" s="79" t="b">
        <v>0</v>
      </c>
      <c r="AO18" s="85" t="s">
        <v>642</v>
      </c>
      <c r="AP18" s="79" t="s">
        <v>176</v>
      </c>
      <c r="AQ18" s="79">
        <v>0</v>
      </c>
      <c r="AR18" s="79">
        <v>0</v>
      </c>
      <c r="AS18" s="79"/>
      <c r="AT18" s="79"/>
      <c r="AU18" s="79"/>
      <c r="AV18" s="79"/>
      <c r="AW18" s="79"/>
      <c r="AX18" s="79"/>
      <c r="AY18" s="79"/>
      <c r="AZ18" s="79"/>
      <c r="BA18">
        <v>1</v>
      </c>
      <c r="BB18" s="78" t="str">
        <f>REPLACE(INDEX(GroupVertices[Group],MATCH(Edges24[[#This Row],[Vertex 1]],GroupVertices[Vertex],0)),1,1,"")</f>
        <v>6</v>
      </c>
      <c r="BC18" s="78" t="str">
        <f>REPLACE(INDEX(GroupVertices[Group],MATCH(Edges24[[#This Row],[Vertex 2]],GroupVertices[Vertex],0)),1,1,"")</f>
        <v>6</v>
      </c>
      <c r="BD18" s="48">
        <v>1</v>
      </c>
      <c r="BE18" s="49">
        <v>4.545454545454546</v>
      </c>
      <c r="BF18" s="48">
        <v>0</v>
      </c>
      <c r="BG18" s="49">
        <v>0</v>
      </c>
      <c r="BH18" s="48">
        <v>0</v>
      </c>
      <c r="BI18" s="49">
        <v>0</v>
      </c>
      <c r="BJ18" s="48">
        <v>21</v>
      </c>
      <c r="BK18" s="49">
        <v>95.45454545454545</v>
      </c>
      <c r="BL18" s="48">
        <v>22</v>
      </c>
    </row>
    <row r="19" spans="1:64" ht="15">
      <c r="A19" s="64" t="s">
        <v>227</v>
      </c>
      <c r="B19" s="64" t="s">
        <v>227</v>
      </c>
      <c r="C19" s="65"/>
      <c r="D19" s="66"/>
      <c r="E19" s="67"/>
      <c r="F19" s="68"/>
      <c r="G19" s="65"/>
      <c r="H19" s="69"/>
      <c r="I19" s="70"/>
      <c r="J19" s="70"/>
      <c r="K19" s="34" t="s">
        <v>65</v>
      </c>
      <c r="L19" s="77">
        <v>25</v>
      </c>
      <c r="M19" s="77"/>
      <c r="N19" s="72"/>
      <c r="O19" s="79" t="s">
        <v>176</v>
      </c>
      <c r="P19" s="81">
        <v>43539.38542824074</v>
      </c>
      <c r="Q19" s="79" t="s">
        <v>350</v>
      </c>
      <c r="R19" s="82" t="s">
        <v>384</v>
      </c>
      <c r="S19" s="79" t="s">
        <v>398</v>
      </c>
      <c r="T19" s="79"/>
      <c r="U19" s="79"/>
      <c r="V19" s="82" t="s">
        <v>428</v>
      </c>
      <c r="W19" s="81">
        <v>43539.38542824074</v>
      </c>
      <c r="X19" s="82" t="s">
        <v>530</v>
      </c>
      <c r="Y19" s="79"/>
      <c r="Z19" s="79"/>
      <c r="AA19" s="85" t="s">
        <v>644</v>
      </c>
      <c r="AB19" s="79"/>
      <c r="AC19" s="79" t="b">
        <v>0</v>
      </c>
      <c r="AD19" s="79">
        <v>0</v>
      </c>
      <c r="AE19" s="85" t="s">
        <v>744</v>
      </c>
      <c r="AF19" s="79" t="b">
        <v>0</v>
      </c>
      <c r="AG19" s="79" t="s">
        <v>751</v>
      </c>
      <c r="AH19" s="79"/>
      <c r="AI19" s="85" t="s">
        <v>744</v>
      </c>
      <c r="AJ19" s="79" t="b">
        <v>0</v>
      </c>
      <c r="AK19" s="79">
        <v>0</v>
      </c>
      <c r="AL19" s="85" t="s">
        <v>744</v>
      </c>
      <c r="AM19" s="79" t="s">
        <v>758</v>
      </c>
      <c r="AN19" s="79" t="b">
        <v>1</v>
      </c>
      <c r="AO19" s="85" t="s">
        <v>644</v>
      </c>
      <c r="AP19" s="79" t="s">
        <v>176</v>
      </c>
      <c r="AQ19" s="79">
        <v>0</v>
      </c>
      <c r="AR19" s="79">
        <v>0</v>
      </c>
      <c r="AS19" s="79"/>
      <c r="AT19" s="79"/>
      <c r="AU19" s="79"/>
      <c r="AV19" s="79"/>
      <c r="AW19" s="79"/>
      <c r="AX19" s="79"/>
      <c r="AY19" s="79"/>
      <c r="AZ19" s="79"/>
      <c r="BA19">
        <v>1</v>
      </c>
      <c r="BB19" s="78" t="str">
        <f>REPLACE(INDEX(GroupVertices[Group],MATCH(Edges24[[#This Row],[Vertex 1]],GroupVertices[Vertex],0)),1,1,"")</f>
        <v>2</v>
      </c>
      <c r="BC19" s="78" t="str">
        <f>REPLACE(INDEX(GroupVertices[Group],MATCH(Edges24[[#This Row],[Vertex 2]],GroupVertices[Vertex],0)),1,1,"")</f>
        <v>2</v>
      </c>
      <c r="BD19" s="48">
        <v>0</v>
      </c>
      <c r="BE19" s="49">
        <v>0</v>
      </c>
      <c r="BF19" s="48">
        <v>0</v>
      </c>
      <c r="BG19" s="49">
        <v>0</v>
      </c>
      <c r="BH19" s="48">
        <v>0</v>
      </c>
      <c r="BI19" s="49">
        <v>0</v>
      </c>
      <c r="BJ19" s="48">
        <v>14</v>
      </c>
      <c r="BK19" s="49">
        <v>100</v>
      </c>
      <c r="BL19" s="48">
        <v>14</v>
      </c>
    </row>
    <row r="20" spans="1:64" ht="15">
      <c r="A20" s="64" t="s">
        <v>228</v>
      </c>
      <c r="B20" s="64" t="s">
        <v>228</v>
      </c>
      <c r="C20" s="65"/>
      <c r="D20" s="66"/>
      <c r="E20" s="67"/>
      <c r="F20" s="68"/>
      <c r="G20" s="65"/>
      <c r="H20" s="69"/>
      <c r="I20" s="70"/>
      <c r="J20" s="70"/>
      <c r="K20" s="34" t="s">
        <v>65</v>
      </c>
      <c r="L20" s="77">
        <v>26</v>
      </c>
      <c r="M20" s="77"/>
      <c r="N20" s="72"/>
      <c r="O20" s="79" t="s">
        <v>176</v>
      </c>
      <c r="P20" s="81">
        <v>43539.38888888889</v>
      </c>
      <c r="Q20" s="79" t="s">
        <v>351</v>
      </c>
      <c r="R20" s="82" t="s">
        <v>385</v>
      </c>
      <c r="S20" s="79" t="s">
        <v>398</v>
      </c>
      <c r="T20" s="79"/>
      <c r="U20" s="79"/>
      <c r="V20" s="82" t="s">
        <v>429</v>
      </c>
      <c r="W20" s="81">
        <v>43539.38888888889</v>
      </c>
      <c r="X20" s="82" t="s">
        <v>531</v>
      </c>
      <c r="Y20" s="79"/>
      <c r="Z20" s="79"/>
      <c r="AA20" s="85" t="s">
        <v>645</v>
      </c>
      <c r="AB20" s="79"/>
      <c r="AC20" s="79" t="b">
        <v>0</v>
      </c>
      <c r="AD20" s="79">
        <v>0</v>
      </c>
      <c r="AE20" s="85" t="s">
        <v>744</v>
      </c>
      <c r="AF20" s="79" t="b">
        <v>0</v>
      </c>
      <c r="AG20" s="79" t="s">
        <v>748</v>
      </c>
      <c r="AH20" s="79"/>
      <c r="AI20" s="85" t="s">
        <v>744</v>
      </c>
      <c r="AJ20" s="79" t="b">
        <v>0</v>
      </c>
      <c r="AK20" s="79">
        <v>0</v>
      </c>
      <c r="AL20" s="85" t="s">
        <v>744</v>
      </c>
      <c r="AM20" s="79" t="s">
        <v>758</v>
      </c>
      <c r="AN20" s="79" t="b">
        <v>1</v>
      </c>
      <c r="AO20" s="85" t="s">
        <v>645</v>
      </c>
      <c r="AP20" s="79" t="s">
        <v>176</v>
      </c>
      <c r="AQ20" s="79">
        <v>0</v>
      </c>
      <c r="AR20" s="79">
        <v>0</v>
      </c>
      <c r="AS20" s="79"/>
      <c r="AT20" s="79"/>
      <c r="AU20" s="79"/>
      <c r="AV20" s="79"/>
      <c r="AW20" s="79"/>
      <c r="AX20" s="79"/>
      <c r="AY20" s="79"/>
      <c r="AZ20" s="79"/>
      <c r="BA20">
        <v>1</v>
      </c>
      <c r="BB20" s="78" t="str">
        <f>REPLACE(INDEX(GroupVertices[Group],MATCH(Edges24[[#This Row],[Vertex 1]],GroupVertices[Vertex],0)),1,1,"")</f>
        <v>5</v>
      </c>
      <c r="BC20" s="78" t="str">
        <f>REPLACE(INDEX(GroupVertices[Group],MATCH(Edges24[[#This Row],[Vertex 2]],GroupVertices[Vertex],0)),1,1,"")</f>
        <v>5</v>
      </c>
      <c r="BD20" s="48">
        <v>0</v>
      </c>
      <c r="BE20" s="49">
        <v>0</v>
      </c>
      <c r="BF20" s="48">
        <v>0</v>
      </c>
      <c r="BG20" s="49">
        <v>0</v>
      </c>
      <c r="BH20" s="48">
        <v>0</v>
      </c>
      <c r="BI20" s="49">
        <v>0</v>
      </c>
      <c r="BJ20" s="48">
        <v>20</v>
      </c>
      <c r="BK20" s="49">
        <v>100</v>
      </c>
      <c r="BL20" s="48">
        <v>20</v>
      </c>
    </row>
    <row r="21" spans="1:64" ht="15">
      <c r="A21" s="64" t="s">
        <v>229</v>
      </c>
      <c r="B21" s="64" t="s">
        <v>228</v>
      </c>
      <c r="C21" s="65"/>
      <c r="D21" s="66"/>
      <c r="E21" s="67"/>
      <c r="F21" s="68"/>
      <c r="G21" s="65"/>
      <c r="H21" s="69"/>
      <c r="I21" s="70"/>
      <c r="J21" s="70"/>
      <c r="K21" s="34" t="s">
        <v>65</v>
      </c>
      <c r="L21" s="77">
        <v>27</v>
      </c>
      <c r="M21" s="77"/>
      <c r="N21" s="72"/>
      <c r="O21" s="79" t="s">
        <v>332</v>
      </c>
      <c r="P21" s="81">
        <v>43539.40153935185</v>
      </c>
      <c r="Q21" s="79" t="s">
        <v>352</v>
      </c>
      <c r="R21" s="79"/>
      <c r="S21" s="79"/>
      <c r="T21" s="79"/>
      <c r="U21" s="79"/>
      <c r="V21" s="82" t="s">
        <v>430</v>
      </c>
      <c r="W21" s="81">
        <v>43539.40153935185</v>
      </c>
      <c r="X21" s="82" t="s">
        <v>532</v>
      </c>
      <c r="Y21" s="79"/>
      <c r="Z21" s="79"/>
      <c r="AA21" s="85" t="s">
        <v>646</v>
      </c>
      <c r="AB21" s="79"/>
      <c r="AC21" s="79" t="b">
        <v>0</v>
      </c>
      <c r="AD21" s="79">
        <v>0</v>
      </c>
      <c r="AE21" s="85" t="s">
        <v>744</v>
      </c>
      <c r="AF21" s="79" t="b">
        <v>0</v>
      </c>
      <c r="AG21" s="79" t="s">
        <v>748</v>
      </c>
      <c r="AH21" s="79"/>
      <c r="AI21" s="85" t="s">
        <v>744</v>
      </c>
      <c r="AJ21" s="79" t="b">
        <v>0</v>
      </c>
      <c r="AK21" s="79">
        <v>0</v>
      </c>
      <c r="AL21" s="85" t="s">
        <v>645</v>
      </c>
      <c r="AM21" s="79" t="s">
        <v>755</v>
      </c>
      <c r="AN21" s="79" t="b">
        <v>0</v>
      </c>
      <c r="AO21" s="85" t="s">
        <v>645</v>
      </c>
      <c r="AP21" s="79" t="s">
        <v>176</v>
      </c>
      <c r="AQ21" s="79">
        <v>0</v>
      </c>
      <c r="AR21" s="79">
        <v>0</v>
      </c>
      <c r="AS21" s="79"/>
      <c r="AT21" s="79"/>
      <c r="AU21" s="79"/>
      <c r="AV21" s="79"/>
      <c r="AW21" s="79"/>
      <c r="AX21" s="79"/>
      <c r="AY21" s="79"/>
      <c r="AZ21" s="79"/>
      <c r="BA21">
        <v>1</v>
      </c>
      <c r="BB21" s="78" t="str">
        <f>REPLACE(INDEX(GroupVertices[Group],MATCH(Edges24[[#This Row],[Vertex 1]],GroupVertices[Vertex],0)),1,1,"")</f>
        <v>5</v>
      </c>
      <c r="BC21" s="78" t="str">
        <f>REPLACE(INDEX(GroupVertices[Group],MATCH(Edges24[[#This Row],[Vertex 2]],GroupVertices[Vertex],0)),1,1,"")</f>
        <v>5</v>
      </c>
      <c r="BD21" s="48">
        <v>0</v>
      </c>
      <c r="BE21" s="49">
        <v>0</v>
      </c>
      <c r="BF21" s="48">
        <v>0</v>
      </c>
      <c r="BG21" s="49">
        <v>0</v>
      </c>
      <c r="BH21" s="48">
        <v>0</v>
      </c>
      <c r="BI21" s="49">
        <v>0</v>
      </c>
      <c r="BJ21" s="48">
        <v>22</v>
      </c>
      <c r="BK21" s="49">
        <v>100</v>
      </c>
      <c r="BL21" s="48">
        <v>22</v>
      </c>
    </row>
    <row r="22" spans="1:64" ht="15">
      <c r="A22" s="64" t="s">
        <v>230</v>
      </c>
      <c r="B22" s="64" t="s">
        <v>230</v>
      </c>
      <c r="C22" s="65"/>
      <c r="D22" s="66"/>
      <c r="E22" s="67"/>
      <c r="F22" s="68"/>
      <c r="G22" s="65"/>
      <c r="H22" s="69"/>
      <c r="I22" s="70"/>
      <c r="J22" s="70"/>
      <c r="K22" s="34" t="s">
        <v>65</v>
      </c>
      <c r="L22" s="77">
        <v>28</v>
      </c>
      <c r="M22" s="77"/>
      <c r="N22" s="72"/>
      <c r="O22" s="79" t="s">
        <v>176</v>
      </c>
      <c r="P22" s="81">
        <v>43532.66395833333</v>
      </c>
      <c r="Q22" s="79" t="s">
        <v>353</v>
      </c>
      <c r="R22" s="82" t="s">
        <v>386</v>
      </c>
      <c r="S22" s="79" t="s">
        <v>402</v>
      </c>
      <c r="T22" s="79" t="s">
        <v>409</v>
      </c>
      <c r="U22" s="79"/>
      <c r="V22" s="82" t="s">
        <v>431</v>
      </c>
      <c r="W22" s="81">
        <v>43532.66395833333</v>
      </c>
      <c r="X22" s="82" t="s">
        <v>533</v>
      </c>
      <c r="Y22" s="79"/>
      <c r="Z22" s="79"/>
      <c r="AA22" s="85" t="s">
        <v>647</v>
      </c>
      <c r="AB22" s="79"/>
      <c r="AC22" s="79" t="b">
        <v>0</v>
      </c>
      <c r="AD22" s="79">
        <v>0</v>
      </c>
      <c r="AE22" s="85" t="s">
        <v>744</v>
      </c>
      <c r="AF22" s="79" t="b">
        <v>0</v>
      </c>
      <c r="AG22" s="79" t="s">
        <v>748</v>
      </c>
      <c r="AH22" s="79"/>
      <c r="AI22" s="85" t="s">
        <v>744</v>
      </c>
      <c r="AJ22" s="79" t="b">
        <v>0</v>
      </c>
      <c r="AK22" s="79">
        <v>0</v>
      </c>
      <c r="AL22" s="85" t="s">
        <v>744</v>
      </c>
      <c r="AM22" s="79" t="s">
        <v>763</v>
      </c>
      <c r="AN22" s="79" t="b">
        <v>0</v>
      </c>
      <c r="AO22" s="85" t="s">
        <v>647</v>
      </c>
      <c r="AP22" s="79" t="s">
        <v>176</v>
      </c>
      <c r="AQ22" s="79">
        <v>0</v>
      </c>
      <c r="AR22" s="79">
        <v>0</v>
      </c>
      <c r="AS22" s="79"/>
      <c r="AT22" s="79"/>
      <c r="AU22" s="79"/>
      <c r="AV22" s="79"/>
      <c r="AW22" s="79"/>
      <c r="AX22" s="79"/>
      <c r="AY22" s="79"/>
      <c r="AZ22" s="79"/>
      <c r="BA22">
        <v>2</v>
      </c>
      <c r="BB22" s="78" t="str">
        <f>REPLACE(INDEX(GroupVertices[Group],MATCH(Edges24[[#This Row],[Vertex 1]],GroupVertices[Vertex],0)),1,1,"")</f>
        <v>2</v>
      </c>
      <c r="BC22" s="78" t="str">
        <f>REPLACE(INDEX(GroupVertices[Group],MATCH(Edges24[[#This Row],[Vertex 2]],GroupVertices[Vertex],0)),1,1,"")</f>
        <v>2</v>
      </c>
      <c r="BD22" s="48">
        <v>0</v>
      </c>
      <c r="BE22" s="49">
        <v>0</v>
      </c>
      <c r="BF22" s="48">
        <v>0</v>
      </c>
      <c r="BG22" s="49">
        <v>0</v>
      </c>
      <c r="BH22" s="48">
        <v>0</v>
      </c>
      <c r="BI22" s="49">
        <v>0</v>
      </c>
      <c r="BJ22" s="48">
        <v>6</v>
      </c>
      <c r="BK22" s="49">
        <v>100</v>
      </c>
      <c r="BL22" s="48">
        <v>6</v>
      </c>
    </row>
    <row r="23" spans="1:64" ht="15">
      <c r="A23" s="64" t="s">
        <v>230</v>
      </c>
      <c r="B23" s="64" t="s">
        <v>230</v>
      </c>
      <c r="C23" s="65"/>
      <c r="D23" s="66"/>
      <c r="E23" s="67"/>
      <c r="F23" s="68"/>
      <c r="G23" s="65"/>
      <c r="H23" s="69"/>
      <c r="I23" s="70"/>
      <c r="J23" s="70"/>
      <c r="K23" s="34" t="s">
        <v>65</v>
      </c>
      <c r="L23" s="77">
        <v>29</v>
      </c>
      <c r="M23" s="77"/>
      <c r="N23" s="72"/>
      <c r="O23" s="79" t="s">
        <v>176</v>
      </c>
      <c r="P23" s="81">
        <v>43539.53086805555</v>
      </c>
      <c r="Q23" s="79" t="s">
        <v>354</v>
      </c>
      <c r="R23" s="82" t="s">
        <v>386</v>
      </c>
      <c r="S23" s="79" t="s">
        <v>402</v>
      </c>
      <c r="T23" s="79" t="s">
        <v>410</v>
      </c>
      <c r="U23" s="79"/>
      <c r="V23" s="82" t="s">
        <v>431</v>
      </c>
      <c r="W23" s="81">
        <v>43539.53086805555</v>
      </c>
      <c r="X23" s="82" t="s">
        <v>534</v>
      </c>
      <c r="Y23" s="79"/>
      <c r="Z23" s="79"/>
      <c r="AA23" s="85" t="s">
        <v>648</v>
      </c>
      <c r="AB23" s="79"/>
      <c r="AC23" s="79" t="b">
        <v>0</v>
      </c>
      <c r="AD23" s="79">
        <v>3</v>
      </c>
      <c r="AE23" s="85" t="s">
        <v>744</v>
      </c>
      <c r="AF23" s="79" t="b">
        <v>0</v>
      </c>
      <c r="AG23" s="79" t="s">
        <v>748</v>
      </c>
      <c r="AH23" s="79"/>
      <c r="AI23" s="85" t="s">
        <v>744</v>
      </c>
      <c r="AJ23" s="79" t="b">
        <v>0</v>
      </c>
      <c r="AK23" s="79">
        <v>0</v>
      </c>
      <c r="AL23" s="85" t="s">
        <v>744</v>
      </c>
      <c r="AM23" s="79" t="s">
        <v>763</v>
      </c>
      <c r="AN23" s="79" t="b">
        <v>0</v>
      </c>
      <c r="AO23" s="85" t="s">
        <v>648</v>
      </c>
      <c r="AP23" s="79" t="s">
        <v>176</v>
      </c>
      <c r="AQ23" s="79">
        <v>0</v>
      </c>
      <c r="AR23" s="79">
        <v>0</v>
      </c>
      <c r="AS23" s="79"/>
      <c r="AT23" s="79"/>
      <c r="AU23" s="79"/>
      <c r="AV23" s="79"/>
      <c r="AW23" s="79"/>
      <c r="AX23" s="79"/>
      <c r="AY23" s="79"/>
      <c r="AZ23" s="79"/>
      <c r="BA23">
        <v>2</v>
      </c>
      <c r="BB23" s="78" t="str">
        <f>REPLACE(INDEX(GroupVertices[Group],MATCH(Edges24[[#This Row],[Vertex 1]],GroupVertices[Vertex],0)),1,1,"")</f>
        <v>2</v>
      </c>
      <c r="BC23" s="78" t="str">
        <f>REPLACE(INDEX(GroupVertices[Group],MATCH(Edges24[[#This Row],[Vertex 2]],GroupVertices[Vertex],0)),1,1,"")</f>
        <v>2</v>
      </c>
      <c r="BD23" s="48">
        <v>1</v>
      </c>
      <c r="BE23" s="49">
        <v>3.3333333333333335</v>
      </c>
      <c r="BF23" s="48">
        <v>0</v>
      </c>
      <c r="BG23" s="49">
        <v>0</v>
      </c>
      <c r="BH23" s="48">
        <v>0</v>
      </c>
      <c r="BI23" s="49">
        <v>0</v>
      </c>
      <c r="BJ23" s="48">
        <v>29</v>
      </c>
      <c r="BK23" s="49">
        <v>96.66666666666667</v>
      </c>
      <c r="BL23" s="48">
        <v>30</v>
      </c>
    </row>
    <row r="24" spans="1:64" ht="15">
      <c r="A24" s="64" t="s">
        <v>231</v>
      </c>
      <c r="B24" s="64" t="s">
        <v>331</v>
      </c>
      <c r="C24" s="65"/>
      <c r="D24" s="66"/>
      <c r="E24" s="67"/>
      <c r="F24" s="68"/>
      <c r="G24" s="65"/>
      <c r="H24" s="69"/>
      <c r="I24" s="70"/>
      <c r="J24" s="70"/>
      <c r="K24" s="34" t="s">
        <v>65</v>
      </c>
      <c r="L24" s="77">
        <v>30</v>
      </c>
      <c r="M24" s="77"/>
      <c r="N24" s="72"/>
      <c r="O24" s="79" t="s">
        <v>333</v>
      </c>
      <c r="P24" s="81">
        <v>43539.780324074076</v>
      </c>
      <c r="Q24" s="79" t="s">
        <v>355</v>
      </c>
      <c r="R24" s="79"/>
      <c r="S24" s="79"/>
      <c r="T24" s="79"/>
      <c r="U24" s="79"/>
      <c r="V24" s="82" t="s">
        <v>432</v>
      </c>
      <c r="W24" s="81">
        <v>43539.780324074076</v>
      </c>
      <c r="X24" s="82" t="s">
        <v>535</v>
      </c>
      <c r="Y24" s="79"/>
      <c r="Z24" s="79"/>
      <c r="AA24" s="85" t="s">
        <v>649</v>
      </c>
      <c r="AB24" s="85" t="s">
        <v>743</v>
      </c>
      <c r="AC24" s="79" t="b">
        <v>0</v>
      </c>
      <c r="AD24" s="79">
        <v>0</v>
      </c>
      <c r="AE24" s="85" t="s">
        <v>746</v>
      </c>
      <c r="AF24" s="79" t="b">
        <v>0</v>
      </c>
      <c r="AG24" s="79" t="s">
        <v>748</v>
      </c>
      <c r="AH24" s="79"/>
      <c r="AI24" s="85" t="s">
        <v>744</v>
      </c>
      <c r="AJ24" s="79" t="b">
        <v>0</v>
      </c>
      <c r="AK24" s="79">
        <v>0</v>
      </c>
      <c r="AL24" s="85" t="s">
        <v>744</v>
      </c>
      <c r="AM24" s="79" t="s">
        <v>754</v>
      </c>
      <c r="AN24" s="79" t="b">
        <v>0</v>
      </c>
      <c r="AO24" s="85" t="s">
        <v>743</v>
      </c>
      <c r="AP24" s="79" t="s">
        <v>176</v>
      </c>
      <c r="AQ24" s="79">
        <v>0</v>
      </c>
      <c r="AR24" s="79">
        <v>0</v>
      </c>
      <c r="AS24" s="79"/>
      <c r="AT24" s="79"/>
      <c r="AU24" s="79"/>
      <c r="AV24" s="79"/>
      <c r="AW24" s="79"/>
      <c r="AX24" s="79"/>
      <c r="AY24" s="79"/>
      <c r="AZ24" s="79"/>
      <c r="BA24">
        <v>1</v>
      </c>
      <c r="BB24" s="78" t="str">
        <f>REPLACE(INDEX(GroupVertices[Group],MATCH(Edges24[[#This Row],[Vertex 1]],GroupVertices[Vertex],0)),1,1,"")</f>
        <v>3</v>
      </c>
      <c r="BC24" s="78" t="str">
        <f>REPLACE(INDEX(GroupVertices[Group],MATCH(Edges24[[#This Row],[Vertex 2]],GroupVertices[Vertex],0)),1,1,"")</f>
        <v>3</v>
      </c>
      <c r="BD24" s="48">
        <v>0</v>
      </c>
      <c r="BE24" s="49">
        <v>0</v>
      </c>
      <c r="BF24" s="48">
        <v>0</v>
      </c>
      <c r="BG24" s="49">
        <v>0</v>
      </c>
      <c r="BH24" s="48">
        <v>0</v>
      </c>
      <c r="BI24" s="49">
        <v>0</v>
      </c>
      <c r="BJ24" s="48">
        <v>3</v>
      </c>
      <c r="BK24" s="49">
        <v>100</v>
      </c>
      <c r="BL24" s="48">
        <v>3</v>
      </c>
    </row>
    <row r="25" spans="1:64" ht="15">
      <c r="A25" s="64" t="s">
        <v>232</v>
      </c>
      <c r="B25" s="64" t="s">
        <v>232</v>
      </c>
      <c r="C25" s="65"/>
      <c r="D25" s="66"/>
      <c r="E25" s="67"/>
      <c r="F25" s="68"/>
      <c r="G25" s="65"/>
      <c r="H25" s="69"/>
      <c r="I25" s="70"/>
      <c r="J25" s="70"/>
      <c r="K25" s="34" t="s">
        <v>65</v>
      </c>
      <c r="L25" s="77">
        <v>31</v>
      </c>
      <c r="M25" s="77"/>
      <c r="N25" s="72"/>
      <c r="O25" s="79" t="s">
        <v>176</v>
      </c>
      <c r="P25" s="81">
        <v>43540.75363425926</v>
      </c>
      <c r="Q25" s="79" t="s">
        <v>356</v>
      </c>
      <c r="R25" s="82" t="s">
        <v>381</v>
      </c>
      <c r="S25" s="79" t="s">
        <v>399</v>
      </c>
      <c r="T25" s="79" t="s">
        <v>407</v>
      </c>
      <c r="U25" s="79"/>
      <c r="V25" s="82" t="s">
        <v>433</v>
      </c>
      <c r="W25" s="81">
        <v>43540.75363425926</v>
      </c>
      <c r="X25" s="82" t="s">
        <v>536</v>
      </c>
      <c r="Y25" s="79"/>
      <c r="Z25" s="79"/>
      <c r="AA25" s="85" t="s">
        <v>650</v>
      </c>
      <c r="AB25" s="79"/>
      <c r="AC25" s="79" t="b">
        <v>0</v>
      </c>
      <c r="AD25" s="79">
        <v>0</v>
      </c>
      <c r="AE25" s="85" t="s">
        <v>744</v>
      </c>
      <c r="AF25" s="79" t="b">
        <v>0</v>
      </c>
      <c r="AG25" s="79" t="s">
        <v>748</v>
      </c>
      <c r="AH25" s="79"/>
      <c r="AI25" s="85" t="s">
        <v>744</v>
      </c>
      <c r="AJ25" s="79" t="b">
        <v>0</v>
      </c>
      <c r="AK25" s="79">
        <v>0</v>
      </c>
      <c r="AL25" s="85" t="s">
        <v>744</v>
      </c>
      <c r="AM25" s="79" t="s">
        <v>760</v>
      </c>
      <c r="AN25" s="79" t="b">
        <v>0</v>
      </c>
      <c r="AO25" s="85" t="s">
        <v>650</v>
      </c>
      <c r="AP25" s="79" t="s">
        <v>176</v>
      </c>
      <c r="AQ25" s="79">
        <v>0</v>
      </c>
      <c r="AR25" s="79">
        <v>0</v>
      </c>
      <c r="AS25" s="79"/>
      <c r="AT25" s="79"/>
      <c r="AU25" s="79"/>
      <c r="AV25" s="79"/>
      <c r="AW25" s="79"/>
      <c r="AX25" s="79"/>
      <c r="AY25" s="79"/>
      <c r="AZ25" s="79"/>
      <c r="BA25">
        <v>1</v>
      </c>
      <c r="BB25" s="78" t="str">
        <f>REPLACE(INDEX(GroupVertices[Group],MATCH(Edges24[[#This Row],[Vertex 1]],GroupVertices[Vertex],0)),1,1,"")</f>
        <v>2</v>
      </c>
      <c r="BC25" s="78" t="str">
        <f>REPLACE(INDEX(GroupVertices[Group],MATCH(Edges24[[#This Row],[Vertex 2]],GroupVertices[Vertex],0)),1,1,"")</f>
        <v>2</v>
      </c>
      <c r="BD25" s="48">
        <v>1</v>
      </c>
      <c r="BE25" s="49">
        <v>5.2631578947368425</v>
      </c>
      <c r="BF25" s="48">
        <v>1</v>
      </c>
      <c r="BG25" s="49">
        <v>5.2631578947368425</v>
      </c>
      <c r="BH25" s="48">
        <v>0</v>
      </c>
      <c r="BI25" s="49">
        <v>0</v>
      </c>
      <c r="BJ25" s="48">
        <v>17</v>
      </c>
      <c r="BK25" s="49">
        <v>89.47368421052632</v>
      </c>
      <c r="BL25" s="48">
        <v>19</v>
      </c>
    </row>
    <row r="26" spans="1:64" ht="15">
      <c r="A26" s="64" t="s">
        <v>233</v>
      </c>
      <c r="B26" s="64" t="s">
        <v>319</v>
      </c>
      <c r="C26" s="65"/>
      <c r="D26" s="66"/>
      <c r="E26" s="67"/>
      <c r="F26" s="68"/>
      <c r="G26" s="65"/>
      <c r="H26" s="69"/>
      <c r="I26" s="70"/>
      <c r="J26" s="70"/>
      <c r="K26" s="34" t="s">
        <v>65</v>
      </c>
      <c r="L26" s="77">
        <v>32</v>
      </c>
      <c r="M26" s="77"/>
      <c r="N26" s="72"/>
      <c r="O26" s="79" t="s">
        <v>332</v>
      </c>
      <c r="P26" s="81">
        <v>43540.814479166664</v>
      </c>
      <c r="Q26" s="79" t="s">
        <v>345</v>
      </c>
      <c r="R26" s="79"/>
      <c r="S26" s="79"/>
      <c r="T26" s="79"/>
      <c r="U26" s="79"/>
      <c r="V26" s="82" t="s">
        <v>434</v>
      </c>
      <c r="W26" s="81">
        <v>43540.814479166664</v>
      </c>
      <c r="X26" s="82" t="s">
        <v>537</v>
      </c>
      <c r="Y26" s="79"/>
      <c r="Z26" s="79"/>
      <c r="AA26" s="85" t="s">
        <v>651</v>
      </c>
      <c r="AB26" s="79"/>
      <c r="AC26" s="79" t="b">
        <v>0</v>
      </c>
      <c r="AD26" s="79">
        <v>0</v>
      </c>
      <c r="AE26" s="85" t="s">
        <v>744</v>
      </c>
      <c r="AF26" s="79" t="b">
        <v>0</v>
      </c>
      <c r="AG26" s="79" t="s">
        <v>748</v>
      </c>
      <c r="AH26" s="79"/>
      <c r="AI26" s="85" t="s">
        <v>744</v>
      </c>
      <c r="AJ26" s="79" t="b">
        <v>0</v>
      </c>
      <c r="AK26" s="79">
        <v>76</v>
      </c>
      <c r="AL26" s="85" t="s">
        <v>738</v>
      </c>
      <c r="AM26" s="79" t="s">
        <v>761</v>
      </c>
      <c r="AN26" s="79" t="b">
        <v>0</v>
      </c>
      <c r="AO26" s="85" t="s">
        <v>738</v>
      </c>
      <c r="AP26" s="79" t="s">
        <v>176</v>
      </c>
      <c r="AQ26" s="79">
        <v>0</v>
      </c>
      <c r="AR26" s="79">
        <v>0</v>
      </c>
      <c r="AS26" s="79"/>
      <c r="AT26" s="79"/>
      <c r="AU26" s="79"/>
      <c r="AV26" s="79"/>
      <c r="AW26" s="79"/>
      <c r="AX26" s="79"/>
      <c r="AY26" s="79"/>
      <c r="AZ26" s="79"/>
      <c r="BA26">
        <v>1</v>
      </c>
      <c r="BB26" s="78" t="str">
        <f>REPLACE(INDEX(GroupVertices[Group],MATCH(Edges24[[#This Row],[Vertex 1]],GroupVertices[Vertex],0)),1,1,"")</f>
        <v>1</v>
      </c>
      <c r="BC26" s="78" t="str">
        <f>REPLACE(INDEX(GroupVertices[Group],MATCH(Edges24[[#This Row],[Vertex 2]],GroupVertices[Vertex],0)),1,1,"")</f>
        <v>1</v>
      </c>
      <c r="BD26" s="48">
        <v>0</v>
      </c>
      <c r="BE26" s="49">
        <v>0</v>
      </c>
      <c r="BF26" s="48">
        <v>0</v>
      </c>
      <c r="BG26" s="49">
        <v>0</v>
      </c>
      <c r="BH26" s="48">
        <v>0</v>
      </c>
      <c r="BI26" s="49">
        <v>0</v>
      </c>
      <c r="BJ26" s="48">
        <v>27</v>
      </c>
      <c r="BK26" s="49">
        <v>100</v>
      </c>
      <c r="BL26" s="48">
        <v>27</v>
      </c>
    </row>
    <row r="27" spans="1:64" ht="15">
      <c r="A27" s="64" t="s">
        <v>234</v>
      </c>
      <c r="B27" s="64" t="s">
        <v>319</v>
      </c>
      <c r="C27" s="65"/>
      <c r="D27" s="66"/>
      <c r="E27" s="67"/>
      <c r="F27" s="68"/>
      <c r="G27" s="65"/>
      <c r="H27" s="69"/>
      <c r="I27" s="70"/>
      <c r="J27" s="70"/>
      <c r="K27" s="34" t="s">
        <v>65</v>
      </c>
      <c r="L27" s="77">
        <v>33</v>
      </c>
      <c r="M27" s="77"/>
      <c r="N27" s="72"/>
      <c r="O27" s="79" t="s">
        <v>332</v>
      </c>
      <c r="P27" s="81">
        <v>43540.81459490741</v>
      </c>
      <c r="Q27" s="79" t="s">
        <v>345</v>
      </c>
      <c r="R27" s="79"/>
      <c r="S27" s="79"/>
      <c r="T27" s="79"/>
      <c r="U27" s="79"/>
      <c r="V27" s="82" t="s">
        <v>435</v>
      </c>
      <c r="W27" s="81">
        <v>43540.81459490741</v>
      </c>
      <c r="X27" s="82" t="s">
        <v>538</v>
      </c>
      <c r="Y27" s="79"/>
      <c r="Z27" s="79"/>
      <c r="AA27" s="85" t="s">
        <v>652</v>
      </c>
      <c r="AB27" s="79"/>
      <c r="AC27" s="79" t="b">
        <v>0</v>
      </c>
      <c r="AD27" s="79">
        <v>0</v>
      </c>
      <c r="AE27" s="85" t="s">
        <v>744</v>
      </c>
      <c r="AF27" s="79" t="b">
        <v>0</v>
      </c>
      <c r="AG27" s="79" t="s">
        <v>748</v>
      </c>
      <c r="AH27" s="79"/>
      <c r="AI27" s="85" t="s">
        <v>744</v>
      </c>
      <c r="AJ27" s="79" t="b">
        <v>0</v>
      </c>
      <c r="AK27" s="79">
        <v>76</v>
      </c>
      <c r="AL27" s="85" t="s">
        <v>738</v>
      </c>
      <c r="AM27" s="79" t="s">
        <v>764</v>
      </c>
      <c r="AN27" s="79" t="b">
        <v>0</v>
      </c>
      <c r="AO27" s="85" t="s">
        <v>738</v>
      </c>
      <c r="AP27" s="79" t="s">
        <v>176</v>
      </c>
      <c r="AQ27" s="79">
        <v>0</v>
      </c>
      <c r="AR27" s="79">
        <v>0</v>
      </c>
      <c r="AS27" s="79"/>
      <c r="AT27" s="79"/>
      <c r="AU27" s="79"/>
      <c r="AV27" s="79"/>
      <c r="AW27" s="79"/>
      <c r="AX27" s="79"/>
      <c r="AY27" s="79"/>
      <c r="AZ27" s="79"/>
      <c r="BA27">
        <v>1</v>
      </c>
      <c r="BB27" s="78" t="str">
        <f>REPLACE(INDEX(GroupVertices[Group],MATCH(Edges24[[#This Row],[Vertex 1]],GroupVertices[Vertex],0)),1,1,"")</f>
        <v>1</v>
      </c>
      <c r="BC27" s="78" t="str">
        <f>REPLACE(INDEX(GroupVertices[Group],MATCH(Edges24[[#This Row],[Vertex 2]],GroupVertices[Vertex],0)),1,1,"")</f>
        <v>1</v>
      </c>
      <c r="BD27" s="48">
        <v>0</v>
      </c>
      <c r="BE27" s="49">
        <v>0</v>
      </c>
      <c r="BF27" s="48">
        <v>0</v>
      </c>
      <c r="BG27" s="49">
        <v>0</v>
      </c>
      <c r="BH27" s="48">
        <v>0</v>
      </c>
      <c r="BI27" s="49">
        <v>0</v>
      </c>
      <c r="BJ27" s="48">
        <v>27</v>
      </c>
      <c r="BK27" s="49">
        <v>100</v>
      </c>
      <c r="BL27" s="48">
        <v>27</v>
      </c>
    </row>
    <row r="28" spans="1:64" ht="15">
      <c r="A28" s="64" t="s">
        <v>235</v>
      </c>
      <c r="B28" s="64" t="s">
        <v>319</v>
      </c>
      <c r="C28" s="65"/>
      <c r="D28" s="66"/>
      <c r="E28" s="67"/>
      <c r="F28" s="68"/>
      <c r="G28" s="65"/>
      <c r="H28" s="69"/>
      <c r="I28" s="70"/>
      <c r="J28" s="70"/>
      <c r="K28" s="34" t="s">
        <v>65</v>
      </c>
      <c r="L28" s="77">
        <v>34</v>
      </c>
      <c r="M28" s="77"/>
      <c r="N28" s="72"/>
      <c r="O28" s="79" t="s">
        <v>332</v>
      </c>
      <c r="P28" s="81">
        <v>43540.81474537037</v>
      </c>
      <c r="Q28" s="79" t="s">
        <v>345</v>
      </c>
      <c r="R28" s="79"/>
      <c r="S28" s="79"/>
      <c r="T28" s="79"/>
      <c r="U28" s="79"/>
      <c r="V28" s="82" t="s">
        <v>436</v>
      </c>
      <c r="W28" s="81">
        <v>43540.81474537037</v>
      </c>
      <c r="X28" s="82" t="s">
        <v>539</v>
      </c>
      <c r="Y28" s="79"/>
      <c r="Z28" s="79"/>
      <c r="AA28" s="85" t="s">
        <v>653</v>
      </c>
      <c r="AB28" s="79"/>
      <c r="AC28" s="79" t="b">
        <v>0</v>
      </c>
      <c r="AD28" s="79">
        <v>0</v>
      </c>
      <c r="AE28" s="85" t="s">
        <v>744</v>
      </c>
      <c r="AF28" s="79" t="b">
        <v>0</v>
      </c>
      <c r="AG28" s="79" t="s">
        <v>748</v>
      </c>
      <c r="AH28" s="79"/>
      <c r="AI28" s="85" t="s">
        <v>744</v>
      </c>
      <c r="AJ28" s="79" t="b">
        <v>0</v>
      </c>
      <c r="AK28" s="79">
        <v>76</v>
      </c>
      <c r="AL28" s="85" t="s">
        <v>738</v>
      </c>
      <c r="AM28" s="79" t="s">
        <v>754</v>
      </c>
      <c r="AN28" s="79" t="b">
        <v>0</v>
      </c>
      <c r="AO28" s="85" t="s">
        <v>738</v>
      </c>
      <c r="AP28" s="79" t="s">
        <v>176</v>
      </c>
      <c r="AQ28" s="79">
        <v>0</v>
      </c>
      <c r="AR28" s="79">
        <v>0</v>
      </c>
      <c r="AS28" s="79"/>
      <c r="AT28" s="79"/>
      <c r="AU28" s="79"/>
      <c r="AV28" s="79"/>
      <c r="AW28" s="79"/>
      <c r="AX28" s="79"/>
      <c r="AY28" s="79"/>
      <c r="AZ28" s="79"/>
      <c r="BA28">
        <v>1</v>
      </c>
      <c r="BB28" s="78" t="str">
        <f>REPLACE(INDEX(GroupVertices[Group],MATCH(Edges24[[#This Row],[Vertex 1]],GroupVertices[Vertex],0)),1,1,"")</f>
        <v>1</v>
      </c>
      <c r="BC28" s="78" t="str">
        <f>REPLACE(INDEX(GroupVertices[Group],MATCH(Edges24[[#This Row],[Vertex 2]],GroupVertices[Vertex],0)),1,1,"")</f>
        <v>1</v>
      </c>
      <c r="BD28" s="48">
        <v>0</v>
      </c>
      <c r="BE28" s="49">
        <v>0</v>
      </c>
      <c r="BF28" s="48">
        <v>0</v>
      </c>
      <c r="BG28" s="49">
        <v>0</v>
      </c>
      <c r="BH28" s="48">
        <v>0</v>
      </c>
      <c r="BI28" s="49">
        <v>0</v>
      </c>
      <c r="BJ28" s="48">
        <v>27</v>
      </c>
      <c r="BK28" s="49">
        <v>100</v>
      </c>
      <c r="BL28" s="48">
        <v>27</v>
      </c>
    </row>
    <row r="29" spans="1:64" ht="15">
      <c r="A29" s="64" t="s">
        <v>236</v>
      </c>
      <c r="B29" s="64" t="s">
        <v>236</v>
      </c>
      <c r="C29" s="65"/>
      <c r="D29" s="66"/>
      <c r="E29" s="67"/>
      <c r="F29" s="68"/>
      <c r="G29" s="65"/>
      <c r="H29" s="69"/>
      <c r="I29" s="70"/>
      <c r="J29" s="70"/>
      <c r="K29" s="34" t="s">
        <v>65</v>
      </c>
      <c r="L29" s="77">
        <v>35</v>
      </c>
      <c r="M29" s="77"/>
      <c r="N29" s="72"/>
      <c r="O29" s="79" t="s">
        <v>176</v>
      </c>
      <c r="P29" s="81">
        <v>43540.8149537037</v>
      </c>
      <c r="Q29" s="79" t="s">
        <v>357</v>
      </c>
      <c r="R29" s="82" t="s">
        <v>387</v>
      </c>
      <c r="S29" s="79" t="s">
        <v>403</v>
      </c>
      <c r="T29" s="79"/>
      <c r="U29" s="82" t="s">
        <v>414</v>
      </c>
      <c r="V29" s="82" t="s">
        <v>414</v>
      </c>
      <c r="W29" s="81">
        <v>43540.8149537037</v>
      </c>
      <c r="X29" s="82" t="s">
        <v>540</v>
      </c>
      <c r="Y29" s="79"/>
      <c r="Z29" s="79"/>
      <c r="AA29" s="85" t="s">
        <v>654</v>
      </c>
      <c r="AB29" s="79"/>
      <c r="AC29" s="79" t="b">
        <v>0</v>
      </c>
      <c r="AD29" s="79">
        <v>0</v>
      </c>
      <c r="AE29" s="85" t="s">
        <v>744</v>
      </c>
      <c r="AF29" s="79" t="b">
        <v>0</v>
      </c>
      <c r="AG29" s="79" t="s">
        <v>748</v>
      </c>
      <c r="AH29" s="79"/>
      <c r="AI29" s="85" t="s">
        <v>744</v>
      </c>
      <c r="AJ29" s="79" t="b">
        <v>0</v>
      </c>
      <c r="AK29" s="79">
        <v>0</v>
      </c>
      <c r="AL29" s="85" t="s">
        <v>744</v>
      </c>
      <c r="AM29" s="79" t="s">
        <v>765</v>
      </c>
      <c r="AN29" s="79" t="b">
        <v>0</v>
      </c>
      <c r="AO29" s="85" t="s">
        <v>654</v>
      </c>
      <c r="AP29" s="79" t="s">
        <v>176</v>
      </c>
      <c r="AQ29" s="79">
        <v>0</v>
      </c>
      <c r="AR29" s="79">
        <v>0</v>
      </c>
      <c r="AS29" s="79"/>
      <c r="AT29" s="79"/>
      <c r="AU29" s="79"/>
      <c r="AV29" s="79"/>
      <c r="AW29" s="79"/>
      <c r="AX29" s="79"/>
      <c r="AY29" s="79"/>
      <c r="AZ29" s="79"/>
      <c r="BA29">
        <v>1</v>
      </c>
      <c r="BB29" s="78" t="str">
        <f>REPLACE(INDEX(GroupVertices[Group],MATCH(Edges24[[#This Row],[Vertex 1]],GroupVertices[Vertex],0)),1,1,"")</f>
        <v>2</v>
      </c>
      <c r="BC29" s="78" t="str">
        <f>REPLACE(INDEX(GroupVertices[Group],MATCH(Edges24[[#This Row],[Vertex 2]],GroupVertices[Vertex],0)),1,1,"")</f>
        <v>2</v>
      </c>
      <c r="BD29" s="48">
        <v>0</v>
      </c>
      <c r="BE29" s="49">
        <v>0</v>
      </c>
      <c r="BF29" s="48">
        <v>0</v>
      </c>
      <c r="BG29" s="49">
        <v>0</v>
      </c>
      <c r="BH29" s="48">
        <v>0</v>
      </c>
      <c r="BI29" s="49">
        <v>0</v>
      </c>
      <c r="BJ29" s="48">
        <v>25</v>
      </c>
      <c r="BK29" s="49">
        <v>100</v>
      </c>
      <c r="BL29" s="48">
        <v>25</v>
      </c>
    </row>
    <row r="30" spans="1:64" ht="15">
      <c r="A30" s="64" t="s">
        <v>237</v>
      </c>
      <c r="B30" s="64" t="s">
        <v>319</v>
      </c>
      <c r="C30" s="65"/>
      <c r="D30" s="66"/>
      <c r="E30" s="67"/>
      <c r="F30" s="68"/>
      <c r="G30" s="65"/>
      <c r="H30" s="69"/>
      <c r="I30" s="70"/>
      <c r="J30" s="70"/>
      <c r="K30" s="34" t="s">
        <v>65</v>
      </c>
      <c r="L30" s="77">
        <v>36</v>
      </c>
      <c r="M30" s="77"/>
      <c r="N30" s="72"/>
      <c r="O30" s="79" t="s">
        <v>332</v>
      </c>
      <c r="P30" s="81">
        <v>43540.8149537037</v>
      </c>
      <c r="Q30" s="79" t="s">
        <v>345</v>
      </c>
      <c r="R30" s="79"/>
      <c r="S30" s="79"/>
      <c r="T30" s="79"/>
      <c r="U30" s="79"/>
      <c r="V30" s="82" t="s">
        <v>437</v>
      </c>
      <c r="W30" s="81">
        <v>43540.8149537037</v>
      </c>
      <c r="X30" s="82" t="s">
        <v>541</v>
      </c>
      <c r="Y30" s="79"/>
      <c r="Z30" s="79"/>
      <c r="AA30" s="85" t="s">
        <v>655</v>
      </c>
      <c r="AB30" s="79"/>
      <c r="AC30" s="79" t="b">
        <v>0</v>
      </c>
      <c r="AD30" s="79">
        <v>0</v>
      </c>
      <c r="AE30" s="85" t="s">
        <v>744</v>
      </c>
      <c r="AF30" s="79" t="b">
        <v>0</v>
      </c>
      <c r="AG30" s="79" t="s">
        <v>748</v>
      </c>
      <c r="AH30" s="79"/>
      <c r="AI30" s="85" t="s">
        <v>744</v>
      </c>
      <c r="AJ30" s="79" t="b">
        <v>0</v>
      </c>
      <c r="AK30" s="79">
        <v>76</v>
      </c>
      <c r="AL30" s="85" t="s">
        <v>738</v>
      </c>
      <c r="AM30" s="79" t="s">
        <v>758</v>
      </c>
      <c r="AN30" s="79" t="b">
        <v>0</v>
      </c>
      <c r="AO30" s="85" t="s">
        <v>738</v>
      </c>
      <c r="AP30" s="79" t="s">
        <v>176</v>
      </c>
      <c r="AQ30" s="79">
        <v>0</v>
      </c>
      <c r="AR30" s="79">
        <v>0</v>
      </c>
      <c r="AS30" s="79"/>
      <c r="AT30" s="79"/>
      <c r="AU30" s="79"/>
      <c r="AV30" s="79"/>
      <c r="AW30" s="79"/>
      <c r="AX30" s="79"/>
      <c r="AY30" s="79"/>
      <c r="AZ30" s="79"/>
      <c r="BA30">
        <v>1</v>
      </c>
      <c r="BB30" s="78" t="str">
        <f>REPLACE(INDEX(GroupVertices[Group],MATCH(Edges24[[#This Row],[Vertex 1]],GroupVertices[Vertex],0)),1,1,"")</f>
        <v>1</v>
      </c>
      <c r="BC30" s="78" t="str">
        <f>REPLACE(INDEX(GroupVertices[Group],MATCH(Edges24[[#This Row],[Vertex 2]],GroupVertices[Vertex],0)),1,1,"")</f>
        <v>1</v>
      </c>
      <c r="BD30" s="48">
        <v>0</v>
      </c>
      <c r="BE30" s="49">
        <v>0</v>
      </c>
      <c r="BF30" s="48">
        <v>0</v>
      </c>
      <c r="BG30" s="49">
        <v>0</v>
      </c>
      <c r="BH30" s="48">
        <v>0</v>
      </c>
      <c r="BI30" s="49">
        <v>0</v>
      </c>
      <c r="BJ30" s="48">
        <v>27</v>
      </c>
      <c r="BK30" s="49">
        <v>100</v>
      </c>
      <c r="BL30" s="48">
        <v>27</v>
      </c>
    </row>
    <row r="31" spans="1:64" ht="15">
      <c r="A31" s="64" t="s">
        <v>238</v>
      </c>
      <c r="B31" s="64" t="s">
        <v>319</v>
      </c>
      <c r="C31" s="65"/>
      <c r="D31" s="66"/>
      <c r="E31" s="67"/>
      <c r="F31" s="68"/>
      <c r="G31" s="65"/>
      <c r="H31" s="69"/>
      <c r="I31" s="70"/>
      <c r="J31" s="70"/>
      <c r="K31" s="34" t="s">
        <v>65</v>
      </c>
      <c r="L31" s="77">
        <v>37</v>
      </c>
      <c r="M31" s="77"/>
      <c r="N31" s="72"/>
      <c r="O31" s="79" t="s">
        <v>332</v>
      </c>
      <c r="P31" s="81">
        <v>43540.8149537037</v>
      </c>
      <c r="Q31" s="79" t="s">
        <v>345</v>
      </c>
      <c r="R31" s="79"/>
      <c r="S31" s="79"/>
      <c r="T31" s="79"/>
      <c r="U31" s="79"/>
      <c r="V31" s="82" t="s">
        <v>438</v>
      </c>
      <c r="W31" s="81">
        <v>43540.8149537037</v>
      </c>
      <c r="X31" s="82" t="s">
        <v>542</v>
      </c>
      <c r="Y31" s="79"/>
      <c r="Z31" s="79"/>
      <c r="AA31" s="85" t="s">
        <v>656</v>
      </c>
      <c r="AB31" s="79"/>
      <c r="AC31" s="79" t="b">
        <v>0</v>
      </c>
      <c r="AD31" s="79">
        <v>0</v>
      </c>
      <c r="AE31" s="85" t="s">
        <v>744</v>
      </c>
      <c r="AF31" s="79" t="b">
        <v>0</v>
      </c>
      <c r="AG31" s="79" t="s">
        <v>748</v>
      </c>
      <c r="AH31" s="79"/>
      <c r="AI31" s="85" t="s">
        <v>744</v>
      </c>
      <c r="AJ31" s="79" t="b">
        <v>0</v>
      </c>
      <c r="AK31" s="79">
        <v>76</v>
      </c>
      <c r="AL31" s="85" t="s">
        <v>738</v>
      </c>
      <c r="AM31" s="79" t="s">
        <v>754</v>
      </c>
      <c r="AN31" s="79" t="b">
        <v>0</v>
      </c>
      <c r="AO31" s="85" t="s">
        <v>738</v>
      </c>
      <c r="AP31" s="79" t="s">
        <v>176</v>
      </c>
      <c r="AQ31" s="79">
        <v>0</v>
      </c>
      <c r="AR31" s="79">
        <v>0</v>
      </c>
      <c r="AS31" s="79"/>
      <c r="AT31" s="79"/>
      <c r="AU31" s="79"/>
      <c r="AV31" s="79"/>
      <c r="AW31" s="79"/>
      <c r="AX31" s="79"/>
      <c r="AY31" s="79"/>
      <c r="AZ31" s="79"/>
      <c r="BA31">
        <v>1</v>
      </c>
      <c r="BB31" s="78" t="str">
        <f>REPLACE(INDEX(GroupVertices[Group],MATCH(Edges24[[#This Row],[Vertex 1]],GroupVertices[Vertex],0)),1,1,"")</f>
        <v>1</v>
      </c>
      <c r="BC31" s="78" t="str">
        <f>REPLACE(INDEX(GroupVertices[Group],MATCH(Edges24[[#This Row],[Vertex 2]],GroupVertices[Vertex],0)),1,1,"")</f>
        <v>1</v>
      </c>
      <c r="BD31" s="48">
        <v>0</v>
      </c>
      <c r="BE31" s="49">
        <v>0</v>
      </c>
      <c r="BF31" s="48">
        <v>0</v>
      </c>
      <c r="BG31" s="49">
        <v>0</v>
      </c>
      <c r="BH31" s="48">
        <v>0</v>
      </c>
      <c r="BI31" s="49">
        <v>0</v>
      </c>
      <c r="BJ31" s="48">
        <v>27</v>
      </c>
      <c r="BK31" s="49">
        <v>100</v>
      </c>
      <c r="BL31" s="48">
        <v>27</v>
      </c>
    </row>
    <row r="32" spans="1:64" ht="15">
      <c r="A32" s="64" t="s">
        <v>239</v>
      </c>
      <c r="B32" s="64" t="s">
        <v>319</v>
      </c>
      <c r="C32" s="65"/>
      <c r="D32" s="66"/>
      <c r="E32" s="67"/>
      <c r="F32" s="68"/>
      <c r="G32" s="65"/>
      <c r="H32" s="69"/>
      <c r="I32" s="70"/>
      <c r="J32" s="70"/>
      <c r="K32" s="34" t="s">
        <v>65</v>
      </c>
      <c r="L32" s="77">
        <v>38</v>
      </c>
      <c r="M32" s="77"/>
      <c r="N32" s="72"/>
      <c r="O32" s="79" t="s">
        <v>332</v>
      </c>
      <c r="P32" s="81">
        <v>43540.81508101852</v>
      </c>
      <c r="Q32" s="79" t="s">
        <v>345</v>
      </c>
      <c r="R32" s="79"/>
      <c r="S32" s="79"/>
      <c r="T32" s="79"/>
      <c r="U32" s="79"/>
      <c r="V32" s="82" t="s">
        <v>439</v>
      </c>
      <c r="W32" s="81">
        <v>43540.81508101852</v>
      </c>
      <c r="X32" s="82" t="s">
        <v>543</v>
      </c>
      <c r="Y32" s="79"/>
      <c r="Z32" s="79"/>
      <c r="AA32" s="85" t="s">
        <v>657</v>
      </c>
      <c r="AB32" s="79"/>
      <c r="AC32" s="79" t="b">
        <v>0</v>
      </c>
      <c r="AD32" s="79">
        <v>0</v>
      </c>
      <c r="AE32" s="85" t="s">
        <v>744</v>
      </c>
      <c r="AF32" s="79" t="b">
        <v>0</v>
      </c>
      <c r="AG32" s="79" t="s">
        <v>748</v>
      </c>
      <c r="AH32" s="79"/>
      <c r="AI32" s="85" t="s">
        <v>744</v>
      </c>
      <c r="AJ32" s="79" t="b">
        <v>0</v>
      </c>
      <c r="AK32" s="79">
        <v>76</v>
      </c>
      <c r="AL32" s="85" t="s">
        <v>738</v>
      </c>
      <c r="AM32" s="79" t="s">
        <v>761</v>
      </c>
      <c r="AN32" s="79" t="b">
        <v>0</v>
      </c>
      <c r="AO32" s="85" t="s">
        <v>738</v>
      </c>
      <c r="AP32" s="79" t="s">
        <v>176</v>
      </c>
      <c r="AQ32" s="79">
        <v>0</v>
      </c>
      <c r="AR32" s="79">
        <v>0</v>
      </c>
      <c r="AS32" s="79"/>
      <c r="AT32" s="79"/>
      <c r="AU32" s="79"/>
      <c r="AV32" s="79"/>
      <c r="AW32" s="79"/>
      <c r="AX32" s="79"/>
      <c r="AY32" s="79"/>
      <c r="AZ32" s="79"/>
      <c r="BA32">
        <v>1</v>
      </c>
      <c r="BB32" s="78" t="str">
        <f>REPLACE(INDEX(GroupVertices[Group],MATCH(Edges24[[#This Row],[Vertex 1]],GroupVertices[Vertex],0)),1,1,"")</f>
        <v>1</v>
      </c>
      <c r="BC32" s="78" t="str">
        <f>REPLACE(INDEX(GroupVertices[Group],MATCH(Edges24[[#This Row],[Vertex 2]],GroupVertices[Vertex],0)),1,1,"")</f>
        <v>1</v>
      </c>
      <c r="BD32" s="48">
        <v>0</v>
      </c>
      <c r="BE32" s="49">
        <v>0</v>
      </c>
      <c r="BF32" s="48">
        <v>0</v>
      </c>
      <c r="BG32" s="49">
        <v>0</v>
      </c>
      <c r="BH32" s="48">
        <v>0</v>
      </c>
      <c r="BI32" s="49">
        <v>0</v>
      </c>
      <c r="BJ32" s="48">
        <v>27</v>
      </c>
      <c r="BK32" s="49">
        <v>100</v>
      </c>
      <c r="BL32" s="48">
        <v>27</v>
      </c>
    </row>
    <row r="33" spans="1:64" ht="15">
      <c r="A33" s="64" t="s">
        <v>240</v>
      </c>
      <c r="B33" s="64" t="s">
        <v>319</v>
      </c>
      <c r="C33" s="65"/>
      <c r="D33" s="66"/>
      <c r="E33" s="67"/>
      <c r="F33" s="68"/>
      <c r="G33" s="65"/>
      <c r="H33" s="69"/>
      <c r="I33" s="70"/>
      <c r="J33" s="70"/>
      <c r="K33" s="34" t="s">
        <v>65</v>
      </c>
      <c r="L33" s="77">
        <v>39</v>
      </c>
      <c r="M33" s="77"/>
      <c r="N33" s="72"/>
      <c r="O33" s="79" t="s">
        <v>332</v>
      </c>
      <c r="P33" s="81">
        <v>43540.81519675926</v>
      </c>
      <c r="Q33" s="79" t="s">
        <v>345</v>
      </c>
      <c r="R33" s="79"/>
      <c r="S33" s="79"/>
      <c r="T33" s="79"/>
      <c r="U33" s="79"/>
      <c r="V33" s="82" t="s">
        <v>440</v>
      </c>
      <c r="W33" s="81">
        <v>43540.81519675926</v>
      </c>
      <c r="X33" s="82" t="s">
        <v>544</v>
      </c>
      <c r="Y33" s="79"/>
      <c r="Z33" s="79"/>
      <c r="AA33" s="85" t="s">
        <v>658</v>
      </c>
      <c r="AB33" s="79"/>
      <c r="AC33" s="79" t="b">
        <v>0</v>
      </c>
      <c r="AD33" s="79">
        <v>0</v>
      </c>
      <c r="AE33" s="85" t="s">
        <v>744</v>
      </c>
      <c r="AF33" s="79" t="b">
        <v>0</v>
      </c>
      <c r="AG33" s="79" t="s">
        <v>748</v>
      </c>
      <c r="AH33" s="79"/>
      <c r="AI33" s="85" t="s">
        <v>744</v>
      </c>
      <c r="AJ33" s="79" t="b">
        <v>0</v>
      </c>
      <c r="AK33" s="79">
        <v>76</v>
      </c>
      <c r="AL33" s="85" t="s">
        <v>738</v>
      </c>
      <c r="AM33" s="79" t="s">
        <v>754</v>
      </c>
      <c r="AN33" s="79" t="b">
        <v>0</v>
      </c>
      <c r="AO33" s="85" t="s">
        <v>738</v>
      </c>
      <c r="AP33" s="79" t="s">
        <v>176</v>
      </c>
      <c r="AQ33" s="79">
        <v>0</v>
      </c>
      <c r="AR33" s="79">
        <v>0</v>
      </c>
      <c r="AS33" s="79"/>
      <c r="AT33" s="79"/>
      <c r="AU33" s="79"/>
      <c r="AV33" s="79"/>
      <c r="AW33" s="79"/>
      <c r="AX33" s="79"/>
      <c r="AY33" s="79"/>
      <c r="AZ33" s="79"/>
      <c r="BA33">
        <v>1</v>
      </c>
      <c r="BB33" s="78" t="str">
        <f>REPLACE(INDEX(GroupVertices[Group],MATCH(Edges24[[#This Row],[Vertex 1]],GroupVertices[Vertex],0)),1,1,"")</f>
        <v>1</v>
      </c>
      <c r="BC33" s="78" t="str">
        <f>REPLACE(INDEX(GroupVertices[Group],MATCH(Edges24[[#This Row],[Vertex 2]],GroupVertices[Vertex],0)),1,1,"")</f>
        <v>1</v>
      </c>
      <c r="BD33" s="48">
        <v>0</v>
      </c>
      <c r="BE33" s="49">
        <v>0</v>
      </c>
      <c r="BF33" s="48">
        <v>0</v>
      </c>
      <c r="BG33" s="49">
        <v>0</v>
      </c>
      <c r="BH33" s="48">
        <v>0</v>
      </c>
      <c r="BI33" s="49">
        <v>0</v>
      </c>
      <c r="BJ33" s="48">
        <v>27</v>
      </c>
      <c r="BK33" s="49">
        <v>100</v>
      </c>
      <c r="BL33" s="48">
        <v>27</v>
      </c>
    </row>
    <row r="34" spans="1:64" ht="15">
      <c r="A34" s="64" t="s">
        <v>241</v>
      </c>
      <c r="B34" s="64" t="s">
        <v>319</v>
      </c>
      <c r="C34" s="65"/>
      <c r="D34" s="66"/>
      <c r="E34" s="67"/>
      <c r="F34" s="68"/>
      <c r="G34" s="65"/>
      <c r="H34" s="69"/>
      <c r="I34" s="70"/>
      <c r="J34" s="70"/>
      <c r="K34" s="34" t="s">
        <v>65</v>
      </c>
      <c r="L34" s="77">
        <v>40</v>
      </c>
      <c r="M34" s="77"/>
      <c r="N34" s="72"/>
      <c r="O34" s="79" t="s">
        <v>332</v>
      </c>
      <c r="P34" s="81">
        <v>43540.81519675926</v>
      </c>
      <c r="Q34" s="79" t="s">
        <v>345</v>
      </c>
      <c r="R34" s="79"/>
      <c r="S34" s="79"/>
      <c r="T34" s="79"/>
      <c r="U34" s="79"/>
      <c r="V34" s="82" t="s">
        <v>441</v>
      </c>
      <c r="W34" s="81">
        <v>43540.81519675926</v>
      </c>
      <c r="X34" s="82" t="s">
        <v>545</v>
      </c>
      <c r="Y34" s="79"/>
      <c r="Z34" s="79"/>
      <c r="AA34" s="85" t="s">
        <v>659</v>
      </c>
      <c r="AB34" s="79"/>
      <c r="AC34" s="79" t="b">
        <v>0</v>
      </c>
      <c r="AD34" s="79">
        <v>0</v>
      </c>
      <c r="AE34" s="85" t="s">
        <v>744</v>
      </c>
      <c r="AF34" s="79" t="b">
        <v>0</v>
      </c>
      <c r="AG34" s="79" t="s">
        <v>748</v>
      </c>
      <c r="AH34" s="79"/>
      <c r="AI34" s="85" t="s">
        <v>744</v>
      </c>
      <c r="AJ34" s="79" t="b">
        <v>0</v>
      </c>
      <c r="AK34" s="79">
        <v>76</v>
      </c>
      <c r="AL34" s="85" t="s">
        <v>738</v>
      </c>
      <c r="AM34" s="79" t="s">
        <v>755</v>
      </c>
      <c r="AN34" s="79" t="b">
        <v>0</v>
      </c>
      <c r="AO34" s="85" t="s">
        <v>738</v>
      </c>
      <c r="AP34" s="79" t="s">
        <v>176</v>
      </c>
      <c r="AQ34" s="79">
        <v>0</v>
      </c>
      <c r="AR34" s="79">
        <v>0</v>
      </c>
      <c r="AS34" s="79"/>
      <c r="AT34" s="79"/>
      <c r="AU34" s="79"/>
      <c r="AV34" s="79"/>
      <c r="AW34" s="79"/>
      <c r="AX34" s="79"/>
      <c r="AY34" s="79"/>
      <c r="AZ34" s="79"/>
      <c r="BA34">
        <v>1</v>
      </c>
      <c r="BB34" s="78" t="str">
        <f>REPLACE(INDEX(GroupVertices[Group],MATCH(Edges24[[#This Row],[Vertex 1]],GroupVertices[Vertex],0)),1,1,"")</f>
        <v>1</v>
      </c>
      <c r="BC34" s="78" t="str">
        <f>REPLACE(INDEX(GroupVertices[Group],MATCH(Edges24[[#This Row],[Vertex 2]],GroupVertices[Vertex],0)),1,1,"")</f>
        <v>1</v>
      </c>
      <c r="BD34" s="48">
        <v>0</v>
      </c>
      <c r="BE34" s="49">
        <v>0</v>
      </c>
      <c r="BF34" s="48">
        <v>0</v>
      </c>
      <c r="BG34" s="49">
        <v>0</v>
      </c>
      <c r="BH34" s="48">
        <v>0</v>
      </c>
      <c r="BI34" s="49">
        <v>0</v>
      </c>
      <c r="BJ34" s="48">
        <v>27</v>
      </c>
      <c r="BK34" s="49">
        <v>100</v>
      </c>
      <c r="BL34" s="48">
        <v>27</v>
      </c>
    </row>
    <row r="35" spans="1:64" ht="15">
      <c r="A35" s="64" t="s">
        <v>242</v>
      </c>
      <c r="B35" s="64" t="s">
        <v>319</v>
      </c>
      <c r="C35" s="65"/>
      <c r="D35" s="66"/>
      <c r="E35" s="67"/>
      <c r="F35" s="68"/>
      <c r="G35" s="65"/>
      <c r="H35" s="69"/>
      <c r="I35" s="70"/>
      <c r="J35" s="70"/>
      <c r="K35" s="34" t="s">
        <v>65</v>
      </c>
      <c r="L35" s="77">
        <v>41</v>
      </c>
      <c r="M35" s="77"/>
      <c r="N35" s="72"/>
      <c r="O35" s="79" t="s">
        <v>332</v>
      </c>
      <c r="P35" s="81">
        <v>43540.81568287037</v>
      </c>
      <c r="Q35" s="79" t="s">
        <v>345</v>
      </c>
      <c r="R35" s="79"/>
      <c r="S35" s="79"/>
      <c r="T35" s="79"/>
      <c r="U35" s="79"/>
      <c r="V35" s="82" t="s">
        <v>442</v>
      </c>
      <c r="W35" s="81">
        <v>43540.81568287037</v>
      </c>
      <c r="X35" s="82" t="s">
        <v>546</v>
      </c>
      <c r="Y35" s="79"/>
      <c r="Z35" s="79"/>
      <c r="AA35" s="85" t="s">
        <v>660</v>
      </c>
      <c r="AB35" s="79"/>
      <c r="AC35" s="79" t="b">
        <v>0</v>
      </c>
      <c r="AD35" s="79">
        <v>0</v>
      </c>
      <c r="AE35" s="85" t="s">
        <v>744</v>
      </c>
      <c r="AF35" s="79" t="b">
        <v>0</v>
      </c>
      <c r="AG35" s="79" t="s">
        <v>748</v>
      </c>
      <c r="AH35" s="79"/>
      <c r="AI35" s="85" t="s">
        <v>744</v>
      </c>
      <c r="AJ35" s="79" t="b">
        <v>0</v>
      </c>
      <c r="AK35" s="79">
        <v>76</v>
      </c>
      <c r="AL35" s="85" t="s">
        <v>738</v>
      </c>
      <c r="AM35" s="79" t="s">
        <v>754</v>
      </c>
      <c r="AN35" s="79" t="b">
        <v>0</v>
      </c>
      <c r="AO35" s="85" t="s">
        <v>738</v>
      </c>
      <c r="AP35" s="79" t="s">
        <v>176</v>
      </c>
      <c r="AQ35" s="79">
        <v>0</v>
      </c>
      <c r="AR35" s="79">
        <v>0</v>
      </c>
      <c r="AS35" s="79"/>
      <c r="AT35" s="79"/>
      <c r="AU35" s="79"/>
      <c r="AV35" s="79"/>
      <c r="AW35" s="79"/>
      <c r="AX35" s="79"/>
      <c r="AY35" s="79"/>
      <c r="AZ35" s="79"/>
      <c r="BA35">
        <v>1</v>
      </c>
      <c r="BB35" s="78" t="str">
        <f>REPLACE(INDEX(GroupVertices[Group],MATCH(Edges24[[#This Row],[Vertex 1]],GroupVertices[Vertex],0)),1,1,"")</f>
        <v>1</v>
      </c>
      <c r="BC35" s="78" t="str">
        <f>REPLACE(INDEX(GroupVertices[Group],MATCH(Edges24[[#This Row],[Vertex 2]],GroupVertices[Vertex],0)),1,1,"")</f>
        <v>1</v>
      </c>
      <c r="BD35" s="48">
        <v>0</v>
      </c>
      <c r="BE35" s="49">
        <v>0</v>
      </c>
      <c r="BF35" s="48">
        <v>0</v>
      </c>
      <c r="BG35" s="49">
        <v>0</v>
      </c>
      <c r="BH35" s="48">
        <v>0</v>
      </c>
      <c r="BI35" s="49">
        <v>0</v>
      </c>
      <c r="BJ35" s="48">
        <v>27</v>
      </c>
      <c r="BK35" s="49">
        <v>100</v>
      </c>
      <c r="BL35" s="48">
        <v>27</v>
      </c>
    </row>
    <row r="36" spans="1:64" ht="15">
      <c r="A36" s="64" t="s">
        <v>243</v>
      </c>
      <c r="B36" s="64" t="s">
        <v>319</v>
      </c>
      <c r="C36" s="65"/>
      <c r="D36" s="66"/>
      <c r="E36" s="67"/>
      <c r="F36" s="68"/>
      <c r="G36" s="65"/>
      <c r="H36" s="69"/>
      <c r="I36" s="70"/>
      <c r="J36" s="70"/>
      <c r="K36" s="34" t="s">
        <v>65</v>
      </c>
      <c r="L36" s="77">
        <v>42</v>
      </c>
      <c r="M36" s="77"/>
      <c r="N36" s="72"/>
      <c r="O36" s="79" t="s">
        <v>332</v>
      </c>
      <c r="P36" s="81">
        <v>43540.81605324074</v>
      </c>
      <c r="Q36" s="79" t="s">
        <v>345</v>
      </c>
      <c r="R36" s="79"/>
      <c r="S36" s="79"/>
      <c r="T36" s="79"/>
      <c r="U36" s="79"/>
      <c r="V36" s="82" t="s">
        <v>443</v>
      </c>
      <c r="W36" s="81">
        <v>43540.81605324074</v>
      </c>
      <c r="X36" s="82" t="s">
        <v>547</v>
      </c>
      <c r="Y36" s="79"/>
      <c r="Z36" s="79"/>
      <c r="AA36" s="85" t="s">
        <v>661</v>
      </c>
      <c r="AB36" s="79"/>
      <c r="AC36" s="79" t="b">
        <v>0</v>
      </c>
      <c r="AD36" s="79">
        <v>0</v>
      </c>
      <c r="AE36" s="85" t="s">
        <v>744</v>
      </c>
      <c r="AF36" s="79" t="b">
        <v>0</v>
      </c>
      <c r="AG36" s="79" t="s">
        <v>748</v>
      </c>
      <c r="AH36" s="79"/>
      <c r="AI36" s="85" t="s">
        <v>744</v>
      </c>
      <c r="AJ36" s="79" t="b">
        <v>0</v>
      </c>
      <c r="AK36" s="79">
        <v>76</v>
      </c>
      <c r="AL36" s="85" t="s">
        <v>738</v>
      </c>
      <c r="AM36" s="79" t="s">
        <v>761</v>
      </c>
      <c r="AN36" s="79" t="b">
        <v>0</v>
      </c>
      <c r="AO36" s="85" t="s">
        <v>738</v>
      </c>
      <c r="AP36" s="79" t="s">
        <v>176</v>
      </c>
      <c r="AQ36" s="79">
        <v>0</v>
      </c>
      <c r="AR36" s="79">
        <v>0</v>
      </c>
      <c r="AS36" s="79"/>
      <c r="AT36" s="79"/>
      <c r="AU36" s="79"/>
      <c r="AV36" s="79"/>
      <c r="AW36" s="79"/>
      <c r="AX36" s="79"/>
      <c r="AY36" s="79"/>
      <c r="AZ36" s="79"/>
      <c r="BA36">
        <v>1</v>
      </c>
      <c r="BB36" s="78" t="str">
        <f>REPLACE(INDEX(GroupVertices[Group],MATCH(Edges24[[#This Row],[Vertex 1]],GroupVertices[Vertex],0)),1,1,"")</f>
        <v>1</v>
      </c>
      <c r="BC36" s="78" t="str">
        <f>REPLACE(INDEX(GroupVertices[Group],MATCH(Edges24[[#This Row],[Vertex 2]],GroupVertices[Vertex],0)),1,1,"")</f>
        <v>1</v>
      </c>
      <c r="BD36" s="48">
        <v>0</v>
      </c>
      <c r="BE36" s="49">
        <v>0</v>
      </c>
      <c r="BF36" s="48">
        <v>0</v>
      </c>
      <c r="BG36" s="49">
        <v>0</v>
      </c>
      <c r="BH36" s="48">
        <v>0</v>
      </c>
      <c r="BI36" s="49">
        <v>0</v>
      </c>
      <c r="BJ36" s="48">
        <v>27</v>
      </c>
      <c r="BK36" s="49">
        <v>100</v>
      </c>
      <c r="BL36" s="48">
        <v>27</v>
      </c>
    </row>
    <row r="37" spans="1:64" ht="15">
      <c r="A37" s="64" t="s">
        <v>244</v>
      </c>
      <c r="B37" s="64" t="s">
        <v>244</v>
      </c>
      <c r="C37" s="65"/>
      <c r="D37" s="66"/>
      <c r="E37" s="67"/>
      <c r="F37" s="68"/>
      <c r="G37" s="65"/>
      <c r="H37" s="69"/>
      <c r="I37" s="70"/>
      <c r="J37" s="70"/>
      <c r="K37" s="34" t="s">
        <v>65</v>
      </c>
      <c r="L37" s="77">
        <v>43</v>
      </c>
      <c r="M37" s="77"/>
      <c r="N37" s="72"/>
      <c r="O37" s="79" t="s">
        <v>176</v>
      </c>
      <c r="P37" s="81">
        <v>43540.816157407404</v>
      </c>
      <c r="Q37" s="79" t="s">
        <v>358</v>
      </c>
      <c r="R37" s="82" t="s">
        <v>387</v>
      </c>
      <c r="S37" s="79" t="s">
        <v>403</v>
      </c>
      <c r="T37" s="79"/>
      <c r="U37" s="82" t="s">
        <v>414</v>
      </c>
      <c r="V37" s="82" t="s">
        <v>414</v>
      </c>
      <c r="W37" s="81">
        <v>43540.816157407404</v>
      </c>
      <c r="X37" s="82" t="s">
        <v>548</v>
      </c>
      <c r="Y37" s="79"/>
      <c r="Z37" s="79"/>
      <c r="AA37" s="85" t="s">
        <v>662</v>
      </c>
      <c r="AB37" s="79"/>
      <c r="AC37" s="79" t="b">
        <v>0</v>
      </c>
      <c r="AD37" s="79">
        <v>0</v>
      </c>
      <c r="AE37" s="85" t="s">
        <v>744</v>
      </c>
      <c r="AF37" s="79" t="b">
        <v>0</v>
      </c>
      <c r="AG37" s="79" t="s">
        <v>748</v>
      </c>
      <c r="AH37" s="79"/>
      <c r="AI37" s="85" t="s">
        <v>744</v>
      </c>
      <c r="AJ37" s="79" t="b">
        <v>0</v>
      </c>
      <c r="AK37" s="79">
        <v>0</v>
      </c>
      <c r="AL37" s="85" t="s">
        <v>744</v>
      </c>
      <c r="AM37" s="79" t="s">
        <v>765</v>
      </c>
      <c r="AN37" s="79" t="b">
        <v>0</v>
      </c>
      <c r="AO37" s="85" t="s">
        <v>662</v>
      </c>
      <c r="AP37" s="79" t="s">
        <v>176</v>
      </c>
      <c r="AQ37" s="79">
        <v>0</v>
      </c>
      <c r="AR37" s="79">
        <v>0</v>
      </c>
      <c r="AS37" s="79"/>
      <c r="AT37" s="79"/>
      <c r="AU37" s="79"/>
      <c r="AV37" s="79"/>
      <c r="AW37" s="79"/>
      <c r="AX37" s="79"/>
      <c r="AY37" s="79"/>
      <c r="AZ37" s="79"/>
      <c r="BA37">
        <v>1</v>
      </c>
      <c r="BB37" s="78" t="str">
        <f>REPLACE(INDEX(GroupVertices[Group],MATCH(Edges24[[#This Row],[Vertex 1]],GroupVertices[Vertex],0)),1,1,"")</f>
        <v>2</v>
      </c>
      <c r="BC37" s="78" t="str">
        <f>REPLACE(INDEX(GroupVertices[Group],MATCH(Edges24[[#This Row],[Vertex 2]],GroupVertices[Vertex],0)),1,1,"")</f>
        <v>2</v>
      </c>
      <c r="BD37" s="48">
        <v>0</v>
      </c>
      <c r="BE37" s="49">
        <v>0</v>
      </c>
      <c r="BF37" s="48">
        <v>0</v>
      </c>
      <c r="BG37" s="49">
        <v>0</v>
      </c>
      <c r="BH37" s="48">
        <v>0</v>
      </c>
      <c r="BI37" s="49">
        <v>0</v>
      </c>
      <c r="BJ37" s="48">
        <v>25</v>
      </c>
      <c r="BK37" s="49">
        <v>100</v>
      </c>
      <c r="BL37" s="48">
        <v>25</v>
      </c>
    </row>
    <row r="38" spans="1:64" ht="15">
      <c r="A38" s="64" t="s">
        <v>245</v>
      </c>
      <c r="B38" s="64" t="s">
        <v>319</v>
      </c>
      <c r="C38" s="65"/>
      <c r="D38" s="66"/>
      <c r="E38" s="67"/>
      <c r="F38" s="68"/>
      <c r="G38" s="65"/>
      <c r="H38" s="69"/>
      <c r="I38" s="70"/>
      <c r="J38" s="70"/>
      <c r="K38" s="34" t="s">
        <v>65</v>
      </c>
      <c r="L38" s="77">
        <v>44</v>
      </c>
      <c r="M38" s="77"/>
      <c r="N38" s="72"/>
      <c r="O38" s="79" t="s">
        <v>332</v>
      </c>
      <c r="P38" s="81">
        <v>43540.81659722222</v>
      </c>
      <c r="Q38" s="79" t="s">
        <v>345</v>
      </c>
      <c r="R38" s="79"/>
      <c r="S38" s="79"/>
      <c r="T38" s="79"/>
      <c r="U38" s="79"/>
      <c r="V38" s="82" t="s">
        <v>444</v>
      </c>
      <c r="W38" s="81">
        <v>43540.81659722222</v>
      </c>
      <c r="X38" s="82" t="s">
        <v>549</v>
      </c>
      <c r="Y38" s="79"/>
      <c r="Z38" s="79"/>
      <c r="AA38" s="85" t="s">
        <v>663</v>
      </c>
      <c r="AB38" s="79"/>
      <c r="AC38" s="79" t="b">
        <v>0</v>
      </c>
      <c r="AD38" s="79">
        <v>0</v>
      </c>
      <c r="AE38" s="85" t="s">
        <v>744</v>
      </c>
      <c r="AF38" s="79" t="b">
        <v>0</v>
      </c>
      <c r="AG38" s="79" t="s">
        <v>748</v>
      </c>
      <c r="AH38" s="79"/>
      <c r="AI38" s="85" t="s">
        <v>744</v>
      </c>
      <c r="AJ38" s="79" t="b">
        <v>0</v>
      </c>
      <c r="AK38" s="79">
        <v>76</v>
      </c>
      <c r="AL38" s="85" t="s">
        <v>738</v>
      </c>
      <c r="AM38" s="79" t="s">
        <v>755</v>
      </c>
      <c r="AN38" s="79" t="b">
        <v>0</v>
      </c>
      <c r="AO38" s="85" t="s">
        <v>738</v>
      </c>
      <c r="AP38" s="79" t="s">
        <v>176</v>
      </c>
      <c r="AQ38" s="79">
        <v>0</v>
      </c>
      <c r="AR38" s="79">
        <v>0</v>
      </c>
      <c r="AS38" s="79"/>
      <c r="AT38" s="79"/>
      <c r="AU38" s="79"/>
      <c r="AV38" s="79"/>
      <c r="AW38" s="79"/>
      <c r="AX38" s="79"/>
      <c r="AY38" s="79"/>
      <c r="AZ38" s="79"/>
      <c r="BA38">
        <v>1</v>
      </c>
      <c r="BB38" s="78" t="str">
        <f>REPLACE(INDEX(GroupVertices[Group],MATCH(Edges24[[#This Row],[Vertex 1]],GroupVertices[Vertex],0)),1,1,"")</f>
        <v>1</v>
      </c>
      <c r="BC38" s="78" t="str">
        <f>REPLACE(INDEX(GroupVertices[Group],MATCH(Edges24[[#This Row],[Vertex 2]],GroupVertices[Vertex],0)),1,1,"")</f>
        <v>1</v>
      </c>
      <c r="BD38" s="48">
        <v>0</v>
      </c>
      <c r="BE38" s="49">
        <v>0</v>
      </c>
      <c r="BF38" s="48">
        <v>0</v>
      </c>
      <c r="BG38" s="49">
        <v>0</v>
      </c>
      <c r="BH38" s="48">
        <v>0</v>
      </c>
      <c r="BI38" s="49">
        <v>0</v>
      </c>
      <c r="BJ38" s="48">
        <v>27</v>
      </c>
      <c r="BK38" s="49">
        <v>100</v>
      </c>
      <c r="BL38" s="48">
        <v>27</v>
      </c>
    </row>
    <row r="39" spans="1:64" ht="15">
      <c r="A39" s="64" t="s">
        <v>246</v>
      </c>
      <c r="B39" s="64" t="s">
        <v>319</v>
      </c>
      <c r="C39" s="65"/>
      <c r="D39" s="66"/>
      <c r="E39" s="67"/>
      <c r="F39" s="68"/>
      <c r="G39" s="65"/>
      <c r="H39" s="69"/>
      <c r="I39" s="70"/>
      <c r="J39" s="70"/>
      <c r="K39" s="34" t="s">
        <v>65</v>
      </c>
      <c r="L39" s="77">
        <v>45</v>
      </c>
      <c r="M39" s="77"/>
      <c r="N39" s="72"/>
      <c r="O39" s="79" t="s">
        <v>332</v>
      </c>
      <c r="P39" s="81">
        <v>43540.81662037037</v>
      </c>
      <c r="Q39" s="79" t="s">
        <v>345</v>
      </c>
      <c r="R39" s="79"/>
      <c r="S39" s="79"/>
      <c r="T39" s="79"/>
      <c r="U39" s="79"/>
      <c r="V39" s="82" t="s">
        <v>445</v>
      </c>
      <c r="W39" s="81">
        <v>43540.81662037037</v>
      </c>
      <c r="X39" s="82" t="s">
        <v>550</v>
      </c>
      <c r="Y39" s="79"/>
      <c r="Z39" s="79"/>
      <c r="AA39" s="85" t="s">
        <v>664</v>
      </c>
      <c r="AB39" s="79"/>
      <c r="AC39" s="79" t="b">
        <v>0</v>
      </c>
      <c r="AD39" s="79">
        <v>0</v>
      </c>
      <c r="AE39" s="85" t="s">
        <v>744</v>
      </c>
      <c r="AF39" s="79" t="b">
        <v>0</v>
      </c>
      <c r="AG39" s="79" t="s">
        <v>748</v>
      </c>
      <c r="AH39" s="79"/>
      <c r="AI39" s="85" t="s">
        <v>744</v>
      </c>
      <c r="AJ39" s="79" t="b">
        <v>0</v>
      </c>
      <c r="AK39" s="79">
        <v>76</v>
      </c>
      <c r="AL39" s="85" t="s">
        <v>738</v>
      </c>
      <c r="AM39" s="79" t="s">
        <v>761</v>
      </c>
      <c r="AN39" s="79" t="b">
        <v>0</v>
      </c>
      <c r="AO39" s="85" t="s">
        <v>738</v>
      </c>
      <c r="AP39" s="79" t="s">
        <v>176</v>
      </c>
      <c r="AQ39" s="79">
        <v>0</v>
      </c>
      <c r="AR39" s="79">
        <v>0</v>
      </c>
      <c r="AS39" s="79"/>
      <c r="AT39" s="79"/>
      <c r="AU39" s="79"/>
      <c r="AV39" s="79"/>
      <c r="AW39" s="79"/>
      <c r="AX39" s="79"/>
      <c r="AY39" s="79"/>
      <c r="AZ39" s="79"/>
      <c r="BA39">
        <v>1</v>
      </c>
      <c r="BB39" s="78" t="str">
        <f>REPLACE(INDEX(GroupVertices[Group],MATCH(Edges24[[#This Row],[Vertex 1]],GroupVertices[Vertex],0)),1,1,"")</f>
        <v>1</v>
      </c>
      <c r="BC39" s="78" t="str">
        <f>REPLACE(INDEX(GroupVertices[Group],MATCH(Edges24[[#This Row],[Vertex 2]],GroupVertices[Vertex],0)),1,1,"")</f>
        <v>1</v>
      </c>
      <c r="BD39" s="48">
        <v>0</v>
      </c>
      <c r="BE39" s="49">
        <v>0</v>
      </c>
      <c r="BF39" s="48">
        <v>0</v>
      </c>
      <c r="BG39" s="49">
        <v>0</v>
      </c>
      <c r="BH39" s="48">
        <v>0</v>
      </c>
      <c r="BI39" s="49">
        <v>0</v>
      </c>
      <c r="BJ39" s="48">
        <v>27</v>
      </c>
      <c r="BK39" s="49">
        <v>100</v>
      </c>
      <c r="BL39" s="48">
        <v>27</v>
      </c>
    </row>
    <row r="40" spans="1:64" ht="15">
      <c r="A40" s="64" t="s">
        <v>247</v>
      </c>
      <c r="B40" s="64" t="s">
        <v>319</v>
      </c>
      <c r="C40" s="65"/>
      <c r="D40" s="66"/>
      <c r="E40" s="67"/>
      <c r="F40" s="68"/>
      <c r="G40" s="65"/>
      <c r="H40" s="69"/>
      <c r="I40" s="70"/>
      <c r="J40" s="70"/>
      <c r="K40" s="34" t="s">
        <v>65</v>
      </c>
      <c r="L40" s="77">
        <v>46</v>
      </c>
      <c r="M40" s="77"/>
      <c r="N40" s="72"/>
      <c r="O40" s="79" t="s">
        <v>332</v>
      </c>
      <c r="P40" s="81">
        <v>43540.81685185185</v>
      </c>
      <c r="Q40" s="79" t="s">
        <v>345</v>
      </c>
      <c r="R40" s="79"/>
      <c r="S40" s="79"/>
      <c r="T40" s="79"/>
      <c r="U40" s="79"/>
      <c r="V40" s="82" t="s">
        <v>446</v>
      </c>
      <c r="W40" s="81">
        <v>43540.81685185185</v>
      </c>
      <c r="X40" s="82" t="s">
        <v>551</v>
      </c>
      <c r="Y40" s="79"/>
      <c r="Z40" s="79"/>
      <c r="AA40" s="85" t="s">
        <v>665</v>
      </c>
      <c r="AB40" s="79"/>
      <c r="AC40" s="79" t="b">
        <v>0</v>
      </c>
      <c r="AD40" s="79">
        <v>0</v>
      </c>
      <c r="AE40" s="85" t="s">
        <v>744</v>
      </c>
      <c r="AF40" s="79" t="b">
        <v>0</v>
      </c>
      <c r="AG40" s="79" t="s">
        <v>748</v>
      </c>
      <c r="AH40" s="79"/>
      <c r="AI40" s="85" t="s">
        <v>744</v>
      </c>
      <c r="AJ40" s="79" t="b">
        <v>0</v>
      </c>
      <c r="AK40" s="79">
        <v>76</v>
      </c>
      <c r="AL40" s="85" t="s">
        <v>738</v>
      </c>
      <c r="AM40" s="79" t="s">
        <v>761</v>
      </c>
      <c r="AN40" s="79" t="b">
        <v>0</v>
      </c>
      <c r="AO40" s="85" t="s">
        <v>738</v>
      </c>
      <c r="AP40" s="79" t="s">
        <v>176</v>
      </c>
      <c r="AQ40" s="79">
        <v>0</v>
      </c>
      <c r="AR40" s="79">
        <v>0</v>
      </c>
      <c r="AS40" s="79"/>
      <c r="AT40" s="79"/>
      <c r="AU40" s="79"/>
      <c r="AV40" s="79"/>
      <c r="AW40" s="79"/>
      <c r="AX40" s="79"/>
      <c r="AY40" s="79"/>
      <c r="AZ40" s="79"/>
      <c r="BA40">
        <v>1</v>
      </c>
      <c r="BB40" s="78" t="str">
        <f>REPLACE(INDEX(GroupVertices[Group],MATCH(Edges24[[#This Row],[Vertex 1]],GroupVertices[Vertex],0)),1,1,"")</f>
        <v>1</v>
      </c>
      <c r="BC40" s="78" t="str">
        <f>REPLACE(INDEX(GroupVertices[Group],MATCH(Edges24[[#This Row],[Vertex 2]],GroupVertices[Vertex],0)),1,1,"")</f>
        <v>1</v>
      </c>
      <c r="BD40" s="48">
        <v>0</v>
      </c>
      <c r="BE40" s="49">
        <v>0</v>
      </c>
      <c r="BF40" s="48">
        <v>0</v>
      </c>
      <c r="BG40" s="49">
        <v>0</v>
      </c>
      <c r="BH40" s="48">
        <v>0</v>
      </c>
      <c r="BI40" s="49">
        <v>0</v>
      </c>
      <c r="BJ40" s="48">
        <v>27</v>
      </c>
      <c r="BK40" s="49">
        <v>100</v>
      </c>
      <c r="BL40" s="48">
        <v>27</v>
      </c>
    </row>
    <row r="41" spans="1:64" ht="15">
      <c r="A41" s="64" t="s">
        <v>248</v>
      </c>
      <c r="B41" s="64" t="s">
        <v>319</v>
      </c>
      <c r="C41" s="65"/>
      <c r="D41" s="66"/>
      <c r="E41" s="67"/>
      <c r="F41" s="68"/>
      <c r="G41" s="65"/>
      <c r="H41" s="69"/>
      <c r="I41" s="70"/>
      <c r="J41" s="70"/>
      <c r="K41" s="34" t="s">
        <v>65</v>
      </c>
      <c r="L41" s="77">
        <v>47</v>
      </c>
      <c r="M41" s="77"/>
      <c r="N41" s="72"/>
      <c r="O41" s="79" t="s">
        <v>332</v>
      </c>
      <c r="P41" s="81">
        <v>43540.81693287037</v>
      </c>
      <c r="Q41" s="79" t="s">
        <v>345</v>
      </c>
      <c r="R41" s="79"/>
      <c r="S41" s="79"/>
      <c r="T41" s="79"/>
      <c r="U41" s="79"/>
      <c r="V41" s="82" t="s">
        <v>447</v>
      </c>
      <c r="W41" s="81">
        <v>43540.81693287037</v>
      </c>
      <c r="X41" s="82" t="s">
        <v>552</v>
      </c>
      <c r="Y41" s="79"/>
      <c r="Z41" s="79"/>
      <c r="AA41" s="85" t="s">
        <v>666</v>
      </c>
      <c r="AB41" s="79"/>
      <c r="AC41" s="79" t="b">
        <v>0</v>
      </c>
      <c r="AD41" s="79">
        <v>0</v>
      </c>
      <c r="AE41" s="85" t="s">
        <v>744</v>
      </c>
      <c r="AF41" s="79" t="b">
        <v>0</v>
      </c>
      <c r="AG41" s="79" t="s">
        <v>748</v>
      </c>
      <c r="AH41" s="79"/>
      <c r="AI41" s="85" t="s">
        <v>744</v>
      </c>
      <c r="AJ41" s="79" t="b">
        <v>0</v>
      </c>
      <c r="AK41" s="79">
        <v>76</v>
      </c>
      <c r="AL41" s="85" t="s">
        <v>738</v>
      </c>
      <c r="AM41" s="79" t="s">
        <v>757</v>
      </c>
      <c r="AN41" s="79" t="b">
        <v>0</v>
      </c>
      <c r="AO41" s="85" t="s">
        <v>738</v>
      </c>
      <c r="AP41" s="79" t="s">
        <v>176</v>
      </c>
      <c r="AQ41" s="79">
        <v>0</v>
      </c>
      <c r="AR41" s="79">
        <v>0</v>
      </c>
      <c r="AS41" s="79"/>
      <c r="AT41" s="79"/>
      <c r="AU41" s="79"/>
      <c r="AV41" s="79"/>
      <c r="AW41" s="79"/>
      <c r="AX41" s="79"/>
      <c r="AY41" s="79"/>
      <c r="AZ41" s="79"/>
      <c r="BA41">
        <v>1</v>
      </c>
      <c r="BB41" s="78" t="str">
        <f>REPLACE(INDEX(GroupVertices[Group],MATCH(Edges24[[#This Row],[Vertex 1]],GroupVertices[Vertex],0)),1,1,"")</f>
        <v>1</v>
      </c>
      <c r="BC41" s="78" t="str">
        <f>REPLACE(INDEX(GroupVertices[Group],MATCH(Edges24[[#This Row],[Vertex 2]],GroupVertices[Vertex],0)),1,1,"")</f>
        <v>1</v>
      </c>
      <c r="BD41" s="48">
        <v>0</v>
      </c>
      <c r="BE41" s="49">
        <v>0</v>
      </c>
      <c r="BF41" s="48">
        <v>0</v>
      </c>
      <c r="BG41" s="49">
        <v>0</v>
      </c>
      <c r="BH41" s="48">
        <v>0</v>
      </c>
      <c r="BI41" s="49">
        <v>0</v>
      </c>
      <c r="BJ41" s="48">
        <v>27</v>
      </c>
      <c r="BK41" s="49">
        <v>100</v>
      </c>
      <c r="BL41" s="48">
        <v>27</v>
      </c>
    </row>
    <row r="42" spans="1:64" ht="15">
      <c r="A42" s="64" t="s">
        <v>249</v>
      </c>
      <c r="B42" s="64" t="s">
        <v>319</v>
      </c>
      <c r="C42" s="65"/>
      <c r="D42" s="66"/>
      <c r="E42" s="67"/>
      <c r="F42" s="68"/>
      <c r="G42" s="65"/>
      <c r="H42" s="69"/>
      <c r="I42" s="70"/>
      <c r="J42" s="70"/>
      <c r="K42" s="34" t="s">
        <v>65</v>
      </c>
      <c r="L42" s="77">
        <v>48</v>
      </c>
      <c r="M42" s="77"/>
      <c r="N42" s="72"/>
      <c r="O42" s="79" t="s">
        <v>332</v>
      </c>
      <c r="P42" s="81">
        <v>43540.81700231481</v>
      </c>
      <c r="Q42" s="79" t="s">
        <v>345</v>
      </c>
      <c r="R42" s="79"/>
      <c r="S42" s="79"/>
      <c r="T42" s="79"/>
      <c r="U42" s="79"/>
      <c r="V42" s="82" t="s">
        <v>448</v>
      </c>
      <c r="W42" s="81">
        <v>43540.81700231481</v>
      </c>
      <c r="X42" s="82" t="s">
        <v>553</v>
      </c>
      <c r="Y42" s="79"/>
      <c r="Z42" s="79"/>
      <c r="AA42" s="85" t="s">
        <v>667</v>
      </c>
      <c r="AB42" s="79"/>
      <c r="AC42" s="79" t="b">
        <v>0</v>
      </c>
      <c r="AD42" s="79">
        <v>0</v>
      </c>
      <c r="AE42" s="85" t="s">
        <v>744</v>
      </c>
      <c r="AF42" s="79" t="b">
        <v>0</v>
      </c>
      <c r="AG42" s="79" t="s">
        <v>748</v>
      </c>
      <c r="AH42" s="79"/>
      <c r="AI42" s="85" t="s">
        <v>744</v>
      </c>
      <c r="AJ42" s="79" t="b">
        <v>0</v>
      </c>
      <c r="AK42" s="79">
        <v>76</v>
      </c>
      <c r="AL42" s="85" t="s">
        <v>738</v>
      </c>
      <c r="AM42" s="79" t="s">
        <v>755</v>
      </c>
      <c r="AN42" s="79" t="b">
        <v>0</v>
      </c>
      <c r="AO42" s="85" t="s">
        <v>738</v>
      </c>
      <c r="AP42" s="79" t="s">
        <v>176</v>
      </c>
      <c r="AQ42" s="79">
        <v>0</v>
      </c>
      <c r="AR42" s="79">
        <v>0</v>
      </c>
      <c r="AS42" s="79"/>
      <c r="AT42" s="79"/>
      <c r="AU42" s="79"/>
      <c r="AV42" s="79"/>
      <c r="AW42" s="79"/>
      <c r="AX42" s="79"/>
      <c r="AY42" s="79"/>
      <c r="AZ42" s="79"/>
      <c r="BA42">
        <v>1</v>
      </c>
      <c r="BB42" s="78" t="str">
        <f>REPLACE(INDEX(GroupVertices[Group],MATCH(Edges24[[#This Row],[Vertex 1]],GroupVertices[Vertex],0)),1,1,"")</f>
        <v>1</v>
      </c>
      <c r="BC42" s="78" t="str">
        <f>REPLACE(INDEX(GroupVertices[Group],MATCH(Edges24[[#This Row],[Vertex 2]],GroupVertices[Vertex],0)),1,1,"")</f>
        <v>1</v>
      </c>
      <c r="BD42" s="48">
        <v>0</v>
      </c>
      <c r="BE42" s="49">
        <v>0</v>
      </c>
      <c r="BF42" s="48">
        <v>0</v>
      </c>
      <c r="BG42" s="49">
        <v>0</v>
      </c>
      <c r="BH42" s="48">
        <v>0</v>
      </c>
      <c r="BI42" s="49">
        <v>0</v>
      </c>
      <c r="BJ42" s="48">
        <v>27</v>
      </c>
      <c r="BK42" s="49">
        <v>100</v>
      </c>
      <c r="BL42" s="48">
        <v>27</v>
      </c>
    </row>
    <row r="43" spans="1:64" ht="15">
      <c r="A43" s="64" t="s">
        <v>250</v>
      </c>
      <c r="B43" s="64" t="s">
        <v>319</v>
      </c>
      <c r="C43" s="65"/>
      <c r="D43" s="66"/>
      <c r="E43" s="67"/>
      <c r="F43" s="68"/>
      <c r="G43" s="65"/>
      <c r="H43" s="69"/>
      <c r="I43" s="70"/>
      <c r="J43" s="70"/>
      <c r="K43" s="34" t="s">
        <v>65</v>
      </c>
      <c r="L43" s="77">
        <v>49</v>
      </c>
      <c r="M43" s="77"/>
      <c r="N43" s="72"/>
      <c r="O43" s="79" t="s">
        <v>332</v>
      </c>
      <c r="P43" s="81">
        <v>43540.817094907405</v>
      </c>
      <c r="Q43" s="79" t="s">
        <v>345</v>
      </c>
      <c r="R43" s="79"/>
      <c r="S43" s="79"/>
      <c r="T43" s="79"/>
      <c r="U43" s="79"/>
      <c r="V43" s="82" t="s">
        <v>449</v>
      </c>
      <c r="W43" s="81">
        <v>43540.817094907405</v>
      </c>
      <c r="X43" s="82" t="s">
        <v>554</v>
      </c>
      <c r="Y43" s="79"/>
      <c r="Z43" s="79"/>
      <c r="AA43" s="85" t="s">
        <v>668</v>
      </c>
      <c r="AB43" s="79"/>
      <c r="AC43" s="79" t="b">
        <v>0</v>
      </c>
      <c r="AD43" s="79">
        <v>0</v>
      </c>
      <c r="AE43" s="85" t="s">
        <v>744</v>
      </c>
      <c r="AF43" s="79" t="b">
        <v>0</v>
      </c>
      <c r="AG43" s="79" t="s">
        <v>748</v>
      </c>
      <c r="AH43" s="79"/>
      <c r="AI43" s="85" t="s">
        <v>744</v>
      </c>
      <c r="AJ43" s="79" t="b">
        <v>0</v>
      </c>
      <c r="AK43" s="79">
        <v>76</v>
      </c>
      <c r="AL43" s="85" t="s">
        <v>738</v>
      </c>
      <c r="AM43" s="79" t="s">
        <v>757</v>
      </c>
      <c r="AN43" s="79" t="b">
        <v>0</v>
      </c>
      <c r="AO43" s="85" t="s">
        <v>738</v>
      </c>
      <c r="AP43" s="79" t="s">
        <v>176</v>
      </c>
      <c r="AQ43" s="79">
        <v>0</v>
      </c>
      <c r="AR43" s="79">
        <v>0</v>
      </c>
      <c r="AS43" s="79"/>
      <c r="AT43" s="79"/>
      <c r="AU43" s="79"/>
      <c r="AV43" s="79"/>
      <c r="AW43" s="79"/>
      <c r="AX43" s="79"/>
      <c r="AY43" s="79"/>
      <c r="AZ43" s="79"/>
      <c r="BA43">
        <v>1</v>
      </c>
      <c r="BB43" s="78" t="str">
        <f>REPLACE(INDEX(GroupVertices[Group],MATCH(Edges24[[#This Row],[Vertex 1]],GroupVertices[Vertex],0)),1,1,"")</f>
        <v>1</v>
      </c>
      <c r="BC43" s="78" t="str">
        <f>REPLACE(INDEX(GroupVertices[Group],MATCH(Edges24[[#This Row],[Vertex 2]],GroupVertices[Vertex],0)),1,1,"")</f>
        <v>1</v>
      </c>
      <c r="BD43" s="48">
        <v>0</v>
      </c>
      <c r="BE43" s="49">
        <v>0</v>
      </c>
      <c r="BF43" s="48">
        <v>0</v>
      </c>
      <c r="BG43" s="49">
        <v>0</v>
      </c>
      <c r="BH43" s="48">
        <v>0</v>
      </c>
      <c r="BI43" s="49">
        <v>0</v>
      </c>
      <c r="BJ43" s="48">
        <v>27</v>
      </c>
      <c r="BK43" s="49">
        <v>100</v>
      </c>
      <c r="BL43" s="48">
        <v>27</v>
      </c>
    </row>
    <row r="44" spans="1:64" ht="15">
      <c r="A44" s="64" t="s">
        <v>251</v>
      </c>
      <c r="B44" s="64" t="s">
        <v>319</v>
      </c>
      <c r="C44" s="65"/>
      <c r="D44" s="66"/>
      <c r="E44" s="67"/>
      <c r="F44" s="68"/>
      <c r="G44" s="65"/>
      <c r="H44" s="69"/>
      <c r="I44" s="70"/>
      <c r="J44" s="70"/>
      <c r="K44" s="34" t="s">
        <v>65</v>
      </c>
      <c r="L44" s="77">
        <v>50</v>
      </c>
      <c r="M44" s="77"/>
      <c r="N44" s="72"/>
      <c r="O44" s="79" t="s">
        <v>332</v>
      </c>
      <c r="P44" s="81">
        <v>43540.81728009259</v>
      </c>
      <c r="Q44" s="79" t="s">
        <v>345</v>
      </c>
      <c r="R44" s="79"/>
      <c r="S44" s="79"/>
      <c r="T44" s="79"/>
      <c r="U44" s="79"/>
      <c r="V44" s="82" t="s">
        <v>450</v>
      </c>
      <c r="W44" s="81">
        <v>43540.81728009259</v>
      </c>
      <c r="X44" s="82" t="s">
        <v>555</v>
      </c>
      <c r="Y44" s="79"/>
      <c r="Z44" s="79"/>
      <c r="AA44" s="85" t="s">
        <v>669</v>
      </c>
      <c r="AB44" s="79"/>
      <c r="AC44" s="79" t="b">
        <v>0</v>
      </c>
      <c r="AD44" s="79">
        <v>0</v>
      </c>
      <c r="AE44" s="85" t="s">
        <v>744</v>
      </c>
      <c r="AF44" s="79" t="b">
        <v>0</v>
      </c>
      <c r="AG44" s="79" t="s">
        <v>748</v>
      </c>
      <c r="AH44" s="79"/>
      <c r="AI44" s="85" t="s">
        <v>744</v>
      </c>
      <c r="AJ44" s="79" t="b">
        <v>0</v>
      </c>
      <c r="AK44" s="79">
        <v>88</v>
      </c>
      <c r="AL44" s="85" t="s">
        <v>738</v>
      </c>
      <c r="AM44" s="79" t="s">
        <v>761</v>
      </c>
      <c r="AN44" s="79" t="b">
        <v>0</v>
      </c>
      <c r="AO44" s="85" t="s">
        <v>738</v>
      </c>
      <c r="AP44" s="79" t="s">
        <v>176</v>
      </c>
      <c r="AQ44" s="79">
        <v>0</v>
      </c>
      <c r="AR44" s="79">
        <v>0</v>
      </c>
      <c r="AS44" s="79"/>
      <c r="AT44" s="79"/>
      <c r="AU44" s="79"/>
      <c r="AV44" s="79"/>
      <c r="AW44" s="79"/>
      <c r="AX44" s="79"/>
      <c r="AY44" s="79"/>
      <c r="AZ44" s="79"/>
      <c r="BA44">
        <v>1</v>
      </c>
      <c r="BB44" s="78" t="str">
        <f>REPLACE(INDEX(GroupVertices[Group],MATCH(Edges24[[#This Row],[Vertex 1]],GroupVertices[Vertex],0)),1,1,"")</f>
        <v>1</v>
      </c>
      <c r="BC44" s="78" t="str">
        <f>REPLACE(INDEX(GroupVertices[Group],MATCH(Edges24[[#This Row],[Vertex 2]],GroupVertices[Vertex],0)),1,1,"")</f>
        <v>1</v>
      </c>
      <c r="BD44" s="48">
        <v>0</v>
      </c>
      <c r="BE44" s="49">
        <v>0</v>
      </c>
      <c r="BF44" s="48">
        <v>0</v>
      </c>
      <c r="BG44" s="49">
        <v>0</v>
      </c>
      <c r="BH44" s="48">
        <v>0</v>
      </c>
      <c r="BI44" s="49">
        <v>0</v>
      </c>
      <c r="BJ44" s="48">
        <v>27</v>
      </c>
      <c r="BK44" s="49">
        <v>100</v>
      </c>
      <c r="BL44" s="48">
        <v>27</v>
      </c>
    </row>
    <row r="45" spans="1:64" ht="15">
      <c r="A45" s="64" t="s">
        <v>252</v>
      </c>
      <c r="B45" s="64" t="s">
        <v>252</v>
      </c>
      <c r="C45" s="65"/>
      <c r="D45" s="66"/>
      <c r="E45" s="67"/>
      <c r="F45" s="68"/>
      <c r="G45" s="65"/>
      <c r="H45" s="69"/>
      <c r="I45" s="70"/>
      <c r="J45" s="70"/>
      <c r="K45" s="34" t="s">
        <v>65</v>
      </c>
      <c r="L45" s="77">
        <v>51</v>
      </c>
      <c r="M45" s="77"/>
      <c r="N45" s="72"/>
      <c r="O45" s="79" t="s">
        <v>176</v>
      </c>
      <c r="P45" s="81">
        <v>43540.81762731481</v>
      </c>
      <c r="Q45" s="79" t="s">
        <v>359</v>
      </c>
      <c r="R45" s="82" t="s">
        <v>387</v>
      </c>
      <c r="S45" s="79" t="s">
        <v>403</v>
      </c>
      <c r="T45" s="79"/>
      <c r="U45" s="82" t="s">
        <v>414</v>
      </c>
      <c r="V45" s="82" t="s">
        <v>414</v>
      </c>
      <c r="W45" s="81">
        <v>43540.81762731481</v>
      </c>
      <c r="X45" s="82" t="s">
        <v>556</v>
      </c>
      <c r="Y45" s="79"/>
      <c r="Z45" s="79"/>
      <c r="AA45" s="85" t="s">
        <v>670</v>
      </c>
      <c r="AB45" s="79"/>
      <c r="AC45" s="79" t="b">
        <v>0</v>
      </c>
      <c r="AD45" s="79">
        <v>0</v>
      </c>
      <c r="AE45" s="85" t="s">
        <v>744</v>
      </c>
      <c r="AF45" s="79" t="b">
        <v>0</v>
      </c>
      <c r="AG45" s="79" t="s">
        <v>748</v>
      </c>
      <c r="AH45" s="79"/>
      <c r="AI45" s="85" t="s">
        <v>744</v>
      </c>
      <c r="AJ45" s="79" t="b">
        <v>0</v>
      </c>
      <c r="AK45" s="79">
        <v>0</v>
      </c>
      <c r="AL45" s="85" t="s">
        <v>744</v>
      </c>
      <c r="AM45" s="79" t="s">
        <v>765</v>
      </c>
      <c r="AN45" s="79" t="b">
        <v>0</v>
      </c>
      <c r="AO45" s="85" t="s">
        <v>670</v>
      </c>
      <c r="AP45" s="79" t="s">
        <v>176</v>
      </c>
      <c r="AQ45" s="79">
        <v>0</v>
      </c>
      <c r="AR45" s="79">
        <v>0</v>
      </c>
      <c r="AS45" s="79"/>
      <c r="AT45" s="79"/>
      <c r="AU45" s="79"/>
      <c r="AV45" s="79"/>
      <c r="AW45" s="79"/>
      <c r="AX45" s="79"/>
      <c r="AY45" s="79"/>
      <c r="AZ45" s="79"/>
      <c r="BA45">
        <v>1</v>
      </c>
      <c r="BB45" s="78" t="str">
        <f>REPLACE(INDEX(GroupVertices[Group],MATCH(Edges24[[#This Row],[Vertex 1]],GroupVertices[Vertex],0)),1,1,"")</f>
        <v>2</v>
      </c>
      <c r="BC45" s="78" t="str">
        <f>REPLACE(INDEX(GroupVertices[Group],MATCH(Edges24[[#This Row],[Vertex 2]],GroupVertices[Vertex],0)),1,1,"")</f>
        <v>2</v>
      </c>
      <c r="BD45" s="48">
        <v>0</v>
      </c>
      <c r="BE45" s="49">
        <v>0</v>
      </c>
      <c r="BF45" s="48">
        <v>0</v>
      </c>
      <c r="BG45" s="49">
        <v>0</v>
      </c>
      <c r="BH45" s="48">
        <v>0</v>
      </c>
      <c r="BI45" s="49">
        <v>0</v>
      </c>
      <c r="BJ45" s="48">
        <v>27</v>
      </c>
      <c r="BK45" s="49">
        <v>100</v>
      </c>
      <c r="BL45" s="48">
        <v>27</v>
      </c>
    </row>
    <row r="46" spans="1:64" ht="15">
      <c r="A46" s="64" t="s">
        <v>253</v>
      </c>
      <c r="B46" s="64" t="s">
        <v>319</v>
      </c>
      <c r="C46" s="65"/>
      <c r="D46" s="66"/>
      <c r="E46" s="67"/>
      <c r="F46" s="68"/>
      <c r="G46" s="65"/>
      <c r="H46" s="69"/>
      <c r="I46" s="70"/>
      <c r="J46" s="70"/>
      <c r="K46" s="34" t="s">
        <v>65</v>
      </c>
      <c r="L46" s="77">
        <v>52</v>
      </c>
      <c r="M46" s="77"/>
      <c r="N46" s="72"/>
      <c r="O46" s="79" t="s">
        <v>332</v>
      </c>
      <c r="P46" s="81">
        <v>43540.81868055555</v>
      </c>
      <c r="Q46" s="79" t="s">
        <v>345</v>
      </c>
      <c r="R46" s="79"/>
      <c r="S46" s="79"/>
      <c r="T46" s="79"/>
      <c r="U46" s="79"/>
      <c r="V46" s="82" t="s">
        <v>451</v>
      </c>
      <c r="W46" s="81">
        <v>43540.81868055555</v>
      </c>
      <c r="X46" s="82" t="s">
        <v>557</v>
      </c>
      <c r="Y46" s="79"/>
      <c r="Z46" s="79"/>
      <c r="AA46" s="85" t="s">
        <v>671</v>
      </c>
      <c r="AB46" s="79"/>
      <c r="AC46" s="79" t="b">
        <v>0</v>
      </c>
      <c r="AD46" s="79">
        <v>0</v>
      </c>
      <c r="AE46" s="85" t="s">
        <v>744</v>
      </c>
      <c r="AF46" s="79" t="b">
        <v>0</v>
      </c>
      <c r="AG46" s="79" t="s">
        <v>748</v>
      </c>
      <c r="AH46" s="79"/>
      <c r="AI46" s="85" t="s">
        <v>744</v>
      </c>
      <c r="AJ46" s="79" t="b">
        <v>0</v>
      </c>
      <c r="AK46" s="79">
        <v>76</v>
      </c>
      <c r="AL46" s="85" t="s">
        <v>738</v>
      </c>
      <c r="AM46" s="79" t="s">
        <v>761</v>
      </c>
      <c r="AN46" s="79" t="b">
        <v>0</v>
      </c>
      <c r="AO46" s="85" t="s">
        <v>738</v>
      </c>
      <c r="AP46" s="79" t="s">
        <v>176</v>
      </c>
      <c r="AQ46" s="79">
        <v>0</v>
      </c>
      <c r="AR46" s="79">
        <v>0</v>
      </c>
      <c r="AS46" s="79"/>
      <c r="AT46" s="79"/>
      <c r="AU46" s="79"/>
      <c r="AV46" s="79"/>
      <c r="AW46" s="79"/>
      <c r="AX46" s="79"/>
      <c r="AY46" s="79"/>
      <c r="AZ46" s="79"/>
      <c r="BA46">
        <v>1</v>
      </c>
      <c r="BB46" s="78" t="str">
        <f>REPLACE(INDEX(GroupVertices[Group],MATCH(Edges24[[#This Row],[Vertex 1]],GroupVertices[Vertex],0)),1,1,"")</f>
        <v>1</v>
      </c>
      <c r="BC46" s="78" t="str">
        <f>REPLACE(INDEX(GroupVertices[Group],MATCH(Edges24[[#This Row],[Vertex 2]],GroupVertices[Vertex],0)),1,1,"")</f>
        <v>1</v>
      </c>
      <c r="BD46" s="48">
        <v>0</v>
      </c>
      <c r="BE46" s="49">
        <v>0</v>
      </c>
      <c r="BF46" s="48">
        <v>0</v>
      </c>
      <c r="BG46" s="49">
        <v>0</v>
      </c>
      <c r="BH46" s="48">
        <v>0</v>
      </c>
      <c r="BI46" s="49">
        <v>0</v>
      </c>
      <c r="BJ46" s="48">
        <v>27</v>
      </c>
      <c r="BK46" s="49">
        <v>100</v>
      </c>
      <c r="BL46" s="48">
        <v>27</v>
      </c>
    </row>
    <row r="47" spans="1:64" ht="15">
      <c r="A47" s="64" t="s">
        <v>254</v>
      </c>
      <c r="B47" s="64" t="s">
        <v>319</v>
      </c>
      <c r="C47" s="65"/>
      <c r="D47" s="66"/>
      <c r="E47" s="67"/>
      <c r="F47" s="68"/>
      <c r="G47" s="65"/>
      <c r="H47" s="69"/>
      <c r="I47" s="70"/>
      <c r="J47" s="70"/>
      <c r="K47" s="34" t="s">
        <v>65</v>
      </c>
      <c r="L47" s="77">
        <v>53</v>
      </c>
      <c r="M47" s="77"/>
      <c r="N47" s="72"/>
      <c r="O47" s="79" t="s">
        <v>332</v>
      </c>
      <c r="P47" s="81">
        <v>43540.81916666667</v>
      </c>
      <c r="Q47" s="79" t="s">
        <v>345</v>
      </c>
      <c r="R47" s="79"/>
      <c r="S47" s="79"/>
      <c r="T47" s="79"/>
      <c r="U47" s="79"/>
      <c r="V47" s="82" t="s">
        <v>452</v>
      </c>
      <c r="W47" s="81">
        <v>43540.81916666667</v>
      </c>
      <c r="X47" s="82" t="s">
        <v>558</v>
      </c>
      <c r="Y47" s="79"/>
      <c r="Z47" s="79"/>
      <c r="AA47" s="85" t="s">
        <v>672</v>
      </c>
      <c r="AB47" s="79"/>
      <c r="AC47" s="79" t="b">
        <v>0</v>
      </c>
      <c r="AD47" s="79">
        <v>0</v>
      </c>
      <c r="AE47" s="85" t="s">
        <v>744</v>
      </c>
      <c r="AF47" s="79" t="b">
        <v>0</v>
      </c>
      <c r="AG47" s="79" t="s">
        <v>748</v>
      </c>
      <c r="AH47" s="79"/>
      <c r="AI47" s="85" t="s">
        <v>744</v>
      </c>
      <c r="AJ47" s="79" t="b">
        <v>0</v>
      </c>
      <c r="AK47" s="79">
        <v>76</v>
      </c>
      <c r="AL47" s="85" t="s">
        <v>738</v>
      </c>
      <c r="AM47" s="79" t="s">
        <v>754</v>
      </c>
      <c r="AN47" s="79" t="b">
        <v>0</v>
      </c>
      <c r="AO47" s="85" t="s">
        <v>738</v>
      </c>
      <c r="AP47" s="79" t="s">
        <v>176</v>
      </c>
      <c r="AQ47" s="79">
        <v>0</v>
      </c>
      <c r="AR47" s="79">
        <v>0</v>
      </c>
      <c r="AS47" s="79"/>
      <c r="AT47" s="79"/>
      <c r="AU47" s="79"/>
      <c r="AV47" s="79"/>
      <c r="AW47" s="79"/>
      <c r="AX47" s="79"/>
      <c r="AY47" s="79"/>
      <c r="AZ47" s="79"/>
      <c r="BA47">
        <v>1</v>
      </c>
      <c r="BB47" s="78" t="str">
        <f>REPLACE(INDEX(GroupVertices[Group],MATCH(Edges24[[#This Row],[Vertex 1]],GroupVertices[Vertex],0)),1,1,"")</f>
        <v>1</v>
      </c>
      <c r="BC47" s="78" t="str">
        <f>REPLACE(INDEX(GroupVertices[Group],MATCH(Edges24[[#This Row],[Vertex 2]],GroupVertices[Vertex],0)),1,1,"")</f>
        <v>1</v>
      </c>
      <c r="BD47" s="48">
        <v>0</v>
      </c>
      <c r="BE47" s="49">
        <v>0</v>
      </c>
      <c r="BF47" s="48">
        <v>0</v>
      </c>
      <c r="BG47" s="49">
        <v>0</v>
      </c>
      <c r="BH47" s="48">
        <v>0</v>
      </c>
      <c r="BI47" s="49">
        <v>0</v>
      </c>
      <c r="BJ47" s="48">
        <v>27</v>
      </c>
      <c r="BK47" s="49">
        <v>100</v>
      </c>
      <c r="BL47" s="48">
        <v>27</v>
      </c>
    </row>
    <row r="48" spans="1:64" ht="15">
      <c r="A48" s="64" t="s">
        <v>255</v>
      </c>
      <c r="B48" s="64" t="s">
        <v>319</v>
      </c>
      <c r="C48" s="65"/>
      <c r="D48" s="66"/>
      <c r="E48" s="67"/>
      <c r="F48" s="68"/>
      <c r="G48" s="65"/>
      <c r="H48" s="69"/>
      <c r="I48" s="70"/>
      <c r="J48" s="70"/>
      <c r="K48" s="34" t="s">
        <v>65</v>
      </c>
      <c r="L48" s="77">
        <v>54</v>
      </c>
      <c r="M48" s="77"/>
      <c r="N48" s="72"/>
      <c r="O48" s="79" t="s">
        <v>332</v>
      </c>
      <c r="P48" s="81">
        <v>43540.81922453704</v>
      </c>
      <c r="Q48" s="79" t="s">
        <v>345</v>
      </c>
      <c r="R48" s="79"/>
      <c r="S48" s="79"/>
      <c r="T48" s="79"/>
      <c r="U48" s="79"/>
      <c r="V48" s="82" t="s">
        <v>453</v>
      </c>
      <c r="W48" s="81">
        <v>43540.81922453704</v>
      </c>
      <c r="X48" s="82" t="s">
        <v>559</v>
      </c>
      <c r="Y48" s="79"/>
      <c r="Z48" s="79"/>
      <c r="AA48" s="85" t="s">
        <v>673</v>
      </c>
      <c r="AB48" s="79"/>
      <c r="AC48" s="79" t="b">
        <v>0</v>
      </c>
      <c r="AD48" s="79">
        <v>0</v>
      </c>
      <c r="AE48" s="85" t="s">
        <v>744</v>
      </c>
      <c r="AF48" s="79" t="b">
        <v>0</v>
      </c>
      <c r="AG48" s="79" t="s">
        <v>748</v>
      </c>
      <c r="AH48" s="79"/>
      <c r="AI48" s="85" t="s">
        <v>744</v>
      </c>
      <c r="AJ48" s="79" t="b">
        <v>0</v>
      </c>
      <c r="AK48" s="79">
        <v>76</v>
      </c>
      <c r="AL48" s="85" t="s">
        <v>738</v>
      </c>
      <c r="AM48" s="79" t="s">
        <v>761</v>
      </c>
      <c r="AN48" s="79" t="b">
        <v>0</v>
      </c>
      <c r="AO48" s="85" t="s">
        <v>738</v>
      </c>
      <c r="AP48" s="79" t="s">
        <v>176</v>
      </c>
      <c r="AQ48" s="79">
        <v>0</v>
      </c>
      <c r="AR48" s="79">
        <v>0</v>
      </c>
      <c r="AS48" s="79"/>
      <c r="AT48" s="79"/>
      <c r="AU48" s="79"/>
      <c r="AV48" s="79"/>
      <c r="AW48" s="79"/>
      <c r="AX48" s="79"/>
      <c r="AY48" s="79"/>
      <c r="AZ48" s="79"/>
      <c r="BA48">
        <v>1</v>
      </c>
      <c r="BB48" s="78" t="str">
        <f>REPLACE(INDEX(GroupVertices[Group],MATCH(Edges24[[#This Row],[Vertex 1]],GroupVertices[Vertex],0)),1,1,"")</f>
        <v>1</v>
      </c>
      <c r="BC48" s="78" t="str">
        <f>REPLACE(INDEX(GroupVertices[Group],MATCH(Edges24[[#This Row],[Vertex 2]],GroupVertices[Vertex],0)),1,1,"")</f>
        <v>1</v>
      </c>
      <c r="BD48" s="48">
        <v>0</v>
      </c>
      <c r="BE48" s="49">
        <v>0</v>
      </c>
      <c r="BF48" s="48">
        <v>0</v>
      </c>
      <c r="BG48" s="49">
        <v>0</v>
      </c>
      <c r="BH48" s="48">
        <v>0</v>
      </c>
      <c r="BI48" s="49">
        <v>0</v>
      </c>
      <c r="BJ48" s="48">
        <v>27</v>
      </c>
      <c r="BK48" s="49">
        <v>100</v>
      </c>
      <c r="BL48" s="48">
        <v>27</v>
      </c>
    </row>
    <row r="49" spans="1:64" ht="15">
      <c r="A49" s="64" t="s">
        <v>256</v>
      </c>
      <c r="B49" s="64" t="s">
        <v>319</v>
      </c>
      <c r="C49" s="65"/>
      <c r="D49" s="66"/>
      <c r="E49" s="67"/>
      <c r="F49" s="68"/>
      <c r="G49" s="65"/>
      <c r="H49" s="69"/>
      <c r="I49" s="70"/>
      <c r="J49" s="70"/>
      <c r="K49" s="34" t="s">
        <v>65</v>
      </c>
      <c r="L49" s="77">
        <v>55</v>
      </c>
      <c r="M49" s="77"/>
      <c r="N49" s="72"/>
      <c r="O49" s="79" t="s">
        <v>332</v>
      </c>
      <c r="P49" s="81">
        <v>43540.81935185185</v>
      </c>
      <c r="Q49" s="79" t="s">
        <v>345</v>
      </c>
      <c r="R49" s="79"/>
      <c r="S49" s="79"/>
      <c r="T49" s="79"/>
      <c r="U49" s="79"/>
      <c r="V49" s="82" t="s">
        <v>454</v>
      </c>
      <c r="W49" s="81">
        <v>43540.81935185185</v>
      </c>
      <c r="X49" s="82" t="s">
        <v>560</v>
      </c>
      <c r="Y49" s="79"/>
      <c r="Z49" s="79"/>
      <c r="AA49" s="85" t="s">
        <v>674</v>
      </c>
      <c r="AB49" s="79"/>
      <c r="AC49" s="79" t="b">
        <v>0</v>
      </c>
      <c r="AD49" s="79">
        <v>0</v>
      </c>
      <c r="AE49" s="85" t="s">
        <v>744</v>
      </c>
      <c r="AF49" s="79" t="b">
        <v>0</v>
      </c>
      <c r="AG49" s="79" t="s">
        <v>748</v>
      </c>
      <c r="AH49" s="79"/>
      <c r="AI49" s="85" t="s">
        <v>744</v>
      </c>
      <c r="AJ49" s="79" t="b">
        <v>0</v>
      </c>
      <c r="AK49" s="79">
        <v>76</v>
      </c>
      <c r="AL49" s="85" t="s">
        <v>738</v>
      </c>
      <c r="AM49" s="79" t="s">
        <v>755</v>
      </c>
      <c r="AN49" s="79" t="b">
        <v>0</v>
      </c>
      <c r="AO49" s="85" t="s">
        <v>738</v>
      </c>
      <c r="AP49" s="79" t="s">
        <v>176</v>
      </c>
      <c r="AQ49" s="79">
        <v>0</v>
      </c>
      <c r="AR49" s="79">
        <v>0</v>
      </c>
      <c r="AS49" s="79"/>
      <c r="AT49" s="79"/>
      <c r="AU49" s="79"/>
      <c r="AV49" s="79"/>
      <c r="AW49" s="79"/>
      <c r="AX49" s="79"/>
      <c r="AY49" s="79"/>
      <c r="AZ49" s="79"/>
      <c r="BA49">
        <v>1</v>
      </c>
      <c r="BB49" s="78" t="str">
        <f>REPLACE(INDEX(GroupVertices[Group],MATCH(Edges24[[#This Row],[Vertex 1]],GroupVertices[Vertex],0)),1,1,"")</f>
        <v>1</v>
      </c>
      <c r="BC49" s="78" t="str">
        <f>REPLACE(INDEX(GroupVertices[Group],MATCH(Edges24[[#This Row],[Vertex 2]],GroupVertices[Vertex],0)),1,1,"")</f>
        <v>1</v>
      </c>
      <c r="BD49" s="48">
        <v>0</v>
      </c>
      <c r="BE49" s="49">
        <v>0</v>
      </c>
      <c r="BF49" s="48">
        <v>0</v>
      </c>
      <c r="BG49" s="49">
        <v>0</v>
      </c>
      <c r="BH49" s="48">
        <v>0</v>
      </c>
      <c r="BI49" s="49">
        <v>0</v>
      </c>
      <c r="BJ49" s="48">
        <v>27</v>
      </c>
      <c r="BK49" s="49">
        <v>100</v>
      </c>
      <c r="BL49" s="48">
        <v>27</v>
      </c>
    </row>
    <row r="50" spans="1:64" ht="15">
      <c r="A50" s="64" t="s">
        <v>257</v>
      </c>
      <c r="B50" s="64" t="s">
        <v>319</v>
      </c>
      <c r="C50" s="65"/>
      <c r="D50" s="66"/>
      <c r="E50" s="67"/>
      <c r="F50" s="68"/>
      <c r="G50" s="65"/>
      <c r="H50" s="69"/>
      <c r="I50" s="70"/>
      <c r="J50" s="70"/>
      <c r="K50" s="34" t="s">
        <v>65</v>
      </c>
      <c r="L50" s="77">
        <v>56</v>
      </c>
      <c r="M50" s="77"/>
      <c r="N50" s="72"/>
      <c r="O50" s="79" t="s">
        <v>332</v>
      </c>
      <c r="P50" s="81">
        <v>43540.81964120371</v>
      </c>
      <c r="Q50" s="79" t="s">
        <v>345</v>
      </c>
      <c r="R50" s="79"/>
      <c r="S50" s="79"/>
      <c r="T50" s="79"/>
      <c r="U50" s="79"/>
      <c r="V50" s="82" t="s">
        <v>455</v>
      </c>
      <c r="W50" s="81">
        <v>43540.81964120371</v>
      </c>
      <c r="X50" s="82" t="s">
        <v>561</v>
      </c>
      <c r="Y50" s="79"/>
      <c r="Z50" s="79"/>
      <c r="AA50" s="85" t="s">
        <v>675</v>
      </c>
      <c r="AB50" s="79"/>
      <c r="AC50" s="79" t="b">
        <v>0</v>
      </c>
      <c r="AD50" s="79">
        <v>0</v>
      </c>
      <c r="AE50" s="85" t="s">
        <v>744</v>
      </c>
      <c r="AF50" s="79" t="b">
        <v>0</v>
      </c>
      <c r="AG50" s="79" t="s">
        <v>748</v>
      </c>
      <c r="AH50" s="79"/>
      <c r="AI50" s="85" t="s">
        <v>744</v>
      </c>
      <c r="AJ50" s="79" t="b">
        <v>0</v>
      </c>
      <c r="AK50" s="79">
        <v>76</v>
      </c>
      <c r="AL50" s="85" t="s">
        <v>738</v>
      </c>
      <c r="AM50" s="79" t="s">
        <v>754</v>
      </c>
      <c r="AN50" s="79" t="b">
        <v>0</v>
      </c>
      <c r="AO50" s="85" t="s">
        <v>738</v>
      </c>
      <c r="AP50" s="79" t="s">
        <v>176</v>
      </c>
      <c r="AQ50" s="79">
        <v>0</v>
      </c>
      <c r="AR50" s="79">
        <v>0</v>
      </c>
      <c r="AS50" s="79"/>
      <c r="AT50" s="79"/>
      <c r="AU50" s="79"/>
      <c r="AV50" s="79"/>
      <c r="AW50" s="79"/>
      <c r="AX50" s="79"/>
      <c r="AY50" s="79"/>
      <c r="AZ50" s="79"/>
      <c r="BA50">
        <v>1</v>
      </c>
      <c r="BB50" s="78" t="str">
        <f>REPLACE(INDEX(GroupVertices[Group],MATCH(Edges24[[#This Row],[Vertex 1]],GroupVertices[Vertex],0)),1,1,"")</f>
        <v>1</v>
      </c>
      <c r="BC50" s="78" t="str">
        <f>REPLACE(INDEX(GroupVertices[Group],MATCH(Edges24[[#This Row],[Vertex 2]],GroupVertices[Vertex],0)),1,1,"")</f>
        <v>1</v>
      </c>
      <c r="BD50" s="48">
        <v>0</v>
      </c>
      <c r="BE50" s="49">
        <v>0</v>
      </c>
      <c r="BF50" s="48">
        <v>0</v>
      </c>
      <c r="BG50" s="49">
        <v>0</v>
      </c>
      <c r="BH50" s="48">
        <v>0</v>
      </c>
      <c r="BI50" s="49">
        <v>0</v>
      </c>
      <c r="BJ50" s="48">
        <v>27</v>
      </c>
      <c r="BK50" s="49">
        <v>100</v>
      </c>
      <c r="BL50" s="48">
        <v>27</v>
      </c>
    </row>
    <row r="51" spans="1:64" ht="15">
      <c r="A51" s="64" t="s">
        <v>258</v>
      </c>
      <c r="B51" s="64" t="s">
        <v>319</v>
      </c>
      <c r="C51" s="65"/>
      <c r="D51" s="66"/>
      <c r="E51" s="67"/>
      <c r="F51" s="68"/>
      <c r="G51" s="65"/>
      <c r="H51" s="69"/>
      <c r="I51" s="70"/>
      <c r="J51" s="70"/>
      <c r="K51" s="34" t="s">
        <v>65</v>
      </c>
      <c r="L51" s="77">
        <v>57</v>
      </c>
      <c r="M51" s="77"/>
      <c r="N51" s="72"/>
      <c r="O51" s="79" t="s">
        <v>332</v>
      </c>
      <c r="P51" s="81">
        <v>43540.81982638889</v>
      </c>
      <c r="Q51" s="79" t="s">
        <v>345</v>
      </c>
      <c r="R51" s="79"/>
      <c r="S51" s="79"/>
      <c r="T51" s="79"/>
      <c r="U51" s="79"/>
      <c r="V51" s="82" t="s">
        <v>456</v>
      </c>
      <c r="W51" s="81">
        <v>43540.81982638889</v>
      </c>
      <c r="X51" s="82" t="s">
        <v>562</v>
      </c>
      <c r="Y51" s="79"/>
      <c r="Z51" s="79"/>
      <c r="AA51" s="85" t="s">
        <v>676</v>
      </c>
      <c r="AB51" s="79"/>
      <c r="AC51" s="79" t="b">
        <v>0</v>
      </c>
      <c r="AD51" s="79">
        <v>0</v>
      </c>
      <c r="AE51" s="85" t="s">
        <v>744</v>
      </c>
      <c r="AF51" s="79" t="b">
        <v>0</v>
      </c>
      <c r="AG51" s="79" t="s">
        <v>748</v>
      </c>
      <c r="AH51" s="79"/>
      <c r="AI51" s="85" t="s">
        <v>744</v>
      </c>
      <c r="AJ51" s="79" t="b">
        <v>0</v>
      </c>
      <c r="AK51" s="79">
        <v>88</v>
      </c>
      <c r="AL51" s="85" t="s">
        <v>738</v>
      </c>
      <c r="AM51" s="79" t="s">
        <v>757</v>
      </c>
      <c r="AN51" s="79" t="b">
        <v>0</v>
      </c>
      <c r="AO51" s="85" t="s">
        <v>738</v>
      </c>
      <c r="AP51" s="79" t="s">
        <v>176</v>
      </c>
      <c r="AQ51" s="79">
        <v>0</v>
      </c>
      <c r="AR51" s="79">
        <v>0</v>
      </c>
      <c r="AS51" s="79"/>
      <c r="AT51" s="79"/>
      <c r="AU51" s="79"/>
      <c r="AV51" s="79"/>
      <c r="AW51" s="79"/>
      <c r="AX51" s="79"/>
      <c r="AY51" s="79"/>
      <c r="AZ51" s="79"/>
      <c r="BA51">
        <v>1</v>
      </c>
      <c r="BB51" s="78" t="str">
        <f>REPLACE(INDEX(GroupVertices[Group],MATCH(Edges24[[#This Row],[Vertex 1]],GroupVertices[Vertex],0)),1,1,"")</f>
        <v>1</v>
      </c>
      <c r="BC51" s="78" t="str">
        <f>REPLACE(INDEX(GroupVertices[Group],MATCH(Edges24[[#This Row],[Vertex 2]],GroupVertices[Vertex],0)),1,1,"")</f>
        <v>1</v>
      </c>
      <c r="BD51" s="48">
        <v>0</v>
      </c>
      <c r="BE51" s="49">
        <v>0</v>
      </c>
      <c r="BF51" s="48">
        <v>0</v>
      </c>
      <c r="BG51" s="49">
        <v>0</v>
      </c>
      <c r="BH51" s="48">
        <v>0</v>
      </c>
      <c r="BI51" s="49">
        <v>0</v>
      </c>
      <c r="BJ51" s="48">
        <v>27</v>
      </c>
      <c r="BK51" s="49">
        <v>100</v>
      </c>
      <c r="BL51" s="48">
        <v>27</v>
      </c>
    </row>
    <row r="52" spans="1:64" ht="15">
      <c r="A52" s="64" t="s">
        <v>259</v>
      </c>
      <c r="B52" s="64" t="s">
        <v>319</v>
      </c>
      <c r="C52" s="65"/>
      <c r="D52" s="66"/>
      <c r="E52" s="67"/>
      <c r="F52" s="68"/>
      <c r="G52" s="65"/>
      <c r="H52" s="69"/>
      <c r="I52" s="70"/>
      <c r="J52" s="70"/>
      <c r="K52" s="34" t="s">
        <v>65</v>
      </c>
      <c r="L52" s="77">
        <v>58</v>
      </c>
      <c r="M52" s="77"/>
      <c r="N52" s="72"/>
      <c r="O52" s="79" t="s">
        <v>332</v>
      </c>
      <c r="P52" s="81">
        <v>43540.821608796294</v>
      </c>
      <c r="Q52" s="79" t="s">
        <v>345</v>
      </c>
      <c r="R52" s="79"/>
      <c r="S52" s="79"/>
      <c r="T52" s="79"/>
      <c r="U52" s="79"/>
      <c r="V52" s="82" t="s">
        <v>457</v>
      </c>
      <c r="W52" s="81">
        <v>43540.821608796294</v>
      </c>
      <c r="X52" s="82" t="s">
        <v>563</v>
      </c>
      <c r="Y52" s="79"/>
      <c r="Z52" s="79"/>
      <c r="AA52" s="85" t="s">
        <v>677</v>
      </c>
      <c r="AB52" s="79"/>
      <c r="AC52" s="79" t="b">
        <v>0</v>
      </c>
      <c r="AD52" s="79">
        <v>0</v>
      </c>
      <c r="AE52" s="85" t="s">
        <v>744</v>
      </c>
      <c r="AF52" s="79" t="b">
        <v>0</v>
      </c>
      <c r="AG52" s="79" t="s">
        <v>748</v>
      </c>
      <c r="AH52" s="79"/>
      <c r="AI52" s="85" t="s">
        <v>744</v>
      </c>
      <c r="AJ52" s="79" t="b">
        <v>0</v>
      </c>
      <c r="AK52" s="79">
        <v>76</v>
      </c>
      <c r="AL52" s="85" t="s">
        <v>738</v>
      </c>
      <c r="AM52" s="79" t="s">
        <v>761</v>
      </c>
      <c r="AN52" s="79" t="b">
        <v>0</v>
      </c>
      <c r="AO52" s="85" t="s">
        <v>738</v>
      </c>
      <c r="AP52" s="79" t="s">
        <v>176</v>
      </c>
      <c r="AQ52" s="79">
        <v>0</v>
      </c>
      <c r="AR52" s="79">
        <v>0</v>
      </c>
      <c r="AS52" s="79"/>
      <c r="AT52" s="79"/>
      <c r="AU52" s="79"/>
      <c r="AV52" s="79"/>
      <c r="AW52" s="79"/>
      <c r="AX52" s="79"/>
      <c r="AY52" s="79"/>
      <c r="AZ52" s="79"/>
      <c r="BA52">
        <v>1</v>
      </c>
      <c r="BB52" s="78" t="str">
        <f>REPLACE(INDEX(GroupVertices[Group],MATCH(Edges24[[#This Row],[Vertex 1]],GroupVertices[Vertex],0)),1,1,"")</f>
        <v>1</v>
      </c>
      <c r="BC52" s="78" t="str">
        <f>REPLACE(INDEX(GroupVertices[Group],MATCH(Edges24[[#This Row],[Vertex 2]],GroupVertices[Vertex],0)),1,1,"")</f>
        <v>1</v>
      </c>
      <c r="BD52" s="48">
        <v>0</v>
      </c>
      <c r="BE52" s="49">
        <v>0</v>
      </c>
      <c r="BF52" s="48">
        <v>0</v>
      </c>
      <c r="BG52" s="49">
        <v>0</v>
      </c>
      <c r="BH52" s="48">
        <v>0</v>
      </c>
      <c r="BI52" s="49">
        <v>0</v>
      </c>
      <c r="BJ52" s="48">
        <v>27</v>
      </c>
      <c r="BK52" s="49">
        <v>100</v>
      </c>
      <c r="BL52" s="48">
        <v>27</v>
      </c>
    </row>
    <row r="53" spans="1:64" ht="15">
      <c r="A53" s="64" t="s">
        <v>260</v>
      </c>
      <c r="B53" s="64" t="s">
        <v>319</v>
      </c>
      <c r="C53" s="65"/>
      <c r="D53" s="66"/>
      <c r="E53" s="67"/>
      <c r="F53" s="68"/>
      <c r="G53" s="65"/>
      <c r="H53" s="69"/>
      <c r="I53" s="70"/>
      <c r="J53" s="70"/>
      <c r="K53" s="34" t="s">
        <v>65</v>
      </c>
      <c r="L53" s="77">
        <v>59</v>
      </c>
      <c r="M53" s="77"/>
      <c r="N53" s="72"/>
      <c r="O53" s="79" t="s">
        <v>332</v>
      </c>
      <c r="P53" s="81">
        <v>43540.82240740741</v>
      </c>
      <c r="Q53" s="79" t="s">
        <v>345</v>
      </c>
      <c r="R53" s="79"/>
      <c r="S53" s="79"/>
      <c r="T53" s="79"/>
      <c r="U53" s="79"/>
      <c r="V53" s="82" t="s">
        <v>458</v>
      </c>
      <c r="W53" s="81">
        <v>43540.82240740741</v>
      </c>
      <c r="X53" s="82" t="s">
        <v>564</v>
      </c>
      <c r="Y53" s="79"/>
      <c r="Z53" s="79"/>
      <c r="AA53" s="85" t="s">
        <v>678</v>
      </c>
      <c r="AB53" s="79"/>
      <c r="AC53" s="79" t="b">
        <v>0</v>
      </c>
      <c r="AD53" s="79">
        <v>0</v>
      </c>
      <c r="AE53" s="85" t="s">
        <v>744</v>
      </c>
      <c r="AF53" s="79" t="b">
        <v>0</v>
      </c>
      <c r="AG53" s="79" t="s">
        <v>748</v>
      </c>
      <c r="AH53" s="79"/>
      <c r="AI53" s="85" t="s">
        <v>744</v>
      </c>
      <c r="AJ53" s="79" t="b">
        <v>0</v>
      </c>
      <c r="AK53" s="79">
        <v>76</v>
      </c>
      <c r="AL53" s="85" t="s">
        <v>738</v>
      </c>
      <c r="AM53" s="79" t="s">
        <v>754</v>
      </c>
      <c r="AN53" s="79" t="b">
        <v>0</v>
      </c>
      <c r="AO53" s="85" t="s">
        <v>738</v>
      </c>
      <c r="AP53" s="79" t="s">
        <v>176</v>
      </c>
      <c r="AQ53" s="79">
        <v>0</v>
      </c>
      <c r="AR53" s="79">
        <v>0</v>
      </c>
      <c r="AS53" s="79"/>
      <c r="AT53" s="79"/>
      <c r="AU53" s="79"/>
      <c r="AV53" s="79"/>
      <c r="AW53" s="79"/>
      <c r="AX53" s="79"/>
      <c r="AY53" s="79"/>
      <c r="AZ53" s="79"/>
      <c r="BA53">
        <v>1</v>
      </c>
      <c r="BB53" s="78" t="str">
        <f>REPLACE(INDEX(GroupVertices[Group],MATCH(Edges24[[#This Row],[Vertex 1]],GroupVertices[Vertex],0)),1,1,"")</f>
        <v>1</v>
      </c>
      <c r="BC53" s="78" t="str">
        <f>REPLACE(INDEX(GroupVertices[Group],MATCH(Edges24[[#This Row],[Vertex 2]],GroupVertices[Vertex],0)),1,1,"")</f>
        <v>1</v>
      </c>
      <c r="BD53" s="48">
        <v>0</v>
      </c>
      <c r="BE53" s="49">
        <v>0</v>
      </c>
      <c r="BF53" s="48">
        <v>0</v>
      </c>
      <c r="BG53" s="49">
        <v>0</v>
      </c>
      <c r="BH53" s="48">
        <v>0</v>
      </c>
      <c r="BI53" s="49">
        <v>0</v>
      </c>
      <c r="BJ53" s="48">
        <v>27</v>
      </c>
      <c r="BK53" s="49">
        <v>100</v>
      </c>
      <c r="BL53" s="48">
        <v>27</v>
      </c>
    </row>
    <row r="54" spans="1:64" ht="15">
      <c r="A54" s="64" t="s">
        <v>261</v>
      </c>
      <c r="B54" s="64" t="s">
        <v>319</v>
      </c>
      <c r="C54" s="65"/>
      <c r="D54" s="66"/>
      <c r="E54" s="67"/>
      <c r="F54" s="68"/>
      <c r="G54" s="65"/>
      <c r="H54" s="69"/>
      <c r="I54" s="70"/>
      <c r="J54" s="70"/>
      <c r="K54" s="34" t="s">
        <v>65</v>
      </c>
      <c r="L54" s="77">
        <v>60</v>
      </c>
      <c r="M54" s="77"/>
      <c r="N54" s="72"/>
      <c r="O54" s="79" t="s">
        <v>332</v>
      </c>
      <c r="P54" s="81">
        <v>43540.82524305556</v>
      </c>
      <c r="Q54" s="79" t="s">
        <v>345</v>
      </c>
      <c r="R54" s="79"/>
      <c r="S54" s="79"/>
      <c r="T54" s="79"/>
      <c r="U54" s="79"/>
      <c r="V54" s="82" t="s">
        <v>459</v>
      </c>
      <c r="W54" s="81">
        <v>43540.82524305556</v>
      </c>
      <c r="X54" s="82" t="s">
        <v>565</v>
      </c>
      <c r="Y54" s="79"/>
      <c r="Z54" s="79"/>
      <c r="AA54" s="85" t="s">
        <v>679</v>
      </c>
      <c r="AB54" s="79"/>
      <c r="AC54" s="79" t="b">
        <v>0</v>
      </c>
      <c r="AD54" s="79">
        <v>0</v>
      </c>
      <c r="AE54" s="85" t="s">
        <v>744</v>
      </c>
      <c r="AF54" s="79" t="b">
        <v>0</v>
      </c>
      <c r="AG54" s="79" t="s">
        <v>748</v>
      </c>
      <c r="AH54" s="79"/>
      <c r="AI54" s="85" t="s">
        <v>744</v>
      </c>
      <c r="AJ54" s="79" t="b">
        <v>0</v>
      </c>
      <c r="AK54" s="79">
        <v>88</v>
      </c>
      <c r="AL54" s="85" t="s">
        <v>738</v>
      </c>
      <c r="AM54" s="79" t="s">
        <v>761</v>
      </c>
      <c r="AN54" s="79" t="b">
        <v>0</v>
      </c>
      <c r="AO54" s="85" t="s">
        <v>738</v>
      </c>
      <c r="AP54" s="79" t="s">
        <v>176</v>
      </c>
      <c r="AQ54" s="79">
        <v>0</v>
      </c>
      <c r="AR54" s="79">
        <v>0</v>
      </c>
      <c r="AS54" s="79"/>
      <c r="AT54" s="79"/>
      <c r="AU54" s="79"/>
      <c r="AV54" s="79"/>
      <c r="AW54" s="79"/>
      <c r="AX54" s="79"/>
      <c r="AY54" s="79"/>
      <c r="AZ54" s="79"/>
      <c r="BA54">
        <v>1</v>
      </c>
      <c r="BB54" s="78" t="str">
        <f>REPLACE(INDEX(GroupVertices[Group],MATCH(Edges24[[#This Row],[Vertex 1]],GroupVertices[Vertex],0)),1,1,"")</f>
        <v>1</v>
      </c>
      <c r="BC54" s="78" t="str">
        <f>REPLACE(INDEX(GroupVertices[Group],MATCH(Edges24[[#This Row],[Vertex 2]],GroupVertices[Vertex],0)),1,1,"")</f>
        <v>1</v>
      </c>
      <c r="BD54" s="48">
        <v>0</v>
      </c>
      <c r="BE54" s="49">
        <v>0</v>
      </c>
      <c r="BF54" s="48">
        <v>0</v>
      </c>
      <c r="BG54" s="49">
        <v>0</v>
      </c>
      <c r="BH54" s="48">
        <v>0</v>
      </c>
      <c r="BI54" s="49">
        <v>0</v>
      </c>
      <c r="BJ54" s="48">
        <v>27</v>
      </c>
      <c r="BK54" s="49">
        <v>100</v>
      </c>
      <c r="BL54" s="48">
        <v>27</v>
      </c>
    </row>
    <row r="55" spans="1:64" ht="15">
      <c r="A55" s="64" t="s">
        <v>262</v>
      </c>
      <c r="B55" s="64" t="s">
        <v>319</v>
      </c>
      <c r="C55" s="65"/>
      <c r="D55" s="66"/>
      <c r="E55" s="67"/>
      <c r="F55" s="68"/>
      <c r="G55" s="65"/>
      <c r="H55" s="69"/>
      <c r="I55" s="70"/>
      <c r="J55" s="70"/>
      <c r="K55" s="34" t="s">
        <v>65</v>
      </c>
      <c r="L55" s="77">
        <v>61</v>
      </c>
      <c r="M55" s="77"/>
      <c r="N55" s="72"/>
      <c r="O55" s="79" t="s">
        <v>332</v>
      </c>
      <c r="P55" s="81">
        <v>43540.82539351852</v>
      </c>
      <c r="Q55" s="79" t="s">
        <v>345</v>
      </c>
      <c r="R55" s="79"/>
      <c r="S55" s="79"/>
      <c r="T55" s="79"/>
      <c r="U55" s="79"/>
      <c r="V55" s="82" t="s">
        <v>460</v>
      </c>
      <c r="W55" s="81">
        <v>43540.82539351852</v>
      </c>
      <c r="X55" s="82" t="s">
        <v>566</v>
      </c>
      <c r="Y55" s="79"/>
      <c r="Z55" s="79"/>
      <c r="AA55" s="85" t="s">
        <v>680</v>
      </c>
      <c r="AB55" s="79"/>
      <c r="AC55" s="79" t="b">
        <v>0</v>
      </c>
      <c r="AD55" s="79">
        <v>0</v>
      </c>
      <c r="AE55" s="85" t="s">
        <v>744</v>
      </c>
      <c r="AF55" s="79" t="b">
        <v>0</v>
      </c>
      <c r="AG55" s="79" t="s">
        <v>748</v>
      </c>
      <c r="AH55" s="79"/>
      <c r="AI55" s="85" t="s">
        <v>744</v>
      </c>
      <c r="AJ55" s="79" t="b">
        <v>0</v>
      </c>
      <c r="AK55" s="79">
        <v>76</v>
      </c>
      <c r="AL55" s="85" t="s">
        <v>738</v>
      </c>
      <c r="AM55" s="79" t="s">
        <v>755</v>
      </c>
      <c r="AN55" s="79" t="b">
        <v>0</v>
      </c>
      <c r="AO55" s="85" t="s">
        <v>738</v>
      </c>
      <c r="AP55" s="79" t="s">
        <v>176</v>
      </c>
      <c r="AQ55" s="79">
        <v>0</v>
      </c>
      <c r="AR55" s="79">
        <v>0</v>
      </c>
      <c r="AS55" s="79"/>
      <c r="AT55" s="79"/>
      <c r="AU55" s="79"/>
      <c r="AV55" s="79"/>
      <c r="AW55" s="79"/>
      <c r="AX55" s="79"/>
      <c r="AY55" s="79"/>
      <c r="AZ55" s="79"/>
      <c r="BA55">
        <v>1</v>
      </c>
      <c r="BB55" s="78" t="str">
        <f>REPLACE(INDEX(GroupVertices[Group],MATCH(Edges24[[#This Row],[Vertex 1]],GroupVertices[Vertex],0)),1,1,"")</f>
        <v>1</v>
      </c>
      <c r="BC55" s="78" t="str">
        <f>REPLACE(INDEX(GroupVertices[Group],MATCH(Edges24[[#This Row],[Vertex 2]],GroupVertices[Vertex],0)),1,1,"")</f>
        <v>1</v>
      </c>
      <c r="BD55" s="48">
        <v>0</v>
      </c>
      <c r="BE55" s="49">
        <v>0</v>
      </c>
      <c r="BF55" s="48">
        <v>0</v>
      </c>
      <c r="BG55" s="49">
        <v>0</v>
      </c>
      <c r="BH55" s="48">
        <v>0</v>
      </c>
      <c r="BI55" s="49">
        <v>0</v>
      </c>
      <c r="BJ55" s="48">
        <v>27</v>
      </c>
      <c r="BK55" s="49">
        <v>100</v>
      </c>
      <c r="BL55" s="48">
        <v>27</v>
      </c>
    </row>
    <row r="56" spans="1:64" ht="15">
      <c r="A56" s="64" t="s">
        <v>263</v>
      </c>
      <c r="B56" s="64" t="s">
        <v>319</v>
      </c>
      <c r="C56" s="65"/>
      <c r="D56" s="66"/>
      <c r="E56" s="67"/>
      <c r="F56" s="68"/>
      <c r="G56" s="65"/>
      <c r="H56" s="69"/>
      <c r="I56" s="70"/>
      <c r="J56" s="70"/>
      <c r="K56" s="34" t="s">
        <v>65</v>
      </c>
      <c r="L56" s="77">
        <v>62</v>
      </c>
      <c r="M56" s="77"/>
      <c r="N56" s="72"/>
      <c r="O56" s="79" t="s">
        <v>332</v>
      </c>
      <c r="P56" s="81">
        <v>43540.82545138889</v>
      </c>
      <c r="Q56" s="79" t="s">
        <v>345</v>
      </c>
      <c r="R56" s="79"/>
      <c r="S56" s="79"/>
      <c r="T56" s="79"/>
      <c r="U56" s="79"/>
      <c r="V56" s="82" t="s">
        <v>461</v>
      </c>
      <c r="W56" s="81">
        <v>43540.82545138889</v>
      </c>
      <c r="X56" s="82" t="s">
        <v>567</v>
      </c>
      <c r="Y56" s="79"/>
      <c r="Z56" s="79"/>
      <c r="AA56" s="85" t="s">
        <v>681</v>
      </c>
      <c r="AB56" s="79"/>
      <c r="AC56" s="79" t="b">
        <v>0</v>
      </c>
      <c r="AD56" s="79">
        <v>0</v>
      </c>
      <c r="AE56" s="85" t="s">
        <v>744</v>
      </c>
      <c r="AF56" s="79" t="b">
        <v>0</v>
      </c>
      <c r="AG56" s="79" t="s">
        <v>748</v>
      </c>
      <c r="AH56" s="79"/>
      <c r="AI56" s="85" t="s">
        <v>744</v>
      </c>
      <c r="AJ56" s="79" t="b">
        <v>0</v>
      </c>
      <c r="AK56" s="79">
        <v>76</v>
      </c>
      <c r="AL56" s="85" t="s">
        <v>738</v>
      </c>
      <c r="AM56" s="79" t="s">
        <v>755</v>
      </c>
      <c r="AN56" s="79" t="b">
        <v>0</v>
      </c>
      <c r="AO56" s="85" t="s">
        <v>738</v>
      </c>
      <c r="AP56" s="79" t="s">
        <v>176</v>
      </c>
      <c r="AQ56" s="79">
        <v>0</v>
      </c>
      <c r="AR56" s="79">
        <v>0</v>
      </c>
      <c r="AS56" s="79"/>
      <c r="AT56" s="79"/>
      <c r="AU56" s="79"/>
      <c r="AV56" s="79"/>
      <c r="AW56" s="79"/>
      <c r="AX56" s="79"/>
      <c r="AY56" s="79"/>
      <c r="AZ56" s="79"/>
      <c r="BA56">
        <v>1</v>
      </c>
      <c r="BB56" s="78" t="str">
        <f>REPLACE(INDEX(GroupVertices[Group],MATCH(Edges24[[#This Row],[Vertex 1]],GroupVertices[Vertex],0)),1,1,"")</f>
        <v>1</v>
      </c>
      <c r="BC56" s="78" t="str">
        <f>REPLACE(INDEX(GroupVertices[Group],MATCH(Edges24[[#This Row],[Vertex 2]],GroupVertices[Vertex],0)),1,1,"")</f>
        <v>1</v>
      </c>
      <c r="BD56" s="48">
        <v>0</v>
      </c>
      <c r="BE56" s="49">
        <v>0</v>
      </c>
      <c r="BF56" s="48">
        <v>0</v>
      </c>
      <c r="BG56" s="49">
        <v>0</v>
      </c>
      <c r="BH56" s="48">
        <v>0</v>
      </c>
      <c r="BI56" s="49">
        <v>0</v>
      </c>
      <c r="BJ56" s="48">
        <v>27</v>
      </c>
      <c r="BK56" s="49">
        <v>100</v>
      </c>
      <c r="BL56" s="48">
        <v>27</v>
      </c>
    </row>
    <row r="57" spans="1:64" ht="15">
      <c r="A57" s="64" t="s">
        <v>264</v>
      </c>
      <c r="B57" s="64" t="s">
        <v>319</v>
      </c>
      <c r="C57" s="65"/>
      <c r="D57" s="66"/>
      <c r="E57" s="67"/>
      <c r="F57" s="68"/>
      <c r="G57" s="65"/>
      <c r="H57" s="69"/>
      <c r="I57" s="70"/>
      <c r="J57" s="70"/>
      <c r="K57" s="34" t="s">
        <v>65</v>
      </c>
      <c r="L57" s="77">
        <v>63</v>
      </c>
      <c r="M57" s="77"/>
      <c r="N57" s="72"/>
      <c r="O57" s="79" t="s">
        <v>332</v>
      </c>
      <c r="P57" s="81">
        <v>43540.828043981484</v>
      </c>
      <c r="Q57" s="79" t="s">
        <v>345</v>
      </c>
      <c r="R57" s="79"/>
      <c r="S57" s="79"/>
      <c r="T57" s="79"/>
      <c r="U57" s="79"/>
      <c r="V57" s="82" t="s">
        <v>462</v>
      </c>
      <c r="W57" s="81">
        <v>43540.828043981484</v>
      </c>
      <c r="X57" s="82" t="s">
        <v>568</v>
      </c>
      <c r="Y57" s="79"/>
      <c r="Z57" s="79"/>
      <c r="AA57" s="85" t="s">
        <v>682</v>
      </c>
      <c r="AB57" s="79"/>
      <c r="AC57" s="79" t="b">
        <v>0</v>
      </c>
      <c r="AD57" s="79">
        <v>0</v>
      </c>
      <c r="AE57" s="85" t="s">
        <v>744</v>
      </c>
      <c r="AF57" s="79" t="b">
        <v>0</v>
      </c>
      <c r="AG57" s="79" t="s">
        <v>748</v>
      </c>
      <c r="AH57" s="79"/>
      <c r="AI57" s="85" t="s">
        <v>744</v>
      </c>
      <c r="AJ57" s="79" t="b">
        <v>0</v>
      </c>
      <c r="AK57" s="79">
        <v>76</v>
      </c>
      <c r="AL57" s="85" t="s">
        <v>738</v>
      </c>
      <c r="AM57" s="79" t="s">
        <v>761</v>
      </c>
      <c r="AN57" s="79" t="b">
        <v>0</v>
      </c>
      <c r="AO57" s="85" t="s">
        <v>738</v>
      </c>
      <c r="AP57" s="79" t="s">
        <v>176</v>
      </c>
      <c r="AQ57" s="79">
        <v>0</v>
      </c>
      <c r="AR57" s="79">
        <v>0</v>
      </c>
      <c r="AS57" s="79"/>
      <c r="AT57" s="79"/>
      <c r="AU57" s="79"/>
      <c r="AV57" s="79"/>
      <c r="AW57" s="79"/>
      <c r="AX57" s="79"/>
      <c r="AY57" s="79"/>
      <c r="AZ57" s="79"/>
      <c r="BA57">
        <v>1</v>
      </c>
      <c r="BB57" s="78" t="str">
        <f>REPLACE(INDEX(GroupVertices[Group],MATCH(Edges24[[#This Row],[Vertex 1]],GroupVertices[Vertex],0)),1,1,"")</f>
        <v>1</v>
      </c>
      <c r="BC57" s="78" t="str">
        <f>REPLACE(INDEX(GroupVertices[Group],MATCH(Edges24[[#This Row],[Vertex 2]],GroupVertices[Vertex],0)),1,1,"")</f>
        <v>1</v>
      </c>
      <c r="BD57" s="48">
        <v>0</v>
      </c>
      <c r="BE57" s="49">
        <v>0</v>
      </c>
      <c r="BF57" s="48">
        <v>0</v>
      </c>
      <c r="BG57" s="49">
        <v>0</v>
      </c>
      <c r="BH57" s="48">
        <v>0</v>
      </c>
      <c r="BI57" s="49">
        <v>0</v>
      </c>
      <c r="BJ57" s="48">
        <v>27</v>
      </c>
      <c r="BK57" s="49">
        <v>100</v>
      </c>
      <c r="BL57" s="48">
        <v>27</v>
      </c>
    </row>
    <row r="58" spans="1:64" ht="15">
      <c r="A58" s="64" t="s">
        <v>265</v>
      </c>
      <c r="B58" s="64" t="s">
        <v>319</v>
      </c>
      <c r="C58" s="65"/>
      <c r="D58" s="66"/>
      <c r="E58" s="67"/>
      <c r="F58" s="68"/>
      <c r="G58" s="65"/>
      <c r="H58" s="69"/>
      <c r="I58" s="70"/>
      <c r="J58" s="70"/>
      <c r="K58" s="34" t="s">
        <v>65</v>
      </c>
      <c r="L58" s="77">
        <v>64</v>
      </c>
      <c r="M58" s="77"/>
      <c r="N58" s="72"/>
      <c r="O58" s="79" t="s">
        <v>332</v>
      </c>
      <c r="P58" s="81">
        <v>43540.8280787037</v>
      </c>
      <c r="Q58" s="79" t="s">
        <v>345</v>
      </c>
      <c r="R58" s="79"/>
      <c r="S58" s="79"/>
      <c r="T58" s="79"/>
      <c r="U58" s="79"/>
      <c r="V58" s="82" t="s">
        <v>463</v>
      </c>
      <c r="W58" s="81">
        <v>43540.8280787037</v>
      </c>
      <c r="X58" s="82" t="s">
        <v>569</v>
      </c>
      <c r="Y58" s="79"/>
      <c r="Z58" s="79"/>
      <c r="AA58" s="85" t="s">
        <v>683</v>
      </c>
      <c r="AB58" s="79"/>
      <c r="AC58" s="79" t="b">
        <v>0</v>
      </c>
      <c r="AD58" s="79">
        <v>0</v>
      </c>
      <c r="AE58" s="85" t="s">
        <v>744</v>
      </c>
      <c r="AF58" s="79" t="b">
        <v>0</v>
      </c>
      <c r="AG58" s="79" t="s">
        <v>748</v>
      </c>
      <c r="AH58" s="79"/>
      <c r="AI58" s="85" t="s">
        <v>744</v>
      </c>
      <c r="AJ58" s="79" t="b">
        <v>0</v>
      </c>
      <c r="AK58" s="79">
        <v>76</v>
      </c>
      <c r="AL58" s="85" t="s">
        <v>738</v>
      </c>
      <c r="AM58" s="79" t="s">
        <v>766</v>
      </c>
      <c r="AN58" s="79" t="b">
        <v>0</v>
      </c>
      <c r="AO58" s="85" t="s">
        <v>738</v>
      </c>
      <c r="AP58" s="79" t="s">
        <v>176</v>
      </c>
      <c r="AQ58" s="79">
        <v>0</v>
      </c>
      <c r="AR58" s="79">
        <v>0</v>
      </c>
      <c r="AS58" s="79"/>
      <c r="AT58" s="79"/>
      <c r="AU58" s="79"/>
      <c r="AV58" s="79"/>
      <c r="AW58" s="79"/>
      <c r="AX58" s="79"/>
      <c r="AY58" s="79"/>
      <c r="AZ58" s="79"/>
      <c r="BA58">
        <v>1</v>
      </c>
      <c r="BB58" s="78" t="str">
        <f>REPLACE(INDEX(GroupVertices[Group],MATCH(Edges24[[#This Row],[Vertex 1]],GroupVertices[Vertex],0)),1,1,"")</f>
        <v>1</v>
      </c>
      <c r="BC58" s="78" t="str">
        <f>REPLACE(INDEX(GroupVertices[Group],MATCH(Edges24[[#This Row],[Vertex 2]],GroupVertices[Vertex],0)),1,1,"")</f>
        <v>1</v>
      </c>
      <c r="BD58" s="48">
        <v>0</v>
      </c>
      <c r="BE58" s="49">
        <v>0</v>
      </c>
      <c r="BF58" s="48">
        <v>0</v>
      </c>
      <c r="BG58" s="49">
        <v>0</v>
      </c>
      <c r="BH58" s="48">
        <v>0</v>
      </c>
      <c r="BI58" s="49">
        <v>0</v>
      </c>
      <c r="BJ58" s="48">
        <v>27</v>
      </c>
      <c r="BK58" s="49">
        <v>100</v>
      </c>
      <c r="BL58" s="48">
        <v>27</v>
      </c>
    </row>
    <row r="59" spans="1:64" ht="15">
      <c r="A59" s="64" t="s">
        <v>266</v>
      </c>
      <c r="B59" s="64" t="s">
        <v>319</v>
      </c>
      <c r="C59" s="65"/>
      <c r="D59" s="66"/>
      <c r="E59" s="67"/>
      <c r="F59" s="68"/>
      <c r="G59" s="65"/>
      <c r="H59" s="69"/>
      <c r="I59" s="70"/>
      <c r="J59" s="70"/>
      <c r="K59" s="34" t="s">
        <v>65</v>
      </c>
      <c r="L59" s="77">
        <v>65</v>
      </c>
      <c r="M59" s="77"/>
      <c r="N59" s="72"/>
      <c r="O59" s="79" t="s">
        <v>332</v>
      </c>
      <c r="P59" s="81">
        <v>43540.828784722224</v>
      </c>
      <c r="Q59" s="79" t="s">
        <v>345</v>
      </c>
      <c r="R59" s="79"/>
      <c r="S59" s="79"/>
      <c r="T59" s="79"/>
      <c r="U59" s="79"/>
      <c r="V59" s="82" t="s">
        <v>464</v>
      </c>
      <c r="W59" s="81">
        <v>43540.828784722224</v>
      </c>
      <c r="X59" s="82" t="s">
        <v>570</v>
      </c>
      <c r="Y59" s="79"/>
      <c r="Z59" s="79"/>
      <c r="AA59" s="85" t="s">
        <v>684</v>
      </c>
      <c r="AB59" s="79"/>
      <c r="AC59" s="79" t="b">
        <v>0</v>
      </c>
      <c r="AD59" s="79">
        <v>0</v>
      </c>
      <c r="AE59" s="85" t="s">
        <v>744</v>
      </c>
      <c r="AF59" s="79" t="b">
        <v>0</v>
      </c>
      <c r="AG59" s="79" t="s">
        <v>748</v>
      </c>
      <c r="AH59" s="79"/>
      <c r="AI59" s="85" t="s">
        <v>744</v>
      </c>
      <c r="AJ59" s="79" t="b">
        <v>0</v>
      </c>
      <c r="AK59" s="79">
        <v>76</v>
      </c>
      <c r="AL59" s="85" t="s">
        <v>738</v>
      </c>
      <c r="AM59" s="79" t="s">
        <v>754</v>
      </c>
      <c r="AN59" s="79" t="b">
        <v>0</v>
      </c>
      <c r="AO59" s="85" t="s">
        <v>738</v>
      </c>
      <c r="AP59" s="79" t="s">
        <v>176</v>
      </c>
      <c r="AQ59" s="79">
        <v>0</v>
      </c>
      <c r="AR59" s="79">
        <v>0</v>
      </c>
      <c r="AS59" s="79"/>
      <c r="AT59" s="79"/>
      <c r="AU59" s="79"/>
      <c r="AV59" s="79"/>
      <c r="AW59" s="79"/>
      <c r="AX59" s="79"/>
      <c r="AY59" s="79"/>
      <c r="AZ59" s="79"/>
      <c r="BA59">
        <v>1</v>
      </c>
      <c r="BB59" s="78" t="str">
        <f>REPLACE(INDEX(GroupVertices[Group],MATCH(Edges24[[#This Row],[Vertex 1]],GroupVertices[Vertex],0)),1,1,"")</f>
        <v>1</v>
      </c>
      <c r="BC59" s="78" t="str">
        <f>REPLACE(INDEX(GroupVertices[Group],MATCH(Edges24[[#This Row],[Vertex 2]],GroupVertices[Vertex],0)),1,1,"")</f>
        <v>1</v>
      </c>
      <c r="BD59" s="48">
        <v>0</v>
      </c>
      <c r="BE59" s="49">
        <v>0</v>
      </c>
      <c r="BF59" s="48">
        <v>0</v>
      </c>
      <c r="BG59" s="49">
        <v>0</v>
      </c>
      <c r="BH59" s="48">
        <v>0</v>
      </c>
      <c r="BI59" s="49">
        <v>0</v>
      </c>
      <c r="BJ59" s="48">
        <v>27</v>
      </c>
      <c r="BK59" s="49">
        <v>100</v>
      </c>
      <c r="BL59" s="48">
        <v>27</v>
      </c>
    </row>
    <row r="60" spans="1:64" ht="15">
      <c r="A60" s="64" t="s">
        <v>267</v>
      </c>
      <c r="B60" s="64" t="s">
        <v>319</v>
      </c>
      <c r="C60" s="65"/>
      <c r="D60" s="66"/>
      <c r="E60" s="67"/>
      <c r="F60" s="68"/>
      <c r="G60" s="65"/>
      <c r="H60" s="69"/>
      <c r="I60" s="70"/>
      <c r="J60" s="70"/>
      <c r="K60" s="34" t="s">
        <v>65</v>
      </c>
      <c r="L60" s="77">
        <v>66</v>
      </c>
      <c r="M60" s="77"/>
      <c r="N60" s="72"/>
      <c r="O60" s="79" t="s">
        <v>332</v>
      </c>
      <c r="P60" s="81">
        <v>43540.830416666664</v>
      </c>
      <c r="Q60" s="79" t="s">
        <v>345</v>
      </c>
      <c r="R60" s="79"/>
      <c r="S60" s="79"/>
      <c r="T60" s="79"/>
      <c r="U60" s="79"/>
      <c r="V60" s="82" t="s">
        <v>465</v>
      </c>
      <c r="W60" s="81">
        <v>43540.830416666664</v>
      </c>
      <c r="X60" s="82" t="s">
        <v>571</v>
      </c>
      <c r="Y60" s="79"/>
      <c r="Z60" s="79"/>
      <c r="AA60" s="85" t="s">
        <v>685</v>
      </c>
      <c r="AB60" s="79"/>
      <c r="AC60" s="79" t="b">
        <v>0</v>
      </c>
      <c r="AD60" s="79">
        <v>0</v>
      </c>
      <c r="AE60" s="85" t="s">
        <v>744</v>
      </c>
      <c r="AF60" s="79" t="b">
        <v>0</v>
      </c>
      <c r="AG60" s="79" t="s">
        <v>748</v>
      </c>
      <c r="AH60" s="79"/>
      <c r="AI60" s="85" t="s">
        <v>744</v>
      </c>
      <c r="AJ60" s="79" t="b">
        <v>0</v>
      </c>
      <c r="AK60" s="79">
        <v>76</v>
      </c>
      <c r="AL60" s="85" t="s">
        <v>738</v>
      </c>
      <c r="AM60" s="79" t="s">
        <v>761</v>
      </c>
      <c r="AN60" s="79" t="b">
        <v>0</v>
      </c>
      <c r="AO60" s="85" t="s">
        <v>738</v>
      </c>
      <c r="AP60" s="79" t="s">
        <v>176</v>
      </c>
      <c r="AQ60" s="79">
        <v>0</v>
      </c>
      <c r="AR60" s="79">
        <v>0</v>
      </c>
      <c r="AS60" s="79"/>
      <c r="AT60" s="79"/>
      <c r="AU60" s="79"/>
      <c r="AV60" s="79"/>
      <c r="AW60" s="79"/>
      <c r="AX60" s="79"/>
      <c r="AY60" s="79"/>
      <c r="AZ60" s="79"/>
      <c r="BA60">
        <v>1</v>
      </c>
      <c r="BB60" s="78" t="str">
        <f>REPLACE(INDEX(GroupVertices[Group],MATCH(Edges24[[#This Row],[Vertex 1]],GroupVertices[Vertex],0)),1,1,"")</f>
        <v>1</v>
      </c>
      <c r="BC60" s="78" t="str">
        <f>REPLACE(INDEX(GroupVertices[Group],MATCH(Edges24[[#This Row],[Vertex 2]],GroupVertices[Vertex],0)),1,1,"")</f>
        <v>1</v>
      </c>
      <c r="BD60" s="48">
        <v>0</v>
      </c>
      <c r="BE60" s="49">
        <v>0</v>
      </c>
      <c r="BF60" s="48">
        <v>0</v>
      </c>
      <c r="BG60" s="49">
        <v>0</v>
      </c>
      <c r="BH60" s="48">
        <v>0</v>
      </c>
      <c r="BI60" s="49">
        <v>0</v>
      </c>
      <c r="BJ60" s="48">
        <v>27</v>
      </c>
      <c r="BK60" s="49">
        <v>100</v>
      </c>
      <c r="BL60" s="48">
        <v>27</v>
      </c>
    </row>
    <row r="61" spans="1:64" ht="15">
      <c r="A61" s="64" t="s">
        <v>268</v>
      </c>
      <c r="B61" s="64" t="s">
        <v>319</v>
      </c>
      <c r="C61" s="65"/>
      <c r="D61" s="66"/>
      <c r="E61" s="67"/>
      <c r="F61" s="68"/>
      <c r="G61" s="65"/>
      <c r="H61" s="69"/>
      <c r="I61" s="70"/>
      <c r="J61" s="70"/>
      <c r="K61" s="34" t="s">
        <v>65</v>
      </c>
      <c r="L61" s="77">
        <v>67</v>
      </c>
      <c r="M61" s="77"/>
      <c r="N61" s="72"/>
      <c r="O61" s="79" t="s">
        <v>332</v>
      </c>
      <c r="P61" s="81">
        <v>43540.83086805556</v>
      </c>
      <c r="Q61" s="79" t="s">
        <v>345</v>
      </c>
      <c r="R61" s="79"/>
      <c r="S61" s="79"/>
      <c r="T61" s="79"/>
      <c r="U61" s="79"/>
      <c r="V61" s="82" t="s">
        <v>466</v>
      </c>
      <c r="W61" s="81">
        <v>43540.83086805556</v>
      </c>
      <c r="X61" s="82" t="s">
        <v>572</v>
      </c>
      <c r="Y61" s="79"/>
      <c r="Z61" s="79"/>
      <c r="AA61" s="85" t="s">
        <v>686</v>
      </c>
      <c r="AB61" s="79"/>
      <c r="AC61" s="79" t="b">
        <v>0</v>
      </c>
      <c r="AD61" s="79">
        <v>0</v>
      </c>
      <c r="AE61" s="85" t="s">
        <v>744</v>
      </c>
      <c r="AF61" s="79" t="b">
        <v>0</v>
      </c>
      <c r="AG61" s="79" t="s">
        <v>748</v>
      </c>
      <c r="AH61" s="79"/>
      <c r="AI61" s="85" t="s">
        <v>744</v>
      </c>
      <c r="AJ61" s="79" t="b">
        <v>0</v>
      </c>
      <c r="AK61" s="79">
        <v>76</v>
      </c>
      <c r="AL61" s="85" t="s">
        <v>738</v>
      </c>
      <c r="AM61" s="79" t="s">
        <v>755</v>
      </c>
      <c r="AN61" s="79" t="b">
        <v>0</v>
      </c>
      <c r="AO61" s="85" t="s">
        <v>738</v>
      </c>
      <c r="AP61" s="79" t="s">
        <v>176</v>
      </c>
      <c r="AQ61" s="79">
        <v>0</v>
      </c>
      <c r="AR61" s="79">
        <v>0</v>
      </c>
      <c r="AS61" s="79"/>
      <c r="AT61" s="79"/>
      <c r="AU61" s="79"/>
      <c r="AV61" s="79"/>
      <c r="AW61" s="79"/>
      <c r="AX61" s="79"/>
      <c r="AY61" s="79"/>
      <c r="AZ61" s="79"/>
      <c r="BA61">
        <v>1</v>
      </c>
      <c r="BB61" s="78" t="str">
        <f>REPLACE(INDEX(GroupVertices[Group],MATCH(Edges24[[#This Row],[Vertex 1]],GroupVertices[Vertex],0)),1,1,"")</f>
        <v>1</v>
      </c>
      <c r="BC61" s="78" t="str">
        <f>REPLACE(INDEX(GroupVertices[Group],MATCH(Edges24[[#This Row],[Vertex 2]],GroupVertices[Vertex],0)),1,1,"")</f>
        <v>1</v>
      </c>
      <c r="BD61" s="48">
        <v>0</v>
      </c>
      <c r="BE61" s="49">
        <v>0</v>
      </c>
      <c r="BF61" s="48">
        <v>0</v>
      </c>
      <c r="BG61" s="49">
        <v>0</v>
      </c>
      <c r="BH61" s="48">
        <v>0</v>
      </c>
      <c r="BI61" s="49">
        <v>0</v>
      </c>
      <c r="BJ61" s="48">
        <v>27</v>
      </c>
      <c r="BK61" s="49">
        <v>100</v>
      </c>
      <c r="BL61" s="48">
        <v>27</v>
      </c>
    </row>
    <row r="62" spans="1:64" ht="15">
      <c r="A62" s="64" t="s">
        <v>269</v>
      </c>
      <c r="B62" s="64" t="s">
        <v>319</v>
      </c>
      <c r="C62" s="65"/>
      <c r="D62" s="66"/>
      <c r="E62" s="67"/>
      <c r="F62" s="68"/>
      <c r="G62" s="65"/>
      <c r="H62" s="69"/>
      <c r="I62" s="70"/>
      <c r="J62" s="70"/>
      <c r="K62" s="34" t="s">
        <v>65</v>
      </c>
      <c r="L62" s="77">
        <v>68</v>
      </c>
      <c r="M62" s="77"/>
      <c r="N62" s="72"/>
      <c r="O62" s="79" t="s">
        <v>332</v>
      </c>
      <c r="P62" s="81">
        <v>43540.8315162037</v>
      </c>
      <c r="Q62" s="79" t="s">
        <v>345</v>
      </c>
      <c r="R62" s="79"/>
      <c r="S62" s="79"/>
      <c r="T62" s="79"/>
      <c r="U62" s="79"/>
      <c r="V62" s="82" t="s">
        <v>467</v>
      </c>
      <c r="W62" s="81">
        <v>43540.8315162037</v>
      </c>
      <c r="X62" s="82" t="s">
        <v>573</v>
      </c>
      <c r="Y62" s="79"/>
      <c r="Z62" s="79"/>
      <c r="AA62" s="85" t="s">
        <v>687</v>
      </c>
      <c r="AB62" s="79"/>
      <c r="AC62" s="79" t="b">
        <v>0</v>
      </c>
      <c r="AD62" s="79">
        <v>0</v>
      </c>
      <c r="AE62" s="85" t="s">
        <v>744</v>
      </c>
      <c r="AF62" s="79" t="b">
        <v>0</v>
      </c>
      <c r="AG62" s="79" t="s">
        <v>748</v>
      </c>
      <c r="AH62" s="79"/>
      <c r="AI62" s="85" t="s">
        <v>744</v>
      </c>
      <c r="AJ62" s="79" t="b">
        <v>0</v>
      </c>
      <c r="AK62" s="79">
        <v>76</v>
      </c>
      <c r="AL62" s="85" t="s">
        <v>738</v>
      </c>
      <c r="AM62" s="79" t="s">
        <v>761</v>
      </c>
      <c r="AN62" s="79" t="b">
        <v>0</v>
      </c>
      <c r="AO62" s="85" t="s">
        <v>738</v>
      </c>
      <c r="AP62" s="79" t="s">
        <v>176</v>
      </c>
      <c r="AQ62" s="79">
        <v>0</v>
      </c>
      <c r="AR62" s="79">
        <v>0</v>
      </c>
      <c r="AS62" s="79"/>
      <c r="AT62" s="79"/>
      <c r="AU62" s="79"/>
      <c r="AV62" s="79"/>
      <c r="AW62" s="79"/>
      <c r="AX62" s="79"/>
      <c r="AY62" s="79"/>
      <c r="AZ62" s="79"/>
      <c r="BA62">
        <v>1</v>
      </c>
      <c r="BB62" s="78" t="str">
        <f>REPLACE(INDEX(GroupVertices[Group],MATCH(Edges24[[#This Row],[Vertex 1]],GroupVertices[Vertex],0)),1,1,"")</f>
        <v>1</v>
      </c>
      <c r="BC62" s="78" t="str">
        <f>REPLACE(INDEX(GroupVertices[Group],MATCH(Edges24[[#This Row],[Vertex 2]],GroupVertices[Vertex],0)),1,1,"")</f>
        <v>1</v>
      </c>
      <c r="BD62" s="48">
        <v>0</v>
      </c>
      <c r="BE62" s="49">
        <v>0</v>
      </c>
      <c r="BF62" s="48">
        <v>0</v>
      </c>
      <c r="BG62" s="49">
        <v>0</v>
      </c>
      <c r="BH62" s="48">
        <v>0</v>
      </c>
      <c r="BI62" s="49">
        <v>0</v>
      </c>
      <c r="BJ62" s="48">
        <v>27</v>
      </c>
      <c r="BK62" s="49">
        <v>100</v>
      </c>
      <c r="BL62" s="48">
        <v>27</v>
      </c>
    </row>
    <row r="63" spans="1:64" ht="15">
      <c r="A63" s="64" t="s">
        <v>270</v>
      </c>
      <c r="B63" s="64" t="s">
        <v>319</v>
      </c>
      <c r="C63" s="65"/>
      <c r="D63" s="66"/>
      <c r="E63" s="67"/>
      <c r="F63" s="68"/>
      <c r="G63" s="65"/>
      <c r="H63" s="69"/>
      <c r="I63" s="70"/>
      <c r="J63" s="70"/>
      <c r="K63" s="34" t="s">
        <v>65</v>
      </c>
      <c r="L63" s="77">
        <v>69</v>
      </c>
      <c r="M63" s="77"/>
      <c r="N63" s="72"/>
      <c r="O63" s="79" t="s">
        <v>332</v>
      </c>
      <c r="P63" s="81">
        <v>43540.83241898148</v>
      </c>
      <c r="Q63" s="79" t="s">
        <v>345</v>
      </c>
      <c r="R63" s="79"/>
      <c r="S63" s="79"/>
      <c r="T63" s="79"/>
      <c r="U63" s="79"/>
      <c r="V63" s="82" t="s">
        <v>468</v>
      </c>
      <c r="W63" s="81">
        <v>43540.83241898148</v>
      </c>
      <c r="X63" s="82" t="s">
        <v>574</v>
      </c>
      <c r="Y63" s="79"/>
      <c r="Z63" s="79"/>
      <c r="AA63" s="85" t="s">
        <v>688</v>
      </c>
      <c r="AB63" s="79"/>
      <c r="AC63" s="79" t="b">
        <v>0</v>
      </c>
      <c r="AD63" s="79">
        <v>0</v>
      </c>
      <c r="AE63" s="85" t="s">
        <v>744</v>
      </c>
      <c r="AF63" s="79" t="b">
        <v>0</v>
      </c>
      <c r="AG63" s="79" t="s">
        <v>748</v>
      </c>
      <c r="AH63" s="79"/>
      <c r="AI63" s="85" t="s">
        <v>744</v>
      </c>
      <c r="AJ63" s="79" t="b">
        <v>0</v>
      </c>
      <c r="AK63" s="79">
        <v>76</v>
      </c>
      <c r="AL63" s="85" t="s">
        <v>738</v>
      </c>
      <c r="AM63" s="79" t="s">
        <v>761</v>
      </c>
      <c r="AN63" s="79" t="b">
        <v>0</v>
      </c>
      <c r="AO63" s="85" t="s">
        <v>738</v>
      </c>
      <c r="AP63" s="79" t="s">
        <v>176</v>
      </c>
      <c r="AQ63" s="79">
        <v>0</v>
      </c>
      <c r="AR63" s="79">
        <v>0</v>
      </c>
      <c r="AS63" s="79"/>
      <c r="AT63" s="79"/>
      <c r="AU63" s="79"/>
      <c r="AV63" s="79"/>
      <c r="AW63" s="79"/>
      <c r="AX63" s="79"/>
      <c r="AY63" s="79"/>
      <c r="AZ63" s="79"/>
      <c r="BA63">
        <v>1</v>
      </c>
      <c r="BB63" s="78" t="str">
        <f>REPLACE(INDEX(GroupVertices[Group],MATCH(Edges24[[#This Row],[Vertex 1]],GroupVertices[Vertex],0)),1,1,"")</f>
        <v>1</v>
      </c>
      <c r="BC63" s="78" t="str">
        <f>REPLACE(INDEX(GroupVertices[Group],MATCH(Edges24[[#This Row],[Vertex 2]],GroupVertices[Vertex],0)),1,1,"")</f>
        <v>1</v>
      </c>
      <c r="BD63" s="48">
        <v>0</v>
      </c>
      <c r="BE63" s="49">
        <v>0</v>
      </c>
      <c r="BF63" s="48">
        <v>0</v>
      </c>
      <c r="BG63" s="49">
        <v>0</v>
      </c>
      <c r="BH63" s="48">
        <v>0</v>
      </c>
      <c r="BI63" s="49">
        <v>0</v>
      </c>
      <c r="BJ63" s="48">
        <v>27</v>
      </c>
      <c r="BK63" s="49">
        <v>100</v>
      </c>
      <c r="BL63" s="48">
        <v>27</v>
      </c>
    </row>
    <row r="64" spans="1:64" ht="15">
      <c r="A64" s="64" t="s">
        <v>271</v>
      </c>
      <c r="B64" s="64" t="s">
        <v>319</v>
      </c>
      <c r="C64" s="65"/>
      <c r="D64" s="66"/>
      <c r="E64" s="67"/>
      <c r="F64" s="68"/>
      <c r="G64" s="65"/>
      <c r="H64" s="69"/>
      <c r="I64" s="70"/>
      <c r="J64" s="70"/>
      <c r="K64" s="34" t="s">
        <v>65</v>
      </c>
      <c r="L64" s="77">
        <v>70</v>
      </c>
      <c r="M64" s="77"/>
      <c r="N64" s="72"/>
      <c r="O64" s="79" t="s">
        <v>332</v>
      </c>
      <c r="P64" s="81">
        <v>43540.83261574074</v>
      </c>
      <c r="Q64" s="79" t="s">
        <v>345</v>
      </c>
      <c r="R64" s="79"/>
      <c r="S64" s="79"/>
      <c r="T64" s="79"/>
      <c r="U64" s="79"/>
      <c r="V64" s="82" t="s">
        <v>469</v>
      </c>
      <c r="W64" s="81">
        <v>43540.83261574074</v>
      </c>
      <c r="X64" s="82" t="s">
        <v>575</v>
      </c>
      <c r="Y64" s="79"/>
      <c r="Z64" s="79"/>
      <c r="AA64" s="85" t="s">
        <v>689</v>
      </c>
      <c r="AB64" s="79"/>
      <c r="AC64" s="79" t="b">
        <v>0</v>
      </c>
      <c r="AD64" s="79">
        <v>0</v>
      </c>
      <c r="AE64" s="85" t="s">
        <v>744</v>
      </c>
      <c r="AF64" s="79" t="b">
        <v>0</v>
      </c>
      <c r="AG64" s="79" t="s">
        <v>748</v>
      </c>
      <c r="AH64" s="79"/>
      <c r="AI64" s="85" t="s">
        <v>744</v>
      </c>
      <c r="AJ64" s="79" t="b">
        <v>0</v>
      </c>
      <c r="AK64" s="79">
        <v>76</v>
      </c>
      <c r="AL64" s="85" t="s">
        <v>738</v>
      </c>
      <c r="AM64" s="79" t="s">
        <v>755</v>
      </c>
      <c r="AN64" s="79" t="b">
        <v>0</v>
      </c>
      <c r="AO64" s="85" t="s">
        <v>738</v>
      </c>
      <c r="AP64" s="79" t="s">
        <v>176</v>
      </c>
      <c r="AQ64" s="79">
        <v>0</v>
      </c>
      <c r="AR64" s="79">
        <v>0</v>
      </c>
      <c r="AS64" s="79"/>
      <c r="AT64" s="79"/>
      <c r="AU64" s="79"/>
      <c r="AV64" s="79"/>
      <c r="AW64" s="79"/>
      <c r="AX64" s="79"/>
      <c r="AY64" s="79"/>
      <c r="AZ64" s="79"/>
      <c r="BA64">
        <v>1</v>
      </c>
      <c r="BB64" s="78" t="str">
        <f>REPLACE(INDEX(GroupVertices[Group],MATCH(Edges24[[#This Row],[Vertex 1]],GroupVertices[Vertex],0)),1,1,"")</f>
        <v>1</v>
      </c>
      <c r="BC64" s="78" t="str">
        <f>REPLACE(INDEX(GroupVertices[Group],MATCH(Edges24[[#This Row],[Vertex 2]],GroupVertices[Vertex],0)),1,1,"")</f>
        <v>1</v>
      </c>
      <c r="BD64" s="48">
        <v>0</v>
      </c>
      <c r="BE64" s="49">
        <v>0</v>
      </c>
      <c r="BF64" s="48">
        <v>0</v>
      </c>
      <c r="BG64" s="49">
        <v>0</v>
      </c>
      <c r="BH64" s="48">
        <v>0</v>
      </c>
      <c r="BI64" s="49">
        <v>0</v>
      </c>
      <c r="BJ64" s="48">
        <v>27</v>
      </c>
      <c r="BK64" s="49">
        <v>100</v>
      </c>
      <c r="BL64" s="48">
        <v>27</v>
      </c>
    </row>
    <row r="65" spans="1:64" ht="15">
      <c r="A65" s="64" t="s">
        <v>272</v>
      </c>
      <c r="B65" s="64" t="s">
        <v>319</v>
      </c>
      <c r="C65" s="65"/>
      <c r="D65" s="66"/>
      <c r="E65" s="67"/>
      <c r="F65" s="68"/>
      <c r="G65" s="65"/>
      <c r="H65" s="69"/>
      <c r="I65" s="70"/>
      <c r="J65" s="70"/>
      <c r="K65" s="34" t="s">
        <v>65</v>
      </c>
      <c r="L65" s="77">
        <v>71</v>
      </c>
      <c r="M65" s="77"/>
      <c r="N65" s="72"/>
      <c r="O65" s="79" t="s">
        <v>332</v>
      </c>
      <c r="P65" s="81">
        <v>43540.833865740744</v>
      </c>
      <c r="Q65" s="79" t="s">
        <v>345</v>
      </c>
      <c r="R65" s="79"/>
      <c r="S65" s="79"/>
      <c r="T65" s="79"/>
      <c r="U65" s="79"/>
      <c r="V65" s="82" t="s">
        <v>470</v>
      </c>
      <c r="W65" s="81">
        <v>43540.833865740744</v>
      </c>
      <c r="X65" s="82" t="s">
        <v>576</v>
      </c>
      <c r="Y65" s="79"/>
      <c r="Z65" s="79"/>
      <c r="AA65" s="85" t="s">
        <v>690</v>
      </c>
      <c r="AB65" s="79"/>
      <c r="AC65" s="79" t="b">
        <v>0</v>
      </c>
      <c r="AD65" s="79">
        <v>0</v>
      </c>
      <c r="AE65" s="85" t="s">
        <v>744</v>
      </c>
      <c r="AF65" s="79" t="b">
        <v>0</v>
      </c>
      <c r="AG65" s="79" t="s">
        <v>748</v>
      </c>
      <c r="AH65" s="79"/>
      <c r="AI65" s="85" t="s">
        <v>744</v>
      </c>
      <c r="AJ65" s="79" t="b">
        <v>0</v>
      </c>
      <c r="AK65" s="79">
        <v>76</v>
      </c>
      <c r="AL65" s="85" t="s">
        <v>738</v>
      </c>
      <c r="AM65" s="79" t="s">
        <v>755</v>
      </c>
      <c r="AN65" s="79" t="b">
        <v>0</v>
      </c>
      <c r="AO65" s="85" t="s">
        <v>738</v>
      </c>
      <c r="AP65" s="79" t="s">
        <v>176</v>
      </c>
      <c r="AQ65" s="79">
        <v>0</v>
      </c>
      <c r="AR65" s="79">
        <v>0</v>
      </c>
      <c r="AS65" s="79"/>
      <c r="AT65" s="79"/>
      <c r="AU65" s="79"/>
      <c r="AV65" s="79"/>
      <c r="AW65" s="79"/>
      <c r="AX65" s="79"/>
      <c r="AY65" s="79"/>
      <c r="AZ65" s="79"/>
      <c r="BA65">
        <v>1</v>
      </c>
      <c r="BB65" s="78" t="str">
        <f>REPLACE(INDEX(GroupVertices[Group],MATCH(Edges24[[#This Row],[Vertex 1]],GroupVertices[Vertex],0)),1,1,"")</f>
        <v>1</v>
      </c>
      <c r="BC65" s="78" t="str">
        <f>REPLACE(INDEX(GroupVertices[Group],MATCH(Edges24[[#This Row],[Vertex 2]],GroupVertices[Vertex],0)),1,1,"")</f>
        <v>1</v>
      </c>
      <c r="BD65" s="48">
        <v>0</v>
      </c>
      <c r="BE65" s="49">
        <v>0</v>
      </c>
      <c r="BF65" s="48">
        <v>0</v>
      </c>
      <c r="BG65" s="49">
        <v>0</v>
      </c>
      <c r="BH65" s="48">
        <v>0</v>
      </c>
      <c r="BI65" s="49">
        <v>0</v>
      </c>
      <c r="BJ65" s="48">
        <v>27</v>
      </c>
      <c r="BK65" s="49">
        <v>100</v>
      </c>
      <c r="BL65" s="48">
        <v>27</v>
      </c>
    </row>
    <row r="66" spans="1:64" ht="15">
      <c r="A66" s="64" t="s">
        <v>273</v>
      </c>
      <c r="B66" s="64" t="s">
        <v>319</v>
      </c>
      <c r="C66" s="65"/>
      <c r="D66" s="66"/>
      <c r="E66" s="67"/>
      <c r="F66" s="68"/>
      <c r="G66" s="65"/>
      <c r="H66" s="69"/>
      <c r="I66" s="70"/>
      <c r="J66" s="70"/>
      <c r="K66" s="34" t="s">
        <v>65</v>
      </c>
      <c r="L66" s="77">
        <v>72</v>
      </c>
      <c r="M66" s="77"/>
      <c r="N66" s="72"/>
      <c r="O66" s="79" t="s">
        <v>332</v>
      </c>
      <c r="P66" s="81">
        <v>43540.834189814814</v>
      </c>
      <c r="Q66" s="79" t="s">
        <v>345</v>
      </c>
      <c r="R66" s="79"/>
      <c r="S66" s="79"/>
      <c r="T66" s="79"/>
      <c r="U66" s="79"/>
      <c r="V66" s="82" t="s">
        <v>471</v>
      </c>
      <c r="W66" s="81">
        <v>43540.834189814814</v>
      </c>
      <c r="X66" s="82" t="s">
        <v>577</v>
      </c>
      <c r="Y66" s="79"/>
      <c r="Z66" s="79"/>
      <c r="AA66" s="85" t="s">
        <v>691</v>
      </c>
      <c r="AB66" s="79"/>
      <c r="AC66" s="79" t="b">
        <v>0</v>
      </c>
      <c r="AD66" s="79">
        <v>0</v>
      </c>
      <c r="AE66" s="85" t="s">
        <v>744</v>
      </c>
      <c r="AF66" s="79" t="b">
        <v>0</v>
      </c>
      <c r="AG66" s="79" t="s">
        <v>748</v>
      </c>
      <c r="AH66" s="79"/>
      <c r="AI66" s="85" t="s">
        <v>744</v>
      </c>
      <c r="AJ66" s="79" t="b">
        <v>0</v>
      </c>
      <c r="AK66" s="79">
        <v>76</v>
      </c>
      <c r="AL66" s="85" t="s">
        <v>738</v>
      </c>
      <c r="AM66" s="79" t="s">
        <v>766</v>
      </c>
      <c r="AN66" s="79" t="b">
        <v>0</v>
      </c>
      <c r="AO66" s="85" t="s">
        <v>738</v>
      </c>
      <c r="AP66" s="79" t="s">
        <v>176</v>
      </c>
      <c r="AQ66" s="79">
        <v>0</v>
      </c>
      <c r="AR66" s="79">
        <v>0</v>
      </c>
      <c r="AS66" s="79"/>
      <c r="AT66" s="79"/>
      <c r="AU66" s="79"/>
      <c r="AV66" s="79"/>
      <c r="AW66" s="79"/>
      <c r="AX66" s="79"/>
      <c r="AY66" s="79"/>
      <c r="AZ66" s="79"/>
      <c r="BA66">
        <v>1</v>
      </c>
      <c r="BB66" s="78" t="str">
        <f>REPLACE(INDEX(GroupVertices[Group],MATCH(Edges24[[#This Row],[Vertex 1]],GroupVertices[Vertex],0)),1,1,"")</f>
        <v>1</v>
      </c>
      <c r="BC66" s="78" t="str">
        <f>REPLACE(INDEX(GroupVertices[Group],MATCH(Edges24[[#This Row],[Vertex 2]],GroupVertices[Vertex],0)),1,1,"")</f>
        <v>1</v>
      </c>
      <c r="BD66" s="48">
        <v>0</v>
      </c>
      <c r="BE66" s="49">
        <v>0</v>
      </c>
      <c r="BF66" s="48">
        <v>0</v>
      </c>
      <c r="BG66" s="49">
        <v>0</v>
      </c>
      <c r="BH66" s="48">
        <v>0</v>
      </c>
      <c r="BI66" s="49">
        <v>0</v>
      </c>
      <c r="BJ66" s="48">
        <v>27</v>
      </c>
      <c r="BK66" s="49">
        <v>100</v>
      </c>
      <c r="BL66" s="48">
        <v>27</v>
      </c>
    </row>
    <row r="67" spans="1:64" ht="15">
      <c r="A67" s="64" t="s">
        <v>274</v>
      </c>
      <c r="B67" s="64" t="s">
        <v>319</v>
      </c>
      <c r="C67" s="65"/>
      <c r="D67" s="66"/>
      <c r="E67" s="67"/>
      <c r="F67" s="68"/>
      <c r="G67" s="65"/>
      <c r="H67" s="69"/>
      <c r="I67" s="70"/>
      <c r="J67" s="70"/>
      <c r="K67" s="34" t="s">
        <v>65</v>
      </c>
      <c r="L67" s="77">
        <v>73</v>
      </c>
      <c r="M67" s="77"/>
      <c r="N67" s="72"/>
      <c r="O67" s="79" t="s">
        <v>332</v>
      </c>
      <c r="P67" s="81">
        <v>43540.83645833333</v>
      </c>
      <c r="Q67" s="79" t="s">
        <v>345</v>
      </c>
      <c r="R67" s="79"/>
      <c r="S67" s="79"/>
      <c r="T67" s="79"/>
      <c r="U67" s="79"/>
      <c r="V67" s="82" t="s">
        <v>472</v>
      </c>
      <c r="W67" s="81">
        <v>43540.83645833333</v>
      </c>
      <c r="X67" s="82" t="s">
        <v>578</v>
      </c>
      <c r="Y67" s="79"/>
      <c r="Z67" s="79"/>
      <c r="AA67" s="85" t="s">
        <v>692</v>
      </c>
      <c r="AB67" s="79"/>
      <c r="AC67" s="79" t="b">
        <v>0</v>
      </c>
      <c r="AD67" s="79">
        <v>0</v>
      </c>
      <c r="AE67" s="85" t="s">
        <v>744</v>
      </c>
      <c r="AF67" s="79" t="b">
        <v>0</v>
      </c>
      <c r="AG67" s="79" t="s">
        <v>748</v>
      </c>
      <c r="AH67" s="79"/>
      <c r="AI67" s="85" t="s">
        <v>744</v>
      </c>
      <c r="AJ67" s="79" t="b">
        <v>0</v>
      </c>
      <c r="AK67" s="79">
        <v>76</v>
      </c>
      <c r="AL67" s="85" t="s">
        <v>738</v>
      </c>
      <c r="AM67" s="79" t="s">
        <v>754</v>
      </c>
      <c r="AN67" s="79" t="b">
        <v>0</v>
      </c>
      <c r="AO67" s="85" t="s">
        <v>738</v>
      </c>
      <c r="AP67" s="79" t="s">
        <v>176</v>
      </c>
      <c r="AQ67" s="79">
        <v>0</v>
      </c>
      <c r="AR67" s="79">
        <v>0</v>
      </c>
      <c r="AS67" s="79"/>
      <c r="AT67" s="79"/>
      <c r="AU67" s="79"/>
      <c r="AV67" s="79"/>
      <c r="AW67" s="79"/>
      <c r="AX67" s="79"/>
      <c r="AY67" s="79"/>
      <c r="AZ67" s="79"/>
      <c r="BA67">
        <v>1</v>
      </c>
      <c r="BB67" s="78" t="str">
        <f>REPLACE(INDEX(GroupVertices[Group],MATCH(Edges24[[#This Row],[Vertex 1]],GroupVertices[Vertex],0)),1,1,"")</f>
        <v>1</v>
      </c>
      <c r="BC67" s="78" t="str">
        <f>REPLACE(INDEX(GroupVertices[Group],MATCH(Edges24[[#This Row],[Vertex 2]],GroupVertices[Vertex],0)),1,1,"")</f>
        <v>1</v>
      </c>
      <c r="BD67" s="48">
        <v>0</v>
      </c>
      <c r="BE67" s="49">
        <v>0</v>
      </c>
      <c r="BF67" s="48">
        <v>0</v>
      </c>
      <c r="BG67" s="49">
        <v>0</v>
      </c>
      <c r="BH67" s="48">
        <v>0</v>
      </c>
      <c r="BI67" s="49">
        <v>0</v>
      </c>
      <c r="BJ67" s="48">
        <v>27</v>
      </c>
      <c r="BK67" s="49">
        <v>100</v>
      </c>
      <c r="BL67" s="48">
        <v>27</v>
      </c>
    </row>
    <row r="68" spans="1:64" ht="15">
      <c r="A68" s="64" t="s">
        <v>275</v>
      </c>
      <c r="B68" s="64" t="s">
        <v>319</v>
      </c>
      <c r="C68" s="65"/>
      <c r="D68" s="66"/>
      <c r="E68" s="67"/>
      <c r="F68" s="68"/>
      <c r="G68" s="65"/>
      <c r="H68" s="69"/>
      <c r="I68" s="70"/>
      <c r="J68" s="70"/>
      <c r="K68" s="34" t="s">
        <v>65</v>
      </c>
      <c r="L68" s="77">
        <v>74</v>
      </c>
      <c r="M68" s="77"/>
      <c r="N68" s="72"/>
      <c r="O68" s="79" t="s">
        <v>332</v>
      </c>
      <c r="P68" s="81">
        <v>43540.83693287037</v>
      </c>
      <c r="Q68" s="79" t="s">
        <v>345</v>
      </c>
      <c r="R68" s="79"/>
      <c r="S68" s="79"/>
      <c r="T68" s="79"/>
      <c r="U68" s="79"/>
      <c r="V68" s="82" t="s">
        <v>473</v>
      </c>
      <c r="W68" s="81">
        <v>43540.83693287037</v>
      </c>
      <c r="X68" s="82" t="s">
        <v>579</v>
      </c>
      <c r="Y68" s="79"/>
      <c r="Z68" s="79"/>
      <c r="AA68" s="85" t="s">
        <v>693</v>
      </c>
      <c r="AB68" s="79"/>
      <c r="AC68" s="79" t="b">
        <v>0</v>
      </c>
      <c r="AD68" s="79">
        <v>0</v>
      </c>
      <c r="AE68" s="85" t="s">
        <v>744</v>
      </c>
      <c r="AF68" s="79" t="b">
        <v>0</v>
      </c>
      <c r="AG68" s="79" t="s">
        <v>748</v>
      </c>
      <c r="AH68" s="79"/>
      <c r="AI68" s="85" t="s">
        <v>744</v>
      </c>
      <c r="AJ68" s="79" t="b">
        <v>0</v>
      </c>
      <c r="AK68" s="79">
        <v>76</v>
      </c>
      <c r="AL68" s="85" t="s">
        <v>738</v>
      </c>
      <c r="AM68" s="79" t="s">
        <v>755</v>
      </c>
      <c r="AN68" s="79" t="b">
        <v>0</v>
      </c>
      <c r="AO68" s="85" t="s">
        <v>738</v>
      </c>
      <c r="AP68" s="79" t="s">
        <v>176</v>
      </c>
      <c r="AQ68" s="79">
        <v>0</v>
      </c>
      <c r="AR68" s="79">
        <v>0</v>
      </c>
      <c r="AS68" s="79"/>
      <c r="AT68" s="79"/>
      <c r="AU68" s="79"/>
      <c r="AV68" s="79"/>
      <c r="AW68" s="79"/>
      <c r="AX68" s="79"/>
      <c r="AY68" s="79"/>
      <c r="AZ68" s="79"/>
      <c r="BA68">
        <v>1</v>
      </c>
      <c r="BB68" s="78" t="str">
        <f>REPLACE(INDEX(GroupVertices[Group],MATCH(Edges24[[#This Row],[Vertex 1]],GroupVertices[Vertex],0)),1,1,"")</f>
        <v>1</v>
      </c>
      <c r="BC68" s="78" t="str">
        <f>REPLACE(INDEX(GroupVertices[Group],MATCH(Edges24[[#This Row],[Vertex 2]],GroupVertices[Vertex],0)),1,1,"")</f>
        <v>1</v>
      </c>
      <c r="BD68" s="48">
        <v>0</v>
      </c>
      <c r="BE68" s="49">
        <v>0</v>
      </c>
      <c r="BF68" s="48">
        <v>0</v>
      </c>
      <c r="BG68" s="49">
        <v>0</v>
      </c>
      <c r="BH68" s="48">
        <v>0</v>
      </c>
      <c r="BI68" s="49">
        <v>0</v>
      </c>
      <c r="BJ68" s="48">
        <v>27</v>
      </c>
      <c r="BK68" s="49">
        <v>100</v>
      </c>
      <c r="BL68" s="48">
        <v>27</v>
      </c>
    </row>
    <row r="69" spans="1:64" ht="15">
      <c r="A69" s="64" t="s">
        <v>276</v>
      </c>
      <c r="B69" s="64" t="s">
        <v>319</v>
      </c>
      <c r="C69" s="65"/>
      <c r="D69" s="66"/>
      <c r="E69" s="67"/>
      <c r="F69" s="68"/>
      <c r="G69" s="65"/>
      <c r="H69" s="69"/>
      <c r="I69" s="70"/>
      <c r="J69" s="70"/>
      <c r="K69" s="34" t="s">
        <v>65</v>
      </c>
      <c r="L69" s="77">
        <v>75</v>
      </c>
      <c r="M69" s="77"/>
      <c r="N69" s="72"/>
      <c r="O69" s="79" t="s">
        <v>332</v>
      </c>
      <c r="P69" s="81">
        <v>43540.84138888889</v>
      </c>
      <c r="Q69" s="79" t="s">
        <v>345</v>
      </c>
      <c r="R69" s="79"/>
      <c r="S69" s="79"/>
      <c r="T69" s="79"/>
      <c r="U69" s="79"/>
      <c r="V69" s="82" t="s">
        <v>474</v>
      </c>
      <c r="W69" s="81">
        <v>43540.84138888889</v>
      </c>
      <c r="X69" s="82" t="s">
        <v>580</v>
      </c>
      <c r="Y69" s="79"/>
      <c r="Z69" s="79"/>
      <c r="AA69" s="85" t="s">
        <v>694</v>
      </c>
      <c r="AB69" s="79"/>
      <c r="AC69" s="79" t="b">
        <v>0</v>
      </c>
      <c r="AD69" s="79">
        <v>0</v>
      </c>
      <c r="AE69" s="85" t="s">
        <v>744</v>
      </c>
      <c r="AF69" s="79" t="b">
        <v>0</v>
      </c>
      <c r="AG69" s="79" t="s">
        <v>748</v>
      </c>
      <c r="AH69" s="79"/>
      <c r="AI69" s="85" t="s">
        <v>744</v>
      </c>
      <c r="AJ69" s="79" t="b">
        <v>0</v>
      </c>
      <c r="AK69" s="79">
        <v>76</v>
      </c>
      <c r="AL69" s="85" t="s">
        <v>738</v>
      </c>
      <c r="AM69" s="79" t="s">
        <v>755</v>
      </c>
      <c r="AN69" s="79" t="b">
        <v>0</v>
      </c>
      <c r="AO69" s="85" t="s">
        <v>738</v>
      </c>
      <c r="AP69" s="79" t="s">
        <v>176</v>
      </c>
      <c r="AQ69" s="79">
        <v>0</v>
      </c>
      <c r="AR69" s="79">
        <v>0</v>
      </c>
      <c r="AS69" s="79"/>
      <c r="AT69" s="79"/>
      <c r="AU69" s="79"/>
      <c r="AV69" s="79"/>
      <c r="AW69" s="79"/>
      <c r="AX69" s="79"/>
      <c r="AY69" s="79"/>
      <c r="AZ69" s="79"/>
      <c r="BA69">
        <v>1</v>
      </c>
      <c r="BB69" s="78" t="str">
        <f>REPLACE(INDEX(GroupVertices[Group],MATCH(Edges24[[#This Row],[Vertex 1]],GroupVertices[Vertex],0)),1,1,"")</f>
        <v>1</v>
      </c>
      <c r="BC69" s="78" t="str">
        <f>REPLACE(INDEX(GroupVertices[Group],MATCH(Edges24[[#This Row],[Vertex 2]],GroupVertices[Vertex],0)),1,1,"")</f>
        <v>1</v>
      </c>
      <c r="BD69" s="48">
        <v>0</v>
      </c>
      <c r="BE69" s="49">
        <v>0</v>
      </c>
      <c r="BF69" s="48">
        <v>0</v>
      </c>
      <c r="BG69" s="49">
        <v>0</v>
      </c>
      <c r="BH69" s="48">
        <v>0</v>
      </c>
      <c r="BI69" s="49">
        <v>0</v>
      </c>
      <c r="BJ69" s="48">
        <v>27</v>
      </c>
      <c r="BK69" s="49">
        <v>100</v>
      </c>
      <c r="BL69" s="48">
        <v>27</v>
      </c>
    </row>
    <row r="70" spans="1:64" ht="15">
      <c r="A70" s="64" t="s">
        <v>277</v>
      </c>
      <c r="B70" s="64" t="s">
        <v>319</v>
      </c>
      <c r="C70" s="65"/>
      <c r="D70" s="66"/>
      <c r="E70" s="67"/>
      <c r="F70" s="68"/>
      <c r="G70" s="65"/>
      <c r="H70" s="69"/>
      <c r="I70" s="70"/>
      <c r="J70" s="70"/>
      <c r="K70" s="34" t="s">
        <v>65</v>
      </c>
      <c r="L70" s="77">
        <v>76</v>
      </c>
      <c r="M70" s="77"/>
      <c r="N70" s="72"/>
      <c r="O70" s="79" t="s">
        <v>332</v>
      </c>
      <c r="P70" s="81">
        <v>43540.85181712963</v>
      </c>
      <c r="Q70" s="79" t="s">
        <v>345</v>
      </c>
      <c r="R70" s="79"/>
      <c r="S70" s="79"/>
      <c r="T70" s="79"/>
      <c r="U70" s="79"/>
      <c r="V70" s="82" t="s">
        <v>475</v>
      </c>
      <c r="W70" s="81">
        <v>43540.85181712963</v>
      </c>
      <c r="X70" s="82" t="s">
        <v>581</v>
      </c>
      <c r="Y70" s="79"/>
      <c r="Z70" s="79"/>
      <c r="AA70" s="85" t="s">
        <v>695</v>
      </c>
      <c r="AB70" s="79"/>
      <c r="AC70" s="79" t="b">
        <v>0</v>
      </c>
      <c r="AD70" s="79">
        <v>0</v>
      </c>
      <c r="AE70" s="85" t="s">
        <v>744</v>
      </c>
      <c r="AF70" s="79" t="b">
        <v>0</v>
      </c>
      <c r="AG70" s="79" t="s">
        <v>748</v>
      </c>
      <c r="AH70" s="79"/>
      <c r="AI70" s="85" t="s">
        <v>744</v>
      </c>
      <c r="AJ70" s="79" t="b">
        <v>0</v>
      </c>
      <c r="AK70" s="79">
        <v>76</v>
      </c>
      <c r="AL70" s="85" t="s">
        <v>738</v>
      </c>
      <c r="AM70" s="79" t="s">
        <v>757</v>
      </c>
      <c r="AN70" s="79" t="b">
        <v>0</v>
      </c>
      <c r="AO70" s="85" t="s">
        <v>738</v>
      </c>
      <c r="AP70" s="79" t="s">
        <v>176</v>
      </c>
      <c r="AQ70" s="79">
        <v>0</v>
      </c>
      <c r="AR70" s="79">
        <v>0</v>
      </c>
      <c r="AS70" s="79"/>
      <c r="AT70" s="79"/>
      <c r="AU70" s="79"/>
      <c r="AV70" s="79"/>
      <c r="AW70" s="79"/>
      <c r="AX70" s="79"/>
      <c r="AY70" s="79"/>
      <c r="AZ70" s="79"/>
      <c r="BA70">
        <v>1</v>
      </c>
      <c r="BB70" s="78" t="str">
        <f>REPLACE(INDEX(GroupVertices[Group],MATCH(Edges24[[#This Row],[Vertex 1]],GroupVertices[Vertex],0)),1,1,"")</f>
        <v>1</v>
      </c>
      <c r="BC70" s="78" t="str">
        <f>REPLACE(INDEX(GroupVertices[Group],MATCH(Edges24[[#This Row],[Vertex 2]],GroupVertices[Vertex],0)),1,1,"")</f>
        <v>1</v>
      </c>
      <c r="BD70" s="48">
        <v>0</v>
      </c>
      <c r="BE70" s="49">
        <v>0</v>
      </c>
      <c r="BF70" s="48">
        <v>0</v>
      </c>
      <c r="BG70" s="49">
        <v>0</v>
      </c>
      <c r="BH70" s="48">
        <v>0</v>
      </c>
      <c r="BI70" s="49">
        <v>0</v>
      </c>
      <c r="BJ70" s="48">
        <v>27</v>
      </c>
      <c r="BK70" s="49">
        <v>100</v>
      </c>
      <c r="BL70" s="48">
        <v>27</v>
      </c>
    </row>
    <row r="71" spans="1:64" ht="15">
      <c r="A71" s="64" t="s">
        <v>278</v>
      </c>
      <c r="B71" s="64" t="s">
        <v>319</v>
      </c>
      <c r="C71" s="65"/>
      <c r="D71" s="66"/>
      <c r="E71" s="67"/>
      <c r="F71" s="68"/>
      <c r="G71" s="65"/>
      <c r="H71" s="69"/>
      <c r="I71" s="70"/>
      <c r="J71" s="70"/>
      <c r="K71" s="34" t="s">
        <v>65</v>
      </c>
      <c r="L71" s="77">
        <v>77</v>
      </c>
      <c r="M71" s="77"/>
      <c r="N71" s="72"/>
      <c r="O71" s="79" t="s">
        <v>332</v>
      </c>
      <c r="P71" s="81">
        <v>43540.85413194444</v>
      </c>
      <c r="Q71" s="79" t="s">
        <v>345</v>
      </c>
      <c r="R71" s="79"/>
      <c r="S71" s="79"/>
      <c r="T71" s="79"/>
      <c r="U71" s="79"/>
      <c r="V71" s="82" t="s">
        <v>476</v>
      </c>
      <c r="W71" s="81">
        <v>43540.85413194444</v>
      </c>
      <c r="X71" s="82" t="s">
        <v>582</v>
      </c>
      <c r="Y71" s="79"/>
      <c r="Z71" s="79"/>
      <c r="AA71" s="85" t="s">
        <v>696</v>
      </c>
      <c r="AB71" s="79"/>
      <c r="AC71" s="79" t="b">
        <v>0</v>
      </c>
      <c r="AD71" s="79">
        <v>0</v>
      </c>
      <c r="AE71" s="85" t="s">
        <v>744</v>
      </c>
      <c r="AF71" s="79" t="b">
        <v>0</v>
      </c>
      <c r="AG71" s="79" t="s">
        <v>748</v>
      </c>
      <c r="AH71" s="79"/>
      <c r="AI71" s="85" t="s">
        <v>744</v>
      </c>
      <c r="AJ71" s="79" t="b">
        <v>0</v>
      </c>
      <c r="AK71" s="79">
        <v>76</v>
      </c>
      <c r="AL71" s="85" t="s">
        <v>738</v>
      </c>
      <c r="AM71" s="79" t="s">
        <v>755</v>
      </c>
      <c r="AN71" s="79" t="b">
        <v>0</v>
      </c>
      <c r="AO71" s="85" t="s">
        <v>738</v>
      </c>
      <c r="AP71" s="79" t="s">
        <v>176</v>
      </c>
      <c r="AQ71" s="79">
        <v>0</v>
      </c>
      <c r="AR71" s="79">
        <v>0</v>
      </c>
      <c r="AS71" s="79"/>
      <c r="AT71" s="79"/>
      <c r="AU71" s="79"/>
      <c r="AV71" s="79"/>
      <c r="AW71" s="79"/>
      <c r="AX71" s="79"/>
      <c r="AY71" s="79"/>
      <c r="AZ71" s="79"/>
      <c r="BA71">
        <v>1</v>
      </c>
      <c r="BB71" s="78" t="str">
        <f>REPLACE(INDEX(GroupVertices[Group],MATCH(Edges24[[#This Row],[Vertex 1]],GroupVertices[Vertex],0)),1,1,"")</f>
        <v>1</v>
      </c>
      <c r="BC71" s="78" t="str">
        <f>REPLACE(INDEX(GroupVertices[Group],MATCH(Edges24[[#This Row],[Vertex 2]],GroupVertices[Vertex],0)),1,1,"")</f>
        <v>1</v>
      </c>
      <c r="BD71" s="48">
        <v>0</v>
      </c>
      <c r="BE71" s="49">
        <v>0</v>
      </c>
      <c r="BF71" s="48">
        <v>0</v>
      </c>
      <c r="BG71" s="49">
        <v>0</v>
      </c>
      <c r="BH71" s="48">
        <v>0</v>
      </c>
      <c r="BI71" s="49">
        <v>0</v>
      </c>
      <c r="BJ71" s="48">
        <v>27</v>
      </c>
      <c r="BK71" s="49">
        <v>100</v>
      </c>
      <c r="BL71" s="48">
        <v>27</v>
      </c>
    </row>
    <row r="72" spans="1:64" ht="15">
      <c r="A72" s="64" t="s">
        <v>279</v>
      </c>
      <c r="B72" s="64" t="s">
        <v>319</v>
      </c>
      <c r="C72" s="65"/>
      <c r="D72" s="66"/>
      <c r="E72" s="67"/>
      <c r="F72" s="68"/>
      <c r="G72" s="65"/>
      <c r="H72" s="69"/>
      <c r="I72" s="70"/>
      <c r="J72" s="70"/>
      <c r="K72" s="34" t="s">
        <v>65</v>
      </c>
      <c r="L72" s="77">
        <v>78</v>
      </c>
      <c r="M72" s="77"/>
      <c r="N72" s="72"/>
      <c r="O72" s="79" t="s">
        <v>332</v>
      </c>
      <c r="P72" s="81">
        <v>43540.858252314814</v>
      </c>
      <c r="Q72" s="79" t="s">
        <v>345</v>
      </c>
      <c r="R72" s="79"/>
      <c r="S72" s="79"/>
      <c r="T72" s="79"/>
      <c r="U72" s="79"/>
      <c r="V72" s="82" t="s">
        <v>477</v>
      </c>
      <c r="W72" s="81">
        <v>43540.858252314814</v>
      </c>
      <c r="X72" s="82" t="s">
        <v>583</v>
      </c>
      <c r="Y72" s="79"/>
      <c r="Z72" s="79"/>
      <c r="AA72" s="85" t="s">
        <v>697</v>
      </c>
      <c r="AB72" s="79"/>
      <c r="AC72" s="79" t="b">
        <v>0</v>
      </c>
      <c r="AD72" s="79">
        <v>0</v>
      </c>
      <c r="AE72" s="85" t="s">
        <v>744</v>
      </c>
      <c r="AF72" s="79" t="b">
        <v>0</v>
      </c>
      <c r="AG72" s="79" t="s">
        <v>748</v>
      </c>
      <c r="AH72" s="79"/>
      <c r="AI72" s="85" t="s">
        <v>744</v>
      </c>
      <c r="AJ72" s="79" t="b">
        <v>0</v>
      </c>
      <c r="AK72" s="79">
        <v>76</v>
      </c>
      <c r="AL72" s="85" t="s">
        <v>738</v>
      </c>
      <c r="AM72" s="79" t="s">
        <v>754</v>
      </c>
      <c r="AN72" s="79" t="b">
        <v>0</v>
      </c>
      <c r="AO72" s="85" t="s">
        <v>738</v>
      </c>
      <c r="AP72" s="79" t="s">
        <v>176</v>
      </c>
      <c r="AQ72" s="79">
        <v>0</v>
      </c>
      <c r="AR72" s="79">
        <v>0</v>
      </c>
      <c r="AS72" s="79"/>
      <c r="AT72" s="79"/>
      <c r="AU72" s="79"/>
      <c r="AV72" s="79"/>
      <c r="AW72" s="79"/>
      <c r="AX72" s="79"/>
      <c r="AY72" s="79"/>
      <c r="AZ72" s="79"/>
      <c r="BA72">
        <v>1</v>
      </c>
      <c r="BB72" s="78" t="str">
        <f>REPLACE(INDEX(GroupVertices[Group],MATCH(Edges24[[#This Row],[Vertex 1]],GroupVertices[Vertex],0)),1,1,"")</f>
        <v>1</v>
      </c>
      <c r="BC72" s="78" t="str">
        <f>REPLACE(INDEX(GroupVertices[Group],MATCH(Edges24[[#This Row],[Vertex 2]],GroupVertices[Vertex],0)),1,1,"")</f>
        <v>1</v>
      </c>
      <c r="BD72" s="48">
        <v>0</v>
      </c>
      <c r="BE72" s="49">
        <v>0</v>
      </c>
      <c r="BF72" s="48">
        <v>0</v>
      </c>
      <c r="BG72" s="49">
        <v>0</v>
      </c>
      <c r="BH72" s="48">
        <v>0</v>
      </c>
      <c r="BI72" s="49">
        <v>0</v>
      </c>
      <c r="BJ72" s="48">
        <v>27</v>
      </c>
      <c r="BK72" s="49">
        <v>100</v>
      </c>
      <c r="BL72" s="48">
        <v>27</v>
      </c>
    </row>
    <row r="73" spans="1:64" ht="15">
      <c r="A73" s="64" t="s">
        <v>280</v>
      </c>
      <c r="B73" s="64" t="s">
        <v>319</v>
      </c>
      <c r="C73" s="65"/>
      <c r="D73" s="66"/>
      <c r="E73" s="67"/>
      <c r="F73" s="68"/>
      <c r="G73" s="65"/>
      <c r="H73" s="69"/>
      <c r="I73" s="70"/>
      <c r="J73" s="70"/>
      <c r="K73" s="34" t="s">
        <v>65</v>
      </c>
      <c r="L73" s="77">
        <v>79</v>
      </c>
      <c r="M73" s="77"/>
      <c r="N73" s="72"/>
      <c r="O73" s="79" t="s">
        <v>332</v>
      </c>
      <c r="P73" s="81">
        <v>43540.8584837963</v>
      </c>
      <c r="Q73" s="79" t="s">
        <v>345</v>
      </c>
      <c r="R73" s="79"/>
      <c r="S73" s="79"/>
      <c r="T73" s="79"/>
      <c r="U73" s="79"/>
      <c r="V73" s="82" t="s">
        <v>478</v>
      </c>
      <c r="W73" s="81">
        <v>43540.8584837963</v>
      </c>
      <c r="X73" s="82" t="s">
        <v>584</v>
      </c>
      <c r="Y73" s="79"/>
      <c r="Z73" s="79"/>
      <c r="AA73" s="85" t="s">
        <v>698</v>
      </c>
      <c r="AB73" s="79"/>
      <c r="AC73" s="79" t="b">
        <v>0</v>
      </c>
      <c r="AD73" s="79">
        <v>0</v>
      </c>
      <c r="AE73" s="85" t="s">
        <v>744</v>
      </c>
      <c r="AF73" s="79" t="b">
        <v>0</v>
      </c>
      <c r="AG73" s="79" t="s">
        <v>748</v>
      </c>
      <c r="AH73" s="79"/>
      <c r="AI73" s="85" t="s">
        <v>744</v>
      </c>
      <c r="AJ73" s="79" t="b">
        <v>0</v>
      </c>
      <c r="AK73" s="79">
        <v>76</v>
      </c>
      <c r="AL73" s="85" t="s">
        <v>738</v>
      </c>
      <c r="AM73" s="79" t="s">
        <v>761</v>
      </c>
      <c r="AN73" s="79" t="b">
        <v>0</v>
      </c>
      <c r="AO73" s="85" t="s">
        <v>738</v>
      </c>
      <c r="AP73" s="79" t="s">
        <v>176</v>
      </c>
      <c r="AQ73" s="79">
        <v>0</v>
      </c>
      <c r="AR73" s="79">
        <v>0</v>
      </c>
      <c r="AS73" s="79"/>
      <c r="AT73" s="79"/>
      <c r="AU73" s="79"/>
      <c r="AV73" s="79"/>
      <c r="AW73" s="79"/>
      <c r="AX73" s="79"/>
      <c r="AY73" s="79"/>
      <c r="AZ73" s="79"/>
      <c r="BA73">
        <v>1</v>
      </c>
      <c r="BB73" s="78" t="str">
        <f>REPLACE(INDEX(GroupVertices[Group],MATCH(Edges24[[#This Row],[Vertex 1]],GroupVertices[Vertex],0)),1,1,"")</f>
        <v>1</v>
      </c>
      <c r="BC73" s="78" t="str">
        <f>REPLACE(INDEX(GroupVertices[Group],MATCH(Edges24[[#This Row],[Vertex 2]],GroupVertices[Vertex],0)),1,1,"")</f>
        <v>1</v>
      </c>
      <c r="BD73" s="48">
        <v>0</v>
      </c>
      <c r="BE73" s="49">
        <v>0</v>
      </c>
      <c r="BF73" s="48">
        <v>0</v>
      </c>
      <c r="BG73" s="49">
        <v>0</v>
      </c>
      <c r="BH73" s="48">
        <v>0</v>
      </c>
      <c r="BI73" s="49">
        <v>0</v>
      </c>
      <c r="BJ73" s="48">
        <v>27</v>
      </c>
      <c r="BK73" s="49">
        <v>100</v>
      </c>
      <c r="BL73" s="48">
        <v>27</v>
      </c>
    </row>
    <row r="74" spans="1:64" ht="15">
      <c r="A74" s="64" t="s">
        <v>281</v>
      </c>
      <c r="B74" s="64" t="s">
        <v>319</v>
      </c>
      <c r="C74" s="65"/>
      <c r="D74" s="66"/>
      <c r="E74" s="67"/>
      <c r="F74" s="68"/>
      <c r="G74" s="65"/>
      <c r="H74" s="69"/>
      <c r="I74" s="70"/>
      <c r="J74" s="70"/>
      <c r="K74" s="34" t="s">
        <v>65</v>
      </c>
      <c r="L74" s="77">
        <v>80</v>
      </c>
      <c r="M74" s="77"/>
      <c r="N74" s="72"/>
      <c r="O74" s="79" t="s">
        <v>332</v>
      </c>
      <c r="P74" s="81">
        <v>43540.86451388889</v>
      </c>
      <c r="Q74" s="79" t="s">
        <v>345</v>
      </c>
      <c r="R74" s="79"/>
      <c r="S74" s="79"/>
      <c r="T74" s="79"/>
      <c r="U74" s="79"/>
      <c r="V74" s="82" t="s">
        <v>479</v>
      </c>
      <c r="W74" s="81">
        <v>43540.86451388889</v>
      </c>
      <c r="X74" s="82" t="s">
        <v>585</v>
      </c>
      <c r="Y74" s="79"/>
      <c r="Z74" s="79"/>
      <c r="AA74" s="85" t="s">
        <v>699</v>
      </c>
      <c r="AB74" s="79"/>
      <c r="AC74" s="79" t="b">
        <v>0</v>
      </c>
      <c r="AD74" s="79">
        <v>0</v>
      </c>
      <c r="AE74" s="85" t="s">
        <v>744</v>
      </c>
      <c r="AF74" s="79" t="b">
        <v>0</v>
      </c>
      <c r="AG74" s="79" t="s">
        <v>748</v>
      </c>
      <c r="AH74" s="79"/>
      <c r="AI74" s="85" t="s">
        <v>744</v>
      </c>
      <c r="AJ74" s="79" t="b">
        <v>0</v>
      </c>
      <c r="AK74" s="79">
        <v>76</v>
      </c>
      <c r="AL74" s="85" t="s">
        <v>738</v>
      </c>
      <c r="AM74" s="79" t="s">
        <v>755</v>
      </c>
      <c r="AN74" s="79" t="b">
        <v>0</v>
      </c>
      <c r="AO74" s="85" t="s">
        <v>738</v>
      </c>
      <c r="AP74" s="79" t="s">
        <v>176</v>
      </c>
      <c r="AQ74" s="79">
        <v>0</v>
      </c>
      <c r="AR74" s="79">
        <v>0</v>
      </c>
      <c r="AS74" s="79"/>
      <c r="AT74" s="79"/>
      <c r="AU74" s="79"/>
      <c r="AV74" s="79"/>
      <c r="AW74" s="79"/>
      <c r="AX74" s="79"/>
      <c r="AY74" s="79"/>
      <c r="AZ74" s="79"/>
      <c r="BA74">
        <v>1</v>
      </c>
      <c r="BB74" s="78" t="str">
        <f>REPLACE(INDEX(GroupVertices[Group],MATCH(Edges24[[#This Row],[Vertex 1]],GroupVertices[Vertex],0)),1,1,"")</f>
        <v>1</v>
      </c>
      <c r="BC74" s="78" t="str">
        <f>REPLACE(INDEX(GroupVertices[Group],MATCH(Edges24[[#This Row],[Vertex 2]],GroupVertices[Vertex],0)),1,1,"")</f>
        <v>1</v>
      </c>
      <c r="BD74" s="48">
        <v>0</v>
      </c>
      <c r="BE74" s="49">
        <v>0</v>
      </c>
      <c r="BF74" s="48">
        <v>0</v>
      </c>
      <c r="BG74" s="49">
        <v>0</v>
      </c>
      <c r="BH74" s="48">
        <v>0</v>
      </c>
      <c r="BI74" s="49">
        <v>0</v>
      </c>
      <c r="BJ74" s="48">
        <v>27</v>
      </c>
      <c r="BK74" s="49">
        <v>100</v>
      </c>
      <c r="BL74" s="48">
        <v>27</v>
      </c>
    </row>
    <row r="75" spans="1:64" ht="15">
      <c r="A75" s="64" t="s">
        <v>282</v>
      </c>
      <c r="B75" s="64" t="s">
        <v>319</v>
      </c>
      <c r="C75" s="65"/>
      <c r="D75" s="66"/>
      <c r="E75" s="67"/>
      <c r="F75" s="68"/>
      <c r="G75" s="65"/>
      <c r="H75" s="69"/>
      <c r="I75" s="70"/>
      <c r="J75" s="70"/>
      <c r="K75" s="34" t="s">
        <v>65</v>
      </c>
      <c r="L75" s="77">
        <v>81</v>
      </c>
      <c r="M75" s="77"/>
      <c r="N75" s="72"/>
      <c r="O75" s="79" t="s">
        <v>332</v>
      </c>
      <c r="P75" s="81">
        <v>43540.86856481482</v>
      </c>
      <c r="Q75" s="79" t="s">
        <v>345</v>
      </c>
      <c r="R75" s="79"/>
      <c r="S75" s="79"/>
      <c r="T75" s="79"/>
      <c r="U75" s="79"/>
      <c r="V75" s="82" t="s">
        <v>480</v>
      </c>
      <c r="W75" s="81">
        <v>43540.86856481482</v>
      </c>
      <c r="X75" s="82" t="s">
        <v>586</v>
      </c>
      <c r="Y75" s="79"/>
      <c r="Z75" s="79"/>
      <c r="AA75" s="85" t="s">
        <v>700</v>
      </c>
      <c r="AB75" s="79"/>
      <c r="AC75" s="79" t="b">
        <v>0</v>
      </c>
      <c r="AD75" s="79">
        <v>0</v>
      </c>
      <c r="AE75" s="85" t="s">
        <v>744</v>
      </c>
      <c r="AF75" s="79" t="b">
        <v>0</v>
      </c>
      <c r="AG75" s="79" t="s">
        <v>748</v>
      </c>
      <c r="AH75" s="79"/>
      <c r="AI75" s="85" t="s">
        <v>744</v>
      </c>
      <c r="AJ75" s="79" t="b">
        <v>0</v>
      </c>
      <c r="AK75" s="79">
        <v>76</v>
      </c>
      <c r="AL75" s="85" t="s">
        <v>738</v>
      </c>
      <c r="AM75" s="79" t="s">
        <v>761</v>
      </c>
      <c r="AN75" s="79" t="b">
        <v>0</v>
      </c>
      <c r="AO75" s="85" t="s">
        <v>738</v>
      </c>
      <c r="AP75" s="79" t="s">
        <v>176</v>
      </c>
      <c r="AQ75" s="79">
        <v>0</v>
      </c>
      <c r="AR75" s="79">
        <v>0</v>
      </c>
      <c r="AS75" s="79"/>
      <c r="AT75" s="79"/>
      <c r="AU75" s="79"/>
      <c r="AV75" s="79"/>
      <c r="AW75" s="79"/>
      <c r="AX75" s="79"/>
      <c r="AY75" s="79"/>
      <c r="AZ75" s="79"/>
      <c r="BA75">
        <v>1</v>
      </c>
      <c r="BB75" s="78" t="str">
        <f>REPLACE(INDEX(GroupVertices[Group],MATCH(Edges24[[#This Row],[Vertex 1]],GroupVertices[Vertex],0)),1,1,"")</f>
        <v>1</v>
      </c>
      <c r="BC75" s="78" t="str">
        <f>REPLACE(INDEX(GroupVertices[Group],MATCH(Edges24[[#This Row],[Vertex 2]],GroupVertices[Vertex],0)),1,1,"")</f>
        <v>1</v>
      </c>
      <c r="BD75" s="48">
        <v>0</v>
      </c>
      <c r="BE75" s="49">
        <v>0</v>
      </c>
      <c r="BF75" s="48">
        <v>0</v>
      </c>
      <c r="BG75" s="49">
        <v>0</v>
      </c>
      <c r="BH75" s="48">
        <v>0</v>
      </c>
      <c r="BI75" s="49">
        <v>0</v>
      </c>
      <c r="BJ75" s="48">
        <v>27</v>
      </c>
      <c r="BK75" s="49">
        <v>100</v>
      </c>
      <c r="BL75" s="48">
        <v>27</v>
      </c>
    </row>
    <row r="76" spans="1:64" ht="15">
      <c r="A76" s="64" t="s">
        <v>283</v>
      </c>
      <c r="B76" s="64" t="s">
        <v>319</v>
      </c>
      <c r="C76" s="65"/>
      <c r="D76" s="66"/>
      <c r="E76" s="67"/>
      <c r="F76" s="68"/>
      <c r="G76" s="65"/>
      <c r="H76" s="69"/>
      <c r="I76" s="70"/>
      <c r="J76" s="70"/>
      <c r="K76" s="34" t="s">
        <v>65</v>
      </c>
      <c r="L76" s="77">
        <v>82</v>
      </c>
      <c r="M76" s="77"/>
      <c r="N76" s="72"/>
      <c r="O76" s="79" t="s">
        <v>332</v>
      </c>
      <c r="P76" s="81">
        <v>43540.869305555556</v>
      </c>
      <c r="Q76" s="79" t="s">
        <v>345</v>
      </c>
      <c r="R76" s="79"/>
      <c r="S76" s="79"/>
      <c r="T76" s="79"/>
      <c r="U76" s="79"/>
      <c r="V76" s="82" t="s">
        <v>481</v>
      </c>
      <c r="W76" s="81">
        <v>43540.869305555556</v>
      </c>
      <c r="X76" s="82" t="s">
        <v>587</v>
      </c>
      <c r="Y76" s="79"/>
      <c r="Z76" s="79"/>
      <c r="AA76" s="85" t="s">
        <v>701</v>
      </c>
      <c r="AB76" s="79"/>
      <c r="AC76" s="79" t="b">
        <v>0</v>
      </c>
      <c r="AD76" s="79">
        <v>0</v>
      </c>
      <c r="AE76" s="85" t="s">
        <v>744</v>
      </c>
      <c r="AF76" s="79" t="b">
        <v>0</v>
      </c>
      <c r="AG76" s="79" t="s">
        <v>748</v>
      </c>
      <c r="AH76" s="79"/>
      <c r="AI76" s="85" t="s">
        <v>744</v>
      </c>
      <c r="AJ76" s="79" t="b">
        <v>0</v>
      </c>
      <c r="AK76" s="79">
        <v>76</v>
      </c>
      <c r="AL76" s="85" t="s">
        <v>738</v>
      </c>
      <c r="AM76" s="79" t="s">
        <v>755</v>
      </c>
      <c r="AN76" s="79" t="b">
        <v>0</v>
      </c>
      <c r="AO76" s="85" t="s">
        <v>738</v>
      </c>
      <c r="AP76" s="79" t="s">
        <v>176</v>
      </c>
      <c r="AQ76" s="79">
        <v>0</v>
      </c>
      <c r="AR76" s="79">
        <v>0</v>
      </c>
      <c r="AS76" s="79"/>
      <c r="AT76" s="79"/>
      <c r="AU76" s="79"/>
      <c r="AV76" s="79"/>
      <c r="AW76" s="79"/>
      <c r="AX76" s="79"/>
      <c r="AY76" s="79"/>
      <c r="AZ76" s="79"/>
      <c r="BA76">
        <v>1</v>
      </c>
      <c r="BB76" s="78" t="str">
        <f>REPLACE(INDEX(GroupVertices[Group],MATCH(Edges24[[#This Row],[Vertex 1]],GroupVertices[Vertex],0)),1,1,"")</f>
        <v>1</v>
      </c>
      <c r="BC76" s="78" t="str">
        <f>REPLACE(INDEX(GroupVertices[Group],MATCH(Edges24[[#This Row],[Vertex 2]],GroupVertices[Vertex],0)),1,1,"")</f>
        <v>1</v>
      </c>
      <c r="BD76" s="48">
        <v>0</v>
      </c>
      <c r="BE76" s="49">
        <v>0</v>
      </c>
      <c r="BF76" s="48">
        <v>0</v>
      </c>
      <c r="BG76" s="49">
        <v>0</v>
      </c>
      <c r="BH76" s="48">
        <v>0</v>
      </c>
      <c r="BI76" s="49">
        <v>0</v>
      </c>
      <c r="BJ76" s="48">
        <v>27</v>
      </c>
      <c r="BK76" s="49">
        <v>100</v>
      </c>
      <c r="BL76" s="48">
        <v>27</v>
      </c>
    </row>
    <row r="77" spans="1:64" ht="15">
      <c r="A77" s="64" t="s">
        <v>284</v>
      </c>
      <c r="B77" s="64" t="s">
        <v>319</v>
      </c>
      <c r="C77" s="65"/>
      <c r="D77" s="66"/>
      <c r="E77" s="67"/>
      <c r="F77" s="68"/>
      <c r="G77" s="65"/>
      <c r="H77" s="69"/>
      <c r="I77" s="70"/>
      <c r="J77" s="70"/>
      <c r="K77" s="34" t="s">
        <v>65</v>
      </c>
      <c r="L77" s="77">
        <v>83</v>
      </c>
      <c r="M77" s="77"/>
      <c r="N77" s="72"/>
      <c r="O77" s="79" t="s">
        <v>332</v>
      </c>
      <c r="P77" s="81">
        <v>43540.87128472222</v>
      </c>
      <c r="Q77" s="79" t="s">
        <v>345</v>
      </c>
      <c r="R77" s="79"/>
      <c r="S77" s="79"/>
      <c r="T77" s="79"/>
      <c r="U77" s="79"/>
      <c r="V77" s="82" t="s">
        <v>482</v>
      </c>
      <c r="W77" s="81">
        <v>43540.87128472222</v>
      </c>
      <c r="X77" s="82" t="s">
        <v>588</v>
      </c>
      <c r="Y77" s="79"/>
      <c r="Z77" s="79"/>
      <c r="AA77" s="85" t="s">
        <v>702</v>
      </c>
      <c r="AB77" s="79"/>
      <c r="AC77" s="79" t="b">
        <v>0</v>
      </c>
      <c r="AD77" s="79">
        <v>0</v>
      </c>
      <c r="AE77" s="85" t="s">
        <v>744</v>
      </c>
      <c r="AF77" s="79" t="b">
        <v>0</v>
      </c>
      <c r="AG77" s="79" t="s">
        <v>748</v>
      </c>
      <c r="AH77" s="79"/>
      <c r="AI77" s="85" t="s">
        <v>744</v>
      </c>
      <c r="AJ77" s="79" t="b">
        <v>0</v>
      </c>
      <c r="AK77" s="79">
        <v>76</v>
      </c>
      <c r="AL77" s="85" t="s">
        <v>738</v>
      </c>
      <c r="AM77" s="79" t="s">
        <v>761</v>
      </c>
      <c r="AN77" s="79" t="b">
        <v>0</v>
      </c>
      <c r="AO77" s="85" t="s">
        <v>738</v>
      </c>
      <c r="AP77" s="79" t="s">
        <v>176</v>
      </c>
      <c r="AQ77" s="79">
        <v>0</v>
      </c>
      <c r="AR77" s="79">
        <v>0</v>
      </c>
      <c r="AS77" s="79"/>
      <c r="AT77" s="79"/>
      <c r="AU77" s="79"/>
      <c r="AV77" s="79"/>
      <c r="AW77" s="79"/>
      <c r="AX77" s="79"/>
      <c r="AY77" s="79"/>
      <c r="AZ77" s="79"/>
      <c r="BA77">
        <v>1</v>
      </c>
      <c r="BB77" s="78" t="str">
        <f>REPLACE(INDEX(GroupVertices[Group],MATCH(Edges24[[#This Row],[Vertex 1]],GroupVertices[Vertex],0)),1,1,"")</f>
        <v>1</v>
      </c>
      <c r="BC77" s="78" t="str">
        <f>REPLACE(INDEX(GroupVertices[Group],MATCH(Edges24[[#This Row],[Vertex 2]],GroupVertices[Vertex],0)),1,1,"")</f>
        <v>1</v>
      </c>
      <c r="BD77" s="48">
        <v>0</v>
      </c>
      <c r="BE77" s="49">
        <v>0</v>
      </c>
      <c r="BF77" s="48">
        <v>0</v>
      </c>
      <c r="BG77" s="49">
        <v>0</v>
      </c>
      <c r="BH77" s="48">
        <v>0</v>
      </c>
      <c r="BI77" s="49">
        <v>0</v>
      </c>
      <c r="BJ77" s="48">
        <v>27</v>
      </c>
      <c r="BK77" s="49">
        <v>100</v>
      </c>
      <c r="BL77" s="48">
        <v>27</v>
      </c>
    </row>
    <row r="78" spans="1:64" ht="15">
      <c r="A78" s="64" t="s">
        <v>285</v>
      </c>
      <c r="B78" s="64" t="s">
        <v>319</v>
      </c>
      <c r="C78" s="65"/>
      <c r="D78" s="66"/>
      <c r="E78" s="67"/>
      <c r="F78" s="68"/>
      <c r="G78" s="65"/>
      <c r="H78" s="69"/>
      <c r="I78" s="70"/>
      <c r="J78" s="70"/>
      <c r="K78" s="34" t="s">
        <v>65</v>
      </c>
      <c r="L78" s="77">
        <v>84</v>
      </c>
      <c r="M78" s="77"/>
      <c r="N78" s="72"/>
      <c r="O78" s="79" t="s">
        <v>332</v>
      </c>
      <c r="P78" s="81">
        <v>43540.87428240741</v>
      </c>
      <c r="Q78" s="79" t="s">
        <v>345</v>
      </c>
      <c r="R78" s="79"/>
      <c r="S78" s="79"/>
      <c r="T78" s="79"/>
      <c r="U78" s="79"/>
      <c r="V78" s="82" t="s">
        <v>483</v>
      </c>
      <c r="W78" s="81">
        <v>43540.87428240741</v>
      </c>
      <c r="X78" s="82" t="s">
        <v>589</v>
      </c>
      <c r="Y78" s="79"/>
      <c r="Z78" s="79"/>
      <c r="AA78" s="85" t="s">
        <v>703</v>
      </c>
      <c r="AB78" s="79"/>
      <c r="AC78" s="79" t="b">
        <v>0</v>
      </c>
      <c r="AD78" s="79">
        <v>0</v>
      </c>
      <c r="AE78" s="85" t="s">
        <v>744</v>
      </c>
      <c r="AF78" s="79" t="b">
        <v>0</v>
      </c>
      <c r="AG78" s="79" t="s">
        <v>748</v>
      </c>
      <c r="AH78" s="79"/>
      <c r="AI78" s="85" t="s">
        <v>744</v>
      </c>
      <c r="AJ78" s="79" t="b">
        <v>0</v>
      </c>
      <c r="AK78" s="79">
        <v>76</v>
      </c>
      <c r="AL78" s="85" t="s">
        <v>738</v>
      </c>
      <c r="AM78" s="79" t="s">
        <v>755</v>
      </c>
      <c r="AN78" s="79" t="b">
        <v>0</v>
      </c>
      <c r="AO78" s="85" t="s">
        <v>738</v>
      </c>
      <c r="AP78" s="79" t="s">
        <v>176</v>
      </c>
      <c r="AQ78" s="79">
        <v>0</v>
      </c>
      <c r="AR78" s="79">
        <v>0</v>
      </c>
      <c r="AS78" s="79"/>
      <c r="AT78" s="79"/>
      <c r="AU78" s="79"/>
      <c r="AV78" s="79"/>
      <c r="AW78" s="79"/>
      <c r="AX78" s="79"/>
      <c r="AY78" s="79"/>
      <c r="AZ78" s="79"/>
      <c r="BA78">
        <v>1</v>
      </c>
      <c r="BB78" s="78" t="str">
        <f>REPLACE(INDEX(GroupVertices[Group],MATCH(Edges24[[#This Row],[Vertex 1]],GroupVertices[Vertex],0)),1,1,"")</f>
        <v>1</v>
      </c>
      <c r="BC78" s="78" t="str">
        <f>REPLACE(INDEX(GroupVertices[Group],MATCH(Edges24[[#This Row],[Vertex 2]],GroupVertices[Vertex],0)),1,1,"")</f>
        <v>1</v>
      </c>
      <c r="BD78" s="48">
        <v>0</v>
      </c>
      <c r="BE78" s="49">
        <v>0</v>
      </c>
      <c r="BF78" s="48">
        <v>0</v>
      </c>
      <c r="BG78" s="49">
        <v>0</v>
      </c>
      <c r="BH78" s="48">
        <v>0</v>
      </c>
      <c r="BI78" s="49">
        <v>0</v>
      </c>
      <c r="BJ78" s="48">
        <v>27</v>
      </c>
      <c r="BK78" s="49">
        <v>100</v>
      </c>
      <c r="BL78" s="48">
        <v>27</v>
      </c>
    </row>
    <row r="79" spans="1:64" ht="15">
      <c r="A79" s="64" t="s">
        <v>286</v>
      </c>
      <c r="B79" s="64" t="s">
        <v>319</v>
      </c>
      <c r="C79" s="65"/>
      <c r="D79" s="66"/>
      <c r="E79" s="67"/>
      <c r="F79" s="68"/>
      <c r="G79" s="65"/>
      <c r="H79" s="69"/>
      <c r="I79" s="70"/>
      <c r="J79" s="70"/>
      <c r="K79" s="34" t="s">
        <v>65</v>
      </c>
      <c r="L79" s="77">
        <v>85</v>
      </c>
      <c r="M79" s="77"/>
      <c r="N79" s="72"/>
      <c r="O79" s="79" t="s">
        <v>332</v>
      </c>
      <c r="P79" s="81">
        <v>43540.8753125</v>
      </c>
      <c r="Q79" s="79" t="s">
        <v>345</v>
      </c>
      <c r="R79" s="79"/>
      <c r="S79" s="79"/>
      <c r="T79" s="79"/>
      <c r="U79" s="79"/>
      <c r="V79" s="82" t="s">
        <v>484</v>
      </c>
      <c r="W79" s="81">
        <v>43540.8753125</v>
      </c>
      <c r="X79" s="82" t="s">
        <v>590</v>
      </c>
      <c r="Y79" s="79"/>
      <c r="Z79" s="79"/>
      <c r="AA79" s="85" t="s">
        <v>704</v>
      </c>
      <c r="AB79" s="79"/>
      <c r="AC79" s="79" t="b">
        <v>0</v>
      </c>
      <c r="AD79" s="79">
        <v>0</v>
      </c>
      <c r="AE79" s="85" t="s">
        <v>744</v>
      </c>
      <c r="AF79" s="79" t="b">
        <v>0</v>
      </c>
      <c r="AG79" s="79" t="s">
        <v>748</v>
      </c>
      <c r="AH79" s="79"/>
      <c r="AI79" s="85" t="s">
        <v>744</v>
      </c>
      <c r="AJ79" s="79" t="b">
        <v>0</v>
      </c>
      <c r="AK79" s="79">
        <v>76</v>
      </c>
      <c r="AL79" s="85" t="s">
        <v>738</v>
      </c>
      <c r="AM79" s="79" t="s">
        <v>761</v>
      </c>
      <c r="AN79" s="79" t="b">
        <v>0</v>
      </c>
      <c r="AO79" s="85" t="s">
        <v>738</v>
      </c>
      <c r="AP79" s="79" t="s">
        <v>176</v>
      </c>
      <c r="AQ79" s="79">
        <v>0</v>
      </c>
      <c r="AR79" s="79">
        <v>0</v>
      </c>
      <c r="AS79" s="79"/>
      <c r="AT79" s="79"/>
      <c r="AU79" s="79"/>
      <c r="AV79" s="79"/>
      <c r="AW79" s="79"/>
      <c r="AX79" s="79"/>
      <c r="AY79" s="79"/>
      <c r="AZ79" s="79"/>
      <c r="BA79">
        <v>1</v>
      </c>
      <c r="BB79" s="78" t="str">
        <f>REPLACE(INDEX(GroupVertices[Group],MATCH(Edges24[[#This Row],[Vertex 1]],GroupVertices[Vertex],0)),1,1,"")</f>
        <v>1</v>
      </c>
      <c r="BC79" s="78" t="str">
        <f>REPLACE(INDEX(GroupVertices[Group],MATCH(Edges24[[#This Row],[Vertex 2]],GroupVertices[Vertex],0)),1,1,"")</f>
        <v>1</v>
      </c>
      <c r="BD79" s="48">
        <v>0</v>
      </c>
      <c r="BE79" s="49">
        <v>0</v>
      </c>
      <c r="BF79" s="48">
        <v>0</v>
      </c>
      <c r="BG79" s="49">
        <v>0</v>
      </c>
      <c r="BH79" s="48">
        <v>0</v>
      </c>
      <c r="BI79" s="49">
        <v>0</v>
      </c>
      <c r="BJ79" s="48">
        <v>27</v>
      </c>
      <c r="BK79" s="49">
        <v>100</v>
      </c>
      <c r="BL79" s="48">
        <v>27</v>
      </c>
    </row>
    <row r="80" spans="1:64" ht="15">
      <c r="A80" s="64" t="s">
        <v>287</v>
      </c>
      <c r="B80" s="64" t="s">
        <v>319</v>
      </c>
      <c r="C80" s="65"/>
      <c r="D80" s="66"/>
      <c r="E80" s="67"/>
      <c r="F80" s="68"/>
      <c r="G80" s="65"/>
      <c r="H80" s="69"/>
      <c r="I80" s="70"/>
      <c r="J80" s="70"/>
      <c r="K80" s="34" t="s">
        <v>65</v>
      </c>
      <c r="L80" s="77">
        <v>86</v>
      </c>
      <c r="M80" s="77"/>
      <c r="N80" s="72"/>
      <c r="O80" s="79" t="s">
        <v>332</v>
      </c>
      <c r="P80" s="81">
        <v>43540.879745370374</v>
      </c>
      <c r="Q80" s="79" t="s">
        <v>345</v>
      </c>
      <c r="R80" s="79"/>
      <c r="S80" s="79"/>
      <c r="T80" s="79"/>
      <c r="U80" s="79"/>
      <c r="V80" s="82" t="s">
        <v>485</v>
      </c>
      <c r="W80" s="81">
        <v>43540.879745370374</v>
      </c>
      <c r="X80" s="82" t="s">
        <v>591</v>
      </c>
      <c r="Y80" s="79"/>
      <c r="Z80" s="79"/>
      <c r="AA80" s="85" t="s">
        <v>705</v>
      </c>
      <c r="AB80" s="79"/>
      <c r="AC80" s="79" t="b">
        <v>0</v>
      </c>
      <c r="AD80" s="79">
        <v>0</v>
      </c>
      <c r="AE80" s="85" t="s">
        <v>744</v>
      </c>
      <c r="AF80" s="79" t="b">
        <v>0</v>
      </c>
      <c r="AG80" s="79" t="s">
        <v>748</v>
      </c>
      <c r="AH80" s="79"/>
      <c r="AI80" s="85" t="s">
        <v>744</v>
      </c>
      <c r="AJ80" s="79" t="b">
        <v>0</v>
      </c>
      <c r="AK80" s="79">
        <v>76</v>
      </c>
      <c r="AL80" s="85" t="s">
        <v>738</v>
      </c>
      <c r="AM80" s="79" t="s">
        <v>761</v>
      </c>
      <c r="AN80" s="79" t="b">
        <v>0</v>
      </c>
      <c r="AO80" s="85" t="s">
        <v>738</v>
      </c>
      <c r="AP80" s="79" t="s">
        <v>176</v>
      </c>
      <c r="AQ80" s="79">
        <v>0</v>
      </c>
      <c r="AR80" s="79">
        <v>0</v>
      </c>
      <c r="AS80" s="79"/>
      <c r="AT80" s="79"/>
      <c r="AU80" s="79"/>
      <c r="AV80" s="79"/>
      <c r="AW80" s="79"/>
      <c r="AX80" s="79"/>
      <c r="AY80" s="79"/>
      <c r="AZ80" s="79"/>
      <c r="BA80">
        <v>1</v>
      </c>
      <c r="BB80" s="78" t="str">
        <f>REPLACE(INDEX(GroupVertices[Group],MATCH(Edges24[[#This Row],[Vertex 1]],GroupVertices[Vertex],0)),1,1,"")</f>
        <v>1</v>
      </c>
      <c r="BC80" s="78" t="str">
        <f>REPLACE(INDEX(GroupVertices[Group],MATCH(Edges24[[#This Row],[Vertex 2]],GroupVertices[Vertex],0)),1,1,"")</f>
        <v>1</v>
      </c>
      <c r="BD80" s="48">
        <v>0</v>
      </c>
      <c r="BE80" s="49">
        <v>0</v>
      </c>
      <c r="BF80" s="48">
        <v>0</v>
      </c>
      <c r="BG80" s="49">
        <v>0</v>
      </c>
      <c r="BH80" s="48">
        <v>0</v>
      </c>
      <c r="BI80" s="49">
        <v>0</v>
      </c>
      <c r="BJ80" s="48">
        <v>27</v>
      </c>
      <c r="BK80" s="49">
        <v>100</v>
      </c>
      <c r="BL80" s="48">
        <v>27</v>
      </c>
    </row>
    <row r="81" spans="1:64" ht="15">
      <c r="A81" s="64" t="s">
        <v>288</v>
      </c>
      <c r="B81" s="64" t="s">
        <v>319</v>
      </c>
      <c r="C81" s="65"/>
      <c r="D81" s="66"/>
      <c r="E81" s="67"/>
      <c r="F81" s="68"/>
      <c r="G81" s="65"/>
      <c r="H81" s="69"/>
      <c r="I81" s="70"/>
      <c r="J81" s="70"/>
      <c r="K81" s="34" t="s">
        <v>65</v>
      </c>
      <c r="L81" s="77">
        <v>87</v>
      </c>
      <c r="M81" s="77"/>
      <c r="N81" s="72"/>
      <c r="O81" s="79" t="s">
        <v>332</v>
      </c>
      <c r="P81" s="81">
        <v>43540.89318287037</v>
      </c>
      <c r="Q81" s="79" t="s">
        <v>345</v>
      </c>
      <c r="R81" s="79"/>
      <c r="S81" s="79"/>
      <c r="T81" s="79"/>
      <c r="U81" s="79"/>
      <c r="V81" s="82" t="s">
        <v>486</v>
      </c>
      <c r="W81" s="81">
        <v>43540.89318287037</v>
      </c>
      <c r="X81" s="82" t="s">
        <v>592</v>
      </c>
      <c r="Y81" s="79"/>
      <c r="Z81" s="79"/>
      <c r="AA81" s="85" t="s">
        <v>706</v>
      </c>
      <c r="AB81" s="79"/>
      <c r="AC81" s="79" t="b">
        <v>0</v>
      </c>
      <c r="AD81" s="79">
        <v>0</v>
      </c>
      <c r="AE81" s="85" t="s">
        <v>744</v>
      </c>
      <c r="AF81" s="79" t="b">
        <v>0</v>
      </c>
      <c r="AG81" s="79" t="s">
        <v>748</v>
      </c>
      <c r="AH81" s="79"/>
      <c r="AI81" s="85" t="s">
        <v>744</v>
      </c>
      <c r="AJ81" s="79" t="b">
        <v>0</v>
      </c>
      <c r="AK81" s="79">
        <v>76</v>
      </c>
      <c r="AL81" s="85" t="s">
        <v>738</v>
      </c>
      <c r="AM81" s="79" t="s">
        <v>761</v>
      </c>
      <c r="AN81" s="79" t="b">
        <v>0</v>
      </c>
      <c r="AO81" s="85" t="s">
        <v>738</v>
      </c>
      <c r="AP81" s="79" t="s">
        <v>176</v>
      </c>
      <c r="AQ81" s="79">
        <v>0</v>
      </c>
      <c r="AR81" s="79">
        <v>0</v>
      </c>
      <c r="AS81" s="79"/>
      <c r="AT81" s="79"/>
      <c r="AU81" s="79"/>
      <c r="AV81" s="79"/>
      <c r="AW81" s="79"/>
      <c r="AX81" s="79"/>
      <c r="AY81" s="79"/>
      <c r="AZ81" s="79"/>
      <c r="BA81">
        <v>1</v>
      </c>
      <c r="BB81" s="78" t="str">
        <f>REPLACE(INDEX(GroupVertices[Group],MATCH(Edges24[[#This Row],[Vertex 1]],GroupVertices[Vertex],0)),1,1,"")</f>
        <v>1</v>
      </c>
      <c r="BC81" s="78" t="str">
        <f>REPLACE(INDEX(GroupVertices[Group],MATCH(Edges24[[#This Row],[Vertex 2]],GroupVertices[Vertex],0)),1,1,"")</f>
        <v>1</v>
      </c>
      <c r="BD81" s="48">
        <v>0</v>
      </c>
      <c r="BE81" s="49">
        <v>0</v>
      </c>
      <c r="BF81" s="48">
        <v>0</v>
      </c>
      <c r="BG81" s="49">
        <v>0</v>
      </c>
      <c r="BH81" s="48">
        <v>0</v>
      </c>
      <c r="BI81" s="49">
        <v>0</v>
      </c>
      <c r="BJ81" s="48">
        <v>27</v>
      </c>
      <c r="BK81" s="49">
        <v>100</v>
      </c>
      <c r="BL81" s="48">
        <v>27</v>
      </c>
    </row>
    <row r="82" spans="1:64" ht="15">
      <c r="A82" s="64" t="s">
        <v>289</v>
      </c>
      <c r="B82" s="64" t="s">
        <v>319</v>
      </c>
      <c r="C82" s="65"/>
      <c r="D82" s="66"/>
      <c r="E82" s="67"/>
      <c r="F82" s="68"/>
      <c r="G82" s="65"/>
      <c r="H82" s="69"/>
      <c r="I82" s="70"/>
      <c r="J82" s="70"/>
      <c r="K82" s="34" t="s">
        <v>65</v>
      </c>
      <c r="L82" s="77">
        <v>88</v>
      </c>
      <c r="M82" s="77"/>
      <c r="N82" s="72"/>
      <c r="O82" s="79" t="s">
        <v>332</v>
      </c>
      <c r="P82" s="81">
        <v>43540.89486111111</v>
      </c>
      <c r="Q82" s="79" t="s">
        <v>345</v>
      </c>
      <c r="R82" s="79"/>
      <c r="S82" s="79"/>
      <c r="T82" s="79"/>
      <c r="U82" s="79"/>
      <c r="V82" s="82" t="s">
        <v>487</v>
      </c>
      <c r="W82" s="81">
        <v>43540.89486111111</v>
      </c>
      <c r="X82" s="82" t="s">
        <v>593</v>
      </c>
      <c r="Y82" s="79"/>
      <c r="Z82" s="79"/>
      <c r="AA82" s="85" t="s">
        <v>707</v>
      </c>
      <c r="AB82" s="79"/>
      <c r="AC82" s="79" t="b">
        <v>0</v>
      </c>
      <c r="AD82" s="79">
        <v>0</v>
      </c>
      <c r="AE82" s="85" t="s">
        <v>744</v>
      </c>
      <c r="AF82" s="79" t="b">
        <v>0</v>
      </c>
      <c r="AG82" s="79" t="s">
        <v>748</v>
      </c>
      <c r="AH82" s="79"/>
      <c r="AI82" s="85" t="s">
        <v>744</v>
      </c>
      <c r="AJ82" s="79" t="b">
        <v>0</v>
      </c>
      <c r="AK82" s="79">
        <v>76</v>
      </c>
      <c r="AL82" s="85" t="s">
        <v>738</v>
      </c>
      <c r="AM82" s="79" t="s">
        <v>754</v>
      </c>
      <c r="AN82" s="79" t="b">
        <v>0</v>
      </c>
      <c r="AO82" s="85" t="s">
        <v>738</v>
      </c>
      <c r="AP82" s="79" t="s">
        <v>176</v>
      </c>
      <c r="AQ82" s="79">
        <v>0</v>
      </c>
      <c r="AR82" s="79">
        <v>0</v>
      </c>
      <c r="AS82" s="79"/>
      <c r="AT82" s="79"/>
      <c r="AU82" s="79"/>
      <c r="AV82" s="79"/>
      <c r="AW82" s="79"/>
      <c r="AX82" s="79"/>
      <c r="AY82" s="79"/>
      <c r="AZ82" s="79"/>
      <c r="BA82">
        <v>1</v>
      </c>
      <c r="BB82" s="78" t="str">
        <f>REPLACE(INDEX(GroupVertices[Group],MATCH(Edges24[[#This Row],[Vertex 1]],GroupVertices[Vertex],0)),1,1,"")</f>
        <v>1</v>
      </c>
      <c r="BC82" s="78" t="str">
        <f>REPLACE(INDEX(GroupVertices[Group],MATCH(Edges24[[#This Row],[Vertex 2]],GroupVertices[Vertex],0)),1,1,"")</f>
        <v>1</v>
      </c>
      <c r="BD82" s="48">
        <v>0</v>
      </c>
      <c r="BE82" s="49">
        <v>0</v>
      </c>
      <c r="BF82" s="48">
        <v>0</v>
      </c>
      <c r="BG82" s="49">
        <v>0</v>
      </c>
      <c r="BH82" s="48">
        <v>0</v>
      </c>
      <c r="BI82" s="49">
        <v>0</v>
      </c>
      <c r="BJ82" s="48">
        <v>27</v>
      </c>
      <c r="BK82" s="49">
        <v>100</v>
      </c>
      <c r="BL82" s="48">
        <v>27</v>
      </c>
    </row>
    <row r="83" spans="1:64" ht="15">
      <c r="A83" s="64" t="s">
        <v>290</v>
      </c>
      <c r="B83" s="64" t="s">
        <v>319</v>
      </c>
      <c r="C83" s="65"/>
      <c r="D83" s="66"/>
      <c r="E83" s="67"/>
      <c r="F83" s="68"/>
      <c r="G83" s="65"/>
      <c r="H83" s="69"/>
      <c r="I83" s="70"/>
      <c r="J83" s="70"/>
      <c r="K83" s="34" t="s">
        <v>65</v>
      </c>
      <c r="L83" s="77">
        <v>89</v>
      </c>
      <c r="M83" s="77"/>
      <c r="N83" s="72"/>
      <c r="O83" s="79" t="s">
        <v>332</v>
      </c>
      <c r="P83" s="81">
        <v>43540.90834490741</v>
      </c>
      <c r="Q83" s="79" t="s">
        <v>345</v>
      </c>
      <c r="R83" s="79"/>
      <c r="S83" s="79"/>
      <c r="T83" s="79"/>
      <c r="U83" s="79"/>
      <c r="V83" s="82" t="s">
        <v>488</v>
      </c>
      <c r="W83" s="81">
        <v>43540.90834490741</v>
      </c>
      <c r="X83" s="82" t="s">
        <v>594</v>
      </c>
      <c r="Y83" s="79"/>
      <c r="Z83" s="79"/>
      <c r="AA83" s="85" t="s">
        <v>708</v>
      </c>
      <c r="AB83" s="79"/>
      <c r="AC83" s="79" t="b">
        <v>0</v>
      </c>
      <c r="AD83" s="79">
        <v>0</v>
      </c>
      <c r="AE83" s="85" t="s">
        <v>744</v>
      </c>
      <c r="AF83" s="79" t="b">
        <v>0</v>
      </c>
      <c r="AG83" s="79" t="s">
        <v>748</v>
      </c>
      <c r="AH83" s="79"/>
      <c r="AI83" s="85" t="s">
        <v>744</v>
      </c>
      <c r="AJ83" s="79" t="b">
        <v>0</v>
      </c>
      <c r="AK83" s="79">
        <v>76</v>
      </c>
      <c r="AL83" s="85" t="s">
        <v>738</v>
      </c>
      <c r="AM83" s="79" t="s">
        <v>766</v>
      </c>
      <c r="AN83" s="79" t="b">
        <v>0</v>
      </c>
      <c r="AO83" s="85" t="s">
        <v>738</v>
      </c>
      <c r="AP83" s="79" t="s">
        <v>176</v>
      </c>
      <c r="AQ83" s="79">
        <v>0</v>
      </c>
      <c r="AR83" s="79">
        <v>0</v>
      </c>
      <c r="AS83" s="79"/>
      <c r="AT83" s="79"/>
      <c r="AU83" s="79"/>
      <c r="AV83" s="79"/>
      <c r="AW83" s="79"/>
      <c r="AX83" s="79"/>
      <c r="AY83" s="79"/>
      <c r="AZ83" s="79"/>
      <c r="BA83">
        <v>1</v>
      </c>
      <c r="BB83" s="78" t="str">
        <f>REPLACE(INDEX(GroupVertices[Group],MATCH(Edges24[[#This Row],[Vertex 1]],GroupVertices[Vertex],0)),1,1,"")</f>
        <v>1</v>
      </c>
      <c r="BC83" s="78" t="str">
        <f>REPLACE(INDEX(GroupVertices[Group],MATCH(Edges24[[#This Row],[Vertex 2]],GroupVertices[Vertex],0)),1,1,"")</f>
        <v>1</v>
      </c>
      <c r="BD83" s="48">
        <v>0</v>
      </c>
      <c r="BE83" s="49">
        <v>0</v>
      </c>
      <c r="BF83" s="48">
        <v>0</v>
      </c>
      <c r="BG83" s="49">
        <v>0</v>
      </c>
      <c r="BH83" s="48">
        <v>0</v>
      </c>
      <c r="BI83" s="49">
        <v>0</v>
      </c>
      <c r="BJ83" s="48">
        <v>27</v>
      </c>
      <c r="BK83" s="49">
        <v>100</v>
      </c>
      <c r="BL83" s="48">
        <v>27</v>
      </c>
    </row>
    <row r="84" spans="1:64" ht="15">
      <c r="A84" s="64" t="s">
        <v>291</v>
      </c>
      <c r="B84" s="64" t="s">
        <v>319</v>
      </c>
      <c r="C84" s="65"/>
      <c r="D84" s="66"/>
      <c r="E84" s="67"/>
      <c r="F84" s="68"/>
      <c r="G84" s="65"/>
      <c r="H84" s="69"/>
      <c r="I84" s="70"/>
      <c r="J84" s="70"/>
      <c r="K84" s="34" t="s">
        <v>65</v>
      </c>
      <c r="L84" s="77">
        <v>90</v>
      </c>
      <c r="M84" s="77"/>
      <c r="N84" s="72"/>
      <c r="O84" s="79" t="s">
        <v>332</v>
      </c>
      <c r="P84" s="81">
        <v>43540.92859953704</v>
      </c>
      <c r="Q84" s="79" t="s">
        <v>345</v>
      </c>
      <c r="R84" s="79"/>
      <c r="S84" s="79"/>
      <c r="T84" s="79"/>
      <c r="U84" s="79"/>
      <c r="V84" s="82" t="s">
        <v>489</v>
      </c>
      <c r="W84" s="81">
        <v>43540.92859953704</v>
      </c>
      <c r="X84" s="82" t="s">
        <v>595</v>
      </c>
      <c r="Y84" s="79"/>
      <c r="Z84" s="79"/>
      <c r="AA84" s="85" t="s">
        <v>709</v>
      </c>
      <c r="AB84" s="79"/>
      <c r="AC84" s="79" t="b">
        <v>0</v>
      </c>
      <c r="AD84" s="79">
        <v>0</v>
      </c>
      <c r="AE84" s="85" t="s">
        <v>744</v>
      </c>
      <c r="AF84" s="79" t="b">
        <v>0</v>
      </c>
      <c r="AG84" s="79" t="s">
        <v>748</v>
      </c>
      <c r="AH84" s="79"/>
      <c r="AI84" s="85" t="s">
        <v>744</v>
      </c>
      <c r="AJ84" s="79" t="b">
        <v>0</v>
      </c>
      <c r="AK84" s="79">
        <v>76</v>
      </c>
      <c r="AL84" s="85" t="s">
        <v>738</v>
      </c>
      <c r="AM84" s="79" t="s">
        <v>755</v>
      </c>
      <c r="AN84" s="79" t="b">
        <v>0</v>
      </c>
      <c r="AO84" s="85" t="s">
        <v>738</v>
      </c>
      <c r="AP84" s="79" t="s">
        <v>176</v>
      </c>
      <c r="AQ84" s="79">
        <v>0</v>
      </c>
      <c r="AR84" s="79">
        <v>0</v>
      </c>
      <c r="AS84" s="79"/>
      <c r="AT84" s="79"/>
      <c r="AU84" s="79"/>
      <c r="AV84" s="79"/>
      <c r="AW84" s="79"/>
      <c r="AX84" s="79"/>
      <c r="AY84" s="79"/>
      <c r="AZ84" s="79"/>
      <c r="BA84">
        <v>1</v>
      </c>
      <c r="BB84" s="78" t="str">
        <f>REPLACE(INDEX(GroupVertices[Group],MATCH(Edges24[[#This Row],[Vertex 1]],GroupVertices[Vertex],0)),1,1,"")</f>
        <v>1</v>
      </c>
      <c r="BC84" s="78" t="str">
        <f>REPLACE(INDEX(GroupVertices[Group],MATCH(Edges24[[#This Row],[Vertex 2]],GroupVertices[Vertex],0)),1,1,"")</f>
        <v>1</v>
      </c>
      <c r="BD84" s="48">
        <v>0</v>
      </c>
      <c r="BE84" s="49">
        <v>0</v>
      </c>
      <c r="BF84" s="48">
        <v>0</v>
      </c>
      <c r="BG84" s="49">
        <v>0</v>
      </c>
      <c r="BH84" s="48">
        <v>0</v>
      </c>
      <c r="BI84" s="49">
        <v>0</v>
      </c>
      <c r="BJ84" s="48">
        <v>27</v>
      </c>
      <c r="BK84" s="49">
        <v>100</v>
      </c>
      <c r="BL84" s="48">
        <v>27</v>
      </c>
    </row>
    <row r="85" spans="1:64" ht="15">
      <c r="A85" s="64" t="s">
        <v>292</v>
      </c>
      <c r="B85" s="64" t="s">
        <v>319</v>
      </c>
      <c r="C85" s="65"/>
      <c r="D85" s="66"/>
      <c r="E85" s="67"/>
      <c r="F85" s="68"/>
      <c r="G85" s="65"/>
      <c r="H85" s="69"/>
      <c r="I85" s="70"/>
      <c r="J85" s="70"/>
      <c r="K85" s="34" t="s">
        <v>65</v>
      </c>
      <c r="L85" s="77">
        <v>91</v>
      </c>
      <c r="M85" s="77"/>
      <c r="N85" s="72"/>
      <c r="O85" s="79" t="s">
        <v>332</v>
      </c>
      <c r="P85" s="81">
        <v>43540.957395833335</v>
      </c>
      <c r="Q85" s="79" t="s">
        <v>345</v>
      </c>
      <c r="R85" s="79"/>
      <c r="S85" s="79"/>
      <c r="T85" s="79"/>
      <c r="U85" s="79"/>
      <c r="V85" s="82" t="s">
        <v>490</v>
      </c>
      <c r="W85" s="81">
        <v>43540.957395833335</v>
      </c>
      <c r="X85" s="82" t="s">
        <v>596</v>
      </c>
      <c r="Y85" s="79"/>
      <c r="Z85" s="79"/>
      <c r="AA85" s="85" t="s">
        <v>710</v>
      </c>
      <c r="AB85" s="79"/>
      <c r="AC85" s="79" t="b">
        <v>0</v>
      </c>
      <c r="AD85" s="79">
        <v>0</v>
      </c>
      <c r="AE85" s="85" t="s">
        <v>744</v>
      </c>
      <c r="AF85" s="79" t="b">
        <v>0</v>
      </c>
      <c r="AG85" s="79" t="s">
        <v>748</v>
      </c>
      <c r="AH85" s="79"/>
      <c r="AI85" s="85" t="s">
        <v>744</v>
      </c>
      <c r="AJ85" s="79" t="b">
        <v>0</v>
      </c>
      <c r="AK85" s="79">
        <v>76</v>
      </c>
      <c r="AL85" s="85" t="s">
        <v>738</v>
      </c>
      <c r="AM85" s="79" t="s">
        <v>755</v>
      </c>
      <c r="AN85" s="79" t="b">
        <v>0</v>
      </c>
      <c r="AO85" s="85" t="s">
        <v>738</v>
      </c>
      <c r="AP85" s="79" t="s">
        <v>176</v>
      </c>
      <c r="AQ85" s="79">
        <v>0</v>
      </c>
      <c r="AR85" s="79">
        <v>0</v>
      </c>
      <c r="AS85" s="79"/>
      <c r="AT85" s="79"/>
      <c r="AU85" s="79"/>
      <c r="AV85" s="79"/>
      <c r="AW85" s="79"/>
      <c r="AX85" s="79"/>
      <c r="AY85" s="79"/>
      <c r="AZ85" s="79"/>
      <c r="BA85">
        <v>1</v>
      </c>
      <c r="BB85" s="78" t="str">
        <f>REPLACE(INDEX(GroupVertices[Group],MATCH(Edges24[[#This Row],[Vertex 1]],GroupVertices[Vertex],0)),1,1,"")</f>
        <v>1</v>
      </c>
      <c r="BC85" s="78" t="str">
        <f>REPLACE(INDEX(GroupVertices[Group],MATCH(Edges24[[#This Row],[Vertex 2]],GroupVertices[Vertex],0)),1,1,"")</f>
        <v>1</v>
      </c>
      <c r="BD85" s="48">
        <v>0</v>
      </c>
      <c r="BE85" s="49">
        <v>0</v>
      </c>
      <c r="BF85" s="48">
        <v>0</v>
      </c>
      <c r="BG85" s="49">
        <v>0</v>
      </c>
      <c r="BH85" s="48">
        <v>0</v>
      </c>
      <c r="BI85" s="49">
        <v>0</v>
      </c>
      <c r="BJ85" s="48">
        <v>27</v>
      </c>
      <c r="BK85" s="49">
        <v>100</v>
      </c>
      <c r="BL85" s="48">
        <v>27</v>
      </c>
    </row>
    <row r="86" spans="1:64" ht="15">
      <c r="A86" s="64" t="s">
        <v>293</v>
      </c>
      <c r="B86" s="64" t="s">
        <v>319</v>
      </c>
      <c r="C86" s="65"/>
      <c r="D86" s="66"/>
      <c r="E86" s="67"/>
      <c r="F86" s="68"/>
      <c r="G86" s="65"/>
      <c r="H86" s="69"/>
      <c r="I86" s="70"/>
      <c r="J86" s="70"/>
      <c r="K86" s="34" t="s">
        <v>65</v>
      </c>
      <c r="L86" s="77">
        <v>92</v>
      </c>
      <c r="M86" s="77"/>
      <c r="N86" s="72"/>
      <c r="O86" s="79" t="s">
        <v>332</v>
      </c>
      <c r="P86" s="81">
        <v>43540.970729166664</v>
      </c>
      <c r="Q86" s="79" t="s">
        <v>345</v>
      </c>
      <c r="R86" s="79"/>
      <c r="S86" s="79"/>
      <c r="T86" s="79"/>
      <c r="U86" s="79"/>
      <c r="V86" s="82" t="s">
        <v>491</v>
      </c>
      <c r="W86" s="81">
        <v>43540.970729166664</v>
      </c>
      <c r="X86" s="82" t="s">
        <v>597</v>
      </c>
      <c r="Y86" s="79"/>
      <c r="Z86" s="79"/>
      <c r="AA86" s="85" t="s">
        <v>711</v>
      </c>
      <c r="AB86" s="79"/>
      <c r="AC86" s="79" t="b">
        <v>0</v>
      </c>
      <c r="AD86" s="79">
        <v>0</v>
      </c>
      <c r="AE86" s="85" t="s">
        <v>744</v>
      </c>
      <c r="AF86" s="79" t="b">
        <v>0</v>
      </c>
      <c r="AG86" s="79" t="s">
        <v>748</v>
      </c>
      <c r="AH86" s="79"/>
      <c r="AI86" s="85" t="s">
        <v>744</v>
      </c>
      <c r="AJ86" s="79" t="b">
        <v>0</v>
      </c>
      <c r="AK86" s="79">
        <v>76</v>
      </c>
      <c r="AL86" s="85" t="s">
        <v>738</v>
      </c>
      <c r="AM86" s="79" t="s">
        <v>754</v>
      </c>
      <c r="AN86" s="79" t="b">
        <v>0</v>
      </c>
      <c r="AO86" s="85" t="s">
        <v>738</v>
      </c>
      <c r="AP86" s="79" t="s">
        <v>176</v>
      </c>
      <c r="AQ86" s="79">
        <v>0</v>
      </c>
      <c r="AR86" s="79">
        <v>0</v>
      </c>
      <c r="AS86" s="79"/>
      <c r="AT86" s="79"/>
      <c r="AU86" s="79"/>
      <c r="AV86" s="79"/>
      <c r="AW86" s="79"/>
      <c r="AX86" s="79"/>
      <c r="AY86" s="79"/>
      <c r="AZ86" s="79"/>
      <c r="BA86">
        <v>1</v>
      </c>
      <c r="BB86" s="78" t="str">
        <f>REPLACE(INDEX(GroupVertices[Group],MATCH(Edges24[[#This Row],[Vertex 1]],GroupVertices[Vertex],0)),1,1,"")</f>
        <v>1</v>
      </c>
      <c r="BC86" s="78" t="str">
        <f>REPLACE(INDEX(GroupVertices[Group],MATCH(Edges24[[#This Row],[Vertex 2]],GroupVertices[Vertex],0)),1,1,"")</f>
        <v>1</v>
      </c>
      <c r="BD86" s="48">
        <v>0</v>
      </c>
      <c r="BE86" s="49">
        <v>0</v>
      </c>
      <c r="BF86" s="48">
        <v>0</v>
      </c>
      <c r="BG86" s="49">
        <v>0</v>
      </c>
      <c r="BH86" s="48">
        <v>0</v>
      </c>
      <c r="BI86" s="49">
        <v>0</v>
      </c>
      <c r="BJ86" s="48">
        <v>27</v>
      </c>
      <c r="BK86" s="49">
        <v>100</v>
      </c>
      <c r="BL86" s="48">
        <v>27</v>
      </c>
    </row>
    <row r="87" spans="1:64" ht="15">
      <c r="A87" s="64" t="s">
        <v>294</v>
      </c>
      <c r="B87" s="64" t="s">
        <v>319</v>
      </c>
      <c r="C87" s="65"/>
      <c r="D87" s="66"/>
      <c r="E87" s="67"/>
      <c r="F87" s="68"/>
      <c r="G87" s="65"/>
      <c r="H87" s="69"/>
      <c r="I87" s="70"/>
      <c r="J87" s="70"/>
      <c r="K87" s="34" t="s">
        <v>65</v>
      </c>
      <c r="L87" s="77">
        <v>93</v>
      </c>
      <c r="M87" s="77"/>
      <c r="N87" s="72"/>
      <c r="O87" s="79" t="s">
        <v>332</v>
      </c>
      <c r="P87" s="81">
        <v>43540.97790509259</v>
      </c>
      <c r="Q87" s="79" t="s">
        <v>345</v>
      </c>
      <c r="R87" s="79"/>
      <c r="S87" s="79"/>
      <c r="T87" s="79"/>
      <c r="U87" s="79"/>
      <c r="V87" s="82" t="s">
        <v>492</v>
      </c>
      <c r="W87" s="81">
        <v>43540.97790509259</v>
      </c>
      <c r="X87" s="82" t="s">
        <v>598</v>
      </c>
      <c r="Y87" s="79"/>
      <c r="Z87" s="79"/>
      <c r="AA87" s="85" t="s">
        <v>712</v>
      </c>
      <c r="AB87" s="79"/>
      <c r="AC87" s="79" t="b">
        <v>0</v>
      </c>
      <c r="AD87" s="79">
        <v>0</v>
      </c>
      <c r="AE87" s="85" t="s">
        <v>744</v>
      </c>
      <c r="AF87" s="79" t="b">
        <v>0</v>
      </c>
      <c r="AG87" s="79" t="s">
        <v>748</v>
      </c>
      <c r="AH87" s="79"/>
      <c r="AI87" s="85" t="s">
        <v>744</v>
      </c>
      <c r="AJ87" s="79" t="b">
        <v>0</v>
      </c>
      <c r="AK87" s="79">
        <v>76</v>
      </c>
      <c r="AL87" s="85" t="s">
        <v>738</v>
      </c>
      <c r="AM87" s="79" t="s">
        <v>761</v>
      </c>
      <c r="AN87" s="79" t="b">
        <v>0</v>
      </c>
      <c r="AO87" s="85" t="s">
        <v>738</v>
      </c>
      <c r="AP87" s="79" t="s">
        <v>176</v>
      </c>
      <c r="AQ87" s="79">
        <v>0</v>
      </c>
      <c r="AR87" s="79">
        <v>0</v>
      </c>
      <c r="AS87" s="79"/>
      <c r="AT87" s="79"/>
      <c r="AU87" s="79"/>
      <c r="AV87" s="79"/>
      <c r="AW87" s="79"/>
      <c r="AX87" s="79"/>
      <c r="AY87" s="79"/>
      <c r="AZ87" s="79"/>
      <c r="BA87">
        <v>1</v>
      </c>
      <c r="BB87" s="78" t="str">
        <f>REPLACE(INDEX(GroupVertices[Group],MATCH(Edges24[[#This Row],[Vertex 1]],GroupVertices[Vertex],0)),1,1,"")</f>
        <v>1</v>
      </c>
      <c r="BC87" s="78" t="str">
        <f>REPLACE(INDEX(GroupVertices[Group],MATCH(Edges24[[#This Row],[Vertex 2]],GroupVertices[Vertex],0)),1,1,"")</f>
        <v>1</v>
      </c>
      <c r="BD87" s="48">
        <v>0</v>
      </c>
      <c r="BE87" s="49">
        <v>0</v>
      </c>
      <c r="BF87" s="48">
        <v>0</v>
      </c>
      <c r="BG87" s="49">
        <v>0</v>
      </c>
      <c r="BH87" s="48">
        <v>0</v>
      </c>
      <c r="BI87" s="49">
        <v>0</v>
      </c>
      <c r="BJ87" s="48">
        <v>27</v>
      </c>
      <c r="BK87" s="49">
        <v>100</v>
      </c>
      <c r="BL87" s="48">
        <v>27</v>
      </c>
    </row>
    <row r="88" spans="1:64" ht="15">
      <c r="A88" s="64" t="s">
        <v>295</v>
      </c>
      <c r="B88" s="64" t="s">
        <v>319</v>
      </c>
      <c r="C88" s="65"/>
      <c r="D88" s="66"/>
      <c r="E88" s="67"/>
      <c r="F88" s="68"/>
      <c r="G88" s="65"/>
      <c r="H88" s="69"/>
      <c r="I88" s="70"/>
      <c r="J88" s="70"/>
      <c r="K88" s="34" t="s">
        <v>65</v>
      </c>
      <c r="L88" s="77">
        <v>94</v>
      </c>
      <c r="M88" s="77"/>
      <c r="N88" s="72"/>
      <c r="O88" s="79" t="s">
        <v>332</v>
      </c>
      <c r="P88" s="81">
        <v>43540.98253472222</v>
      </c>
      <c r="Q88" s="79" t="s">
        <v>345</v>
      </c>
      <c r="R88" s="79"/>
      <c r="S88" s="79"/>
      <c r="T88" s="79"/>
      <c r="U88" s="79"/>
      <c r="V88" s="82" t="s">
        <v>493</v>
      </c>
      <c r="W88" s="81">
        <v>43540.98253472222</v>
      </c>
      <c r="X88" s="82" t="s">
        <v>599</v>
      </c>
      <c r="Y88" s="79"/>
      <c r="Z88" s="79"/>
      <c r="AA88" s="85" t="s">
        <v>713</v>
      </c>
      <c r="AB88" s="79"/>
      <c r="AC88" s="79" t="b">
        <v>0</v>
      </c>
      <c r="AD88" s="79">
        <v>0</v>
      </c>
      <c r="AE88" s="85" t="s">
        <v>744</v>
      </c>
      <c r="AF88" s="79" t="b">
        <v>0</v>
      </c>
      <c r="AG88" s="79" t="s">
        <v>748</v>
      </c>
      <c r="AH88" s="79"/>
      <c r="AI88" s="85" t="s">
        <v>744</v>
      </c>
      <c r="AJ88" s="79" t="b">
        <v>0</v>
      </c>
      <c r="AK88" s="79">
        <v>76</v>
      </c>
      <c r="AL88" s="85" t="s">
        <v>738</v>
      </c>
      <c r="AM88" s="79" t="s">
        <v>761</v>
      </c>
      <c r="AN88" s="79" t="b">
        <v>0</v>
      </c>
      <c r="AO88" s="85" t="s">
        <v>738</v>
      </c>
      <c r="AP88" s="79" t="s">
        <v>176</v>
      </c>
      <c r="AQ88" s="79">
        <v>0</v>
      </c>
      <c r="AR88" s="79">
        <v>0</v>
      </c>
      <c r="AS88" s="79"/>
      <c r="AT88" s="79"/>
      <c r="AU88" s="79"/>
      <c r="AV88" s="79"/>
      <c r="AW88" s="79"/>
      <c r="AX88" s="79"/>
      <c r="AY88" s="79"/>
      <c r="AZ88" s="79"/>
      <c r="BA88">
        <v>1</v>
      </c>
      <c r="BB88" s="78" t="str">
        <f>REPLACE(INDEX(GroupVertices[Group],MATCH(Edges24[[#This Row],[Vertex 1]],GroupVertices[Vertex],0)),1,1,"")</f>
        <v>1</v>
      </c>
      <c r="BC88" s="78" t="str">
        <f>REPLACE(INDEX(GroupVertices[Group],MATCH(Edges24[[#This Row],[Vertex 2]],GroupVertices[Vertex],0)),1,1,"")</f>
        <v>1</v>
      </c>
      <c r="BD88" s="48">
        <v>0</v>
      </c>
      <c r="BE88" s="49">
        <v>0</v>
      </c>
      <c r="BF88" s="48">
        <v>0</v>
      </c>
      <c r="BG88" s="49">
        <v>0</v>
      </c>
      <c r="BH88" s="48">
        <v>0</v>
      </c>
      <c r="BI88" s="49">
        <v>0</v>
      </c>
      <c r="BJ88" s="48">
        <v>27</v>
      </c>
      <c r="BK88" s="49">
        <v>100</v>
      </c>
      <c r="BL88" s="48">
        <v>27</v>
      </c>
    </row>
    <row r="89" spans="1:64" ht="15">
      <c r="A89" s="64" t="s">
        <v>296</v>
      </c>
      <c r="B89" s="64" t="s">
        <v>319</v>
      </c>
      <c r="C89" s="65"/>
      <c r="D89" s="66"/>
      <c r="E89" s="67"/>
      <c r="F89" s="68"/>
      <c r="G89" s="65"/>
      <c r="H89" s="69"/>
      <c r="I89" s="70"/>
      <c r="J89" s="70"/>
      <c r="K89" s="34" t="s">
        <v>65</v>
      </c>
      <c r="L89" s="77">
        <v>95</v>
      </c>
      <c r="M89" s="77"/>
      <c r="N89" s="72"/>
      <c r="O89" s="79" t="s">
        <v>332</v>
      </c>
      <c r="P89" s="81">
        <v>43541.021469907406</v>
      </c>
      <c r="Q89" s="79" t="s">
        <v>345</v>
      </c>
      <c r="R89" s="79"/>
      <c r="S89" s="79"/>
      <c r="T89" s="79"/>
      <c r="U89" s="79"/>
      <c r="V89" s="82" t="s">
        <v>494</v>
      </c>
      <c r="W89" s="81">
        <v>43541.021469907406</v>
      </c>
      <c r="X89" s="82" t="s">
        <v>600</v>
      </c>
      <c r="Y89" s="79"/>
      <c r="Z89" s="79"/>
      <c r="AA89" s="85" t="s">
        <v>714</v>
      </c>
      <c r="AB89" s="79"/>
      <c r="AC89" s="79" t="b">
        <v>0</v>
      </c>
      <c r="AD89" s="79">
        <v>0</v>
      </c>
      <c r="AE89" s="85" t="s">
        <v>744</v>
      </c>
      <c r="AF89" s="79" t="b">
        <v>0</v>
      </c>
      <c r="AG89" s="79" t="s">
        <v>748</v>
      </c>
      <c r="AH89" s="79"/>
      <c r="AI89" s="85" t="s">
        <v>744</v>
      </c>
      <c r="AJ89" s="79" t="b">
        <v>0</v>
      </c>
      <c r="AK89" s="79">
        <v>76</v>
      </c>
      <c r="AL89" s="85" t="s">
        <v>738</v>
      </c>
      <c r="AM89" s="79" t="s">
        <v>755</v>
      </c>
      <c r="AN89" s="79" t="b">
        <v>0</v>
      </c>
      <c r="AO89" s="85" t="s">
        <v>738</v>
      </c>
      <c r="AP89" s="79" t="s">
        <v>176</v>
      </c>
      <c r="AQ89" s="79">
        <v>0</v>
      </c>
      <c r="AR89" s="79">
        <v>0</v>
      </c>
      <c r="AS89" s="79"/>
      <c r="AT89" s="79"/>
      <c r="AU89" s="79"/>
      <c r="AV89" s="79"/>
      <c r="AW89" s="79"/>
      <c r="AX89" s="79"/>
      <c r="AY89" s="79"/>
      <c r="AZ89" s="79"/>
      <c r="BA89">
        <v>1</v>
      </c>
      <c r="BB89" s="78" t="str">
        <f>REPLACE(INDEX(GroupVertices[Group],MATCH(Edges24[[#This Row],[Vertex 1]],GroupVertices[Vertex],0)),1,1,"")</f>
        <v>1</v>
      </c>
      <c r="BC89" s="78" t="str">
        <f>REPLACE(INDEX(GroupVertices[Group],MATCH(Edges24[[#This Row],[Vertex 2]],GroupVertices[Vertex],0)),1,1,"")</f>
        <v>1</v>
      </c>
      <c r="BD89" s="48">
        <v>0</v>
      </c>
      <c r="BE89" s="49">
        <v>0</v>
      </c>
      <c r="BF89" s="48">
        <v>0</v>
      </c>
      <c r="BG89" s="49">
        <v>0</v>
      </c>
      <c r="BH89" s="48">
        <v>0</v>
      </c>
      <c r="BI89" s="49">
        <v>0</v>
      </c>
      <c r="BJ89" s="48">
        <v>27</v>
      </c>
      <c r="BK89" s="49">
        <v>100</v>
      </c>
      <c r="BL89" s="48">
        <v>27</v>
      </c>
    </row>
    <row r="90" spans="1:64" ht="15">
      <c r="A90" s="64" t="s">
        <v>297</v>
      </c>
      <c r="B90" s="64" t="s">
        <v>319</v>
      </c>
      <c r="C90" s="65"/>
      <c r="D90" s="66"/>
      <c r="E90" s="67"/>
      <c r="F90" s="68"/>
      <c r="G90" s="65"/>
      <c r="H90" s="69"/>
      <c r="I90" s="70"/>
      <c r="J90" s="70"/>
      <c r="K90" s="34" t="s">
        <v>65</v>
      </c>
      <c r="L90" s="77">
        <v>96</v>
      </c>
      <c r="M90" s="77"/>
      <c r="N90" s="72"/>
      <c r="O90" s="79" t="s">
        <v>332</v>
      </c>
      <c r="P90" s="81">
        <v>43541.12006944444</v>
      </c>
      <c r="Q90" s="79" t="s">
        <v>345</v>
      </c>
      <c r="R90" s="79"/>
      <c r="S90" s="79"/>
      <c r="T90" s="79"/>
      <c r="U90" s="79"/>
      <c r="V90" s="82" t="s">
        <v>495</v>
      </c>
      <c r="W90" s="81">
        <v>43541.12006944444</v>
      </c>
      <c r="X90" s="82" t="s">
        <v>601</v>
      </c>
      <c r="Y90" s="79"/>
      <c r="Z90" s="79"/>
      <c r="AA90" s="85" t="s">
        <v>715</v>
      </c>
      <c r="AB90" s="79"/>
      <c r="AC90" s="79" t="b">
        <v>0</v>
      </c>
      <c r="AD90" s="79">
        <v>0</v>
      </c>
      <c r="AE90" s="85" t="s">
        <v>744</v>
      </c>
      <c r="AF90" s="79" t="b">
        <v>0</v>
      </c>
      <c r="AG90" s="79" t="s">
        <v>748</v>
      </c>
      <c r="AH90" s="79"/>
      <c r="AI90" s="85" t="s">
        <v>744</v>
      </c>
      <c r="AJ90" s="79" t="b">
        <v>0</v>
      </c>
      <c r="AK90" s="79">
        <v>87</v>
      </c>
      <c r="AL90" s="85" t="s">
        <v>738</v>
      </c>
      <c r="AM90" s="79" t="s">
        <v>755</v>
      </c>
      <c r="AN90" s="79" t="b">
        <v>0</v>
      </c>
      <c r="AO90" s="85" t="s">
        <v>738</v>
      </c>
      <c r="AP90" s="79" t="s">
        <v>176</v>
      </c>
      <c r="AQ90" s="79">
        <v>0</v>
      </c>
      <c r="AR90" s="79">
        <v>0</v>
      </c>
      <c r="AS90" s="79"/>
      <c r="AT90" s="79"/>
      <c r="AU90" s="79"/>
      <c r="AV90" s="79"/>
      <c r="AW90" s="79"/>
      <c r="AX90" s="79"/>
      <c r="AY90" s="79"/>
      <c r="AZ90" s="79"/>
      <c r="BA90">
        <v>1</v>
      </c>
      <c r="BB90" s="78" t="str">
        <f>REPLACE(INDEX(GroupVertices[Group],MATCH(Edges24[[#This Row],[Vertex 1]],GroupVertices[Vertex],0)),1,1,"")</f>
        <v>1</v>
      </c>
      <c r="BC90" s="78" t="str">
        <f>REPLACE(INDEX(GroupVertices[Group],MATCH(Edges24[[#This Row],[Vertex 2]],GroupVertices[Vertex],0)),1,1,"")</f>
        <v>1</v>
      </c>
      <c r="BD90" s="48">
        <v>0</v>
      </c>
      <c r="BE90" s="49">
        <v>0</v>
      </c>
      <c r="BF90" s="48">
        <v>0</v>
      </c>
      <c r="BG90" s="49">
        <v>0</v>
      </c>
      <c r="BH90" s="48">
        <v>0</v>
      </c>
      <c r="BI90" s="49">
        <v>0</v>
      </c>
      <c r="BJ90" s="48">
        <v>27</v>
      </c>
      <c r="BK90" s="49">
        <v>100</v>
      </c>
      <c r="BL90" s="48">
        <v>27</v>
      </c>
    </row>
    <row r="91" spans="1:64" ht="15">
      <c r="A91" s="64" t="s">
        <v>298</v>
      </c>
      <c r="B91" s="64" t="s">
        <v>319</v>
      </c>
      <c r="C91" s="65"/>
      <c r="D91" s="66"/>
      <c r="E91" s="67"/>
      <c r="F91" s="68"/>
      <c r="G91" s="65"/>
      <c r="H91" s="69"/>
      <c r="I91" s="70"/>
      <c r="J91" s="70"/>
      <c r="K91" s="34" t="s">
        <v>65</v>
      </c>
      <c r="L91" s="77">
        <v>97</v>
      </c>
      <c r="M91" s="77"/>
      <c r="N91" s="72"/>
      <c r="O91" s="79" t="s">
        <v>332</v>
      </c>
      <c r="P91" s="81">
        <v>43541.134571759256</v>
      </c>
      <c r="Q91" s="79" t="s">
        <v>345</v>
      </c>
      <c r="R91" s="79"/>
      <c r="S91" s="79"/>
      <c r="T91" s="79"/>
      <c r="U91" s="79"/>
      <c r="V91" s="82" t="s">
        <v>496</v>
      </c>
      <c r="W91" s="81">
        <v>43541.134571759256</v>
      </c>
      <c r="X91" s="82" t="s">
        <v>602</v>
      </c>
      <c r="Y91" s="79"/>
      <c r="Z91" s="79"/>
      <c r="AA91" s="85" t="s">
        <v>716</v>
      </c>
      <c r="AB91" s="79"/>
      <c r="AC91" s="79" t="b">
        <v>0</v>
      </c>
      <c r="AD91" s="79">
        <v>0</v>
      </c>
      <c r="AE91" s="85" t="s">
        <v>744</v>
      </c>
      <c r="AF91" s="79" t="b">
        <v>0</v>
      </c>
      <c r="AG91" s="79" t="s">
        <v>748</v>
      </c>
      <c r="AH91" s="79"/>
      <c r="AI91" s="85" t="s">
        <v>744</v>
      </c>
      <c r="AJ91" s="79" t="b">
        <v>0</v>
      </c>
      <c r="AK91" s="79">
        <v>87</v>
      </c>
      <c r="AL91" s="85" t="s">
        <v>738</v>
      </c>
      <c r="AM91" s="79" t="s">
        <v>755</v>
      </c>
      <c r="AN91" s="79" t="b">
        <v>0</v>
      </c>
      <c r="AO91" s="85" t="s">
        <v>738</v>
      </c>
      <c r="AP91" s="79" t="s">
        <v>176</v>
      </c>
      <c r="AQ91" s="79">
        <v>0</v>
      </c>
      <c r="AR91" s="79">
        <v>0</v>
      </c>
      <c r="AS91" s="79"/>
      <c r="AT91" s="79"/>
      <c r="AU91" s="79"/>
      <c r="AV91" s="79"/>
      <c r="AW91" s="79"/>
      <c r="AX91" s="79"/>
      <c r="AY91" s="79"/>
      <c r="AZ91" s="79"/>
      <c r="BA91">
        <v>1</v>
      </c>
      <c r="BB91" s="78" t="str">
        <f>REPLACE(INDEX(GroupVertices[Group],MATCH(Edges24[[#This Row],[Vertex 1]],GroupVertices[Vertex],0)),1,1,"")</f>
        <v>1</v>
      </c>
      <c r="BC91" s="78" t="str">
        <f>REPLACE(INDEX(GroupVertices[Group],MATCH(Edges24[[#This Row],[Vertex 2]],GroupVertices[Vertex],0)),1,1,"")</f>
        <v>1</v>
      </c>
      <c r="BD91" s="48">
        <v>0</v>
      </c>
      <c r="BE91" s="49">
        <v>0</v>
      </c>
      <c r="BF91" s="48">
        <v>0</v>
      </c>
      <c r="BG91" s="49">
        <v>0</v>
      </c>
      <c r="BH91" s="48">
        <v>0</v>
      </c>
      <c r="BI91" s="49">
        <v>0</v>
      </c>
      <c r="BJ91" s="48">
        <v>27</v>
      </c>
      <c r="BK91" s="49">
        <v>100</v>
      </c>
      <c r="BL91" s="48">
        <v>27</v>
      </c>
    </row>
    <row r="92" spans="1:64" ht="15">
      <c r="A92" s="64" t="s">
        <v>299</v>
      </c>
      <c r="B92" s="64" t="s">
        <v>319</v>
      </c>
      <c r="C92" s="65"/>
      <c r="D92" s="66"/>
      <c r="E92" s="67"/>
      <c r="F92" s="68"/>
      <c r="G92" s="65"/>
      <c r="H92" s="69"/>
      <c r="I92" s="70"/>
      <c r="J92" s="70"/>
      <c r="K92" s="34" t="s">
        <v>65</v>
      </c>
      <c r="L92" s="77">
        <v>98</v>
      </c>
      <c r="M92" s="77"/>
      <c r="N92" s="72"/>
      <c r="O92" s="79" t="s">
        <v>332</v>
      </c>
      <c r="P92" s="81">
        <v>43541.19962962963</v>
      </c>
      <c r="Q92" s="79" t="s">
        <v>345</v>
      </c>
      <c r="R92" s="79"/>
      <c r="S92" s="79"/>
      <c r="T92" s="79"/>
      <c r="U92" s="79"/>
      <c r="V92" s="82" t="s">
        <v>497</v>
      </c>
      <c r="W92" s="81">
        <v>43541.19962962963</v>
      </c>
      <c r="X92" s="82" t="s">
        <v>603</v>
      </c>
      <c r="Y92" s="79"/>
      <c r="Z92" s="79"/>
      <c r="AA92" s="85" t="s">
        <v>717</v>
      </c>
      <c r="AB92" s="79"/>
      <c r="AC92" s="79" t="b">
        <v>0</v>
      </c>
      <c r="AD92" s="79">
        <v>0</v>
      </c>
      <c r="AE92" s="85" t="s">
        <v>744</v>
      </c>
      <c r="AF92" s="79" t="b">
        <v>0</v>
      </c>
      <c r="AG92" s="79" t="s">
        <v>748</v>
      </c>
      <c r="AH92" s="79"/>
      <c r="AI92" s="85" t="s">
        <v>744</v>
      </c>
      <c r="AJ92" s="79" t="b">
        <v>0</v>
      </c>
      <c r="AK92" s="79">
        <v>87</v>
      </c>
      <c r="AL92" s="85" t="s">
        <v>738</v>
      </c>
      <c r="AM92" s="79" t="s">
        <v>761</v>
      </c>
      <c r="AN92" s="79" t="b">
        <v>0</v>
      </c>
      <c r="AO92" s="85" t="s">
        <v>738</v>
      </c>
      <c r="AP92" s="79" t="s">
        <v>176</v>
      </c>
      <c r="AQ92" s="79">
        <v>0</v>
      </c>
      <c r="AR92" s="79">
        <v>0</v>
      </c>
      <c r="AS92" s="79"/>
      <c r="AT92" s="79"/>
      <c r="AU92" s="79"/>
      <c r="AV92" s="79"/>
      <c r="AW92" s="79"/>
      <c r="AX92" s="79"/>
      <c r="AY92" s="79"/>
      <c r="AZ92" s="79"/>
      <c r="BA92">
        <v>1</v>
      </c>
      <c r="BB92" s="78" t="str">
        <f>REPLACE(INDEX(GroupVertices[Group],MATCH(Edges24[[#This Row],[Vertex 1]],GroupVertices[Vertex],0)),1,1,"")</f>
        <v>1</v>
      </c>
      <c r="BC92" s="78" t="str">
        <f>REPLACE(INDEX(GroupVertices[Group],MATCH(Edges24[[#This Row],[Vertex 2]],GroupVertices[Vertex],0)),1,1,"")</f>
        <v>1</v>
      </c>
      <c r="BD92" s="48">
        <v>0</v>
      </c>
      <c r="BE92" s="49">
        <v>0</v>
      </c>
      <c r="BF92" s="48">
        <v>0</v>
      </c>
      <c r="BG92" s="49">
        <v>0</v>
      </c>
      <c r="BH92" s="48">
        <v>0</v>
      </c>
      <c r="BI92" s="49">
        <v>0</v>
      </c>
      <c r="BJ92" s="48">
        <v>27</v>
      </c>
      <c r="BK92" s="49">
        <v>100</v>
      </c>
      <c r="BL92" s="48">
        <v>27</v>
      </c>
    </row>
    <row r="93" spans="1:64" ht="15">
      <c r="A93" s="64" t="s">
        <v>300</v>
      </c>
      <c r="B93" s="64" t="s">
        <v>319</v>
      </c>
      <c r="C93" s="65"/>
      <c r="D93" s="66"/>
      <c r="E93" s="67"/>
      <c r="F93" s="68"/>
      <c r="G93" s="65"/>
      <c r="H93" s="69"/>
      <c r="I93" s="70"/>
      <c r="J93" s="70"/>
      <c r="K93" s="34" t="s">
        <v>65</v>
      </c>
      <c r="L93" s="77">
        <v>99</v>
      </c>
      <c r="M93" s="77"/>
      <c r="N93" s="72"/>
      <c r="O93" s="79" t="s">
        <v>332</v>
      </c>
      <c r="P93" s="81">
        <v>43541.2078125</v>
      </c>
      <c r="Q93" s="79" t="s">
        <v>345</v>
      </c>
      <c r="R93" s="79"/>
      <c r="S93" s="79"/>
      <c r="T93" s="79"/>
      <c r="U93" s="79"/>
      <c r="V93" s="82" t="s">
        <v>498</v>
      </c>
      <c r="W93" s="81">
        <v>43541.2078125</v>
      </c>
      <c r="X93" s="82" t="s">
        <v>604</v>
      </c>
      <c r="Y93" s="79"/>
      <c r="Z93" s="79"/>
      <c r="AA93" s="85" t="s">
        <v>718</v>
      </c>
      <c r="AB93" s="79"/>
      <c r="AC93" s="79" t="b">
        <v>0</v>
      </c>
      <c r="AD93" s="79">
        <v>0</v>
      </c>
      <c r="AE93" s="85" t="s">
        <v>744</v>
      </c>
      <c r="AF93" s="79" t="b">
        <v>0</v>
      </c>
      <c r="AG93" s="79" t="s">
        <v>748</v>
      </c>
      <c r="AH93" s="79"/>
      <c r="AI93" s="85" t="s">
        <v>744</v>
      </c>
      <c r="AJ93" s="79" t="b">
        <v>0</v>
      </c>
      <c r="AK93" s="79">
        <v>87</v>
      </c>
      <c r="AL93" s="85" t="s">
        <v>738</v>
      </c>
      <c r="AM93" s="79" t="s">
        <v>755</v>
      </c>
      <c r="AN93" s="79" t="b">
        <v>0</v>
      </c>
      <c r="AO93" s="85" t="s">
        <v>738</v>
      </c>
      <c r="AP93" s="79" t="s">
        <v>176</v>
      </c>
      <c r="AQ93" s="79">
        <v>0</v>
      </c>
      <c r="AR93" s="79">
        <v>0</v>
      </c>
      <c r="AS93" s="79"/>
      <c r="AT93" s="79"/>
      <c r="AU93" s="79"/>
      <c r="AV93" s="79"/>
      <c r="AW93" s="79"/>
      <c r="AX93" s="79"/>
      <c r="AY93" s="79"/>
      <c r="AZ93" s="79"/>
      <c r="BA93">
        <v>1</v>
      </c>
      <c r="BB93" s="78" t="str">
        <f>REPLACE(INDEX(GroupVertices[Group],MATCH(Edges24[[#This Row],[Vertex 1]],GroupVertices[Vertex],0)),1,1,"")</f>
        <v>1</v>
      </c>
      <c r="BC93" s="78" t="str">
        <f>REPLACE(INDEX(GroupVertices[Group],MATCH(Edges24[[#This Row],[Vertex 2]],GroupVertices[Vertex],0)),1,1,"")</f>
        <v>1</v>
      </c>
      <c r="BD93" s="48">
        <v>0</v>
      </c>
      <c r="BE93" s="49">
        <v>0</v>
      </c>
      <c r="BF93" s="48">
        <v>0</v>
      </c>
      <c r="BG93" s="49">
        <v>0</v>
      </c>
      <c r="BH93" s="48">
        <v>0</v>
      </c>
      <c r="BI93" s="49">
        <v>0</v>
      </c>
      <c r="BJ93" s="48">
        <v>27</v>
      </c>
      <c r="BK93" s="49">
        <v>100</v>
      </c>
      <c r="BL93" s="48">
        <v>27</v>
      </c>
    </row>
    <row r="94" spans="1:64" ht="15">
      <c r="A94" s="64" t="s">
        <v>301</v>
      </c>
      <c r="B94" s="64" t="s">
        <v>319</v>
      </c>
      <c r="C94" s="65"/>
      <c r="D94" s="66"/>
      <c r="E94" s="67"/>
      <c r="F94" s="68"/>
      <c r="G94" s="65"/>
      <c r="H94" s="69"/>
      <c r="I94" s="70"/>
      <c r="J94" s="70"/>
      <c r="K94" s="34" t="s">
        <v>65</v>
      </c>
      <c r="L94" s="77">
        <v>100</v>
      </c>
      <c r="M94" s="77"/>
      <c r="N94" s="72"/>
      <c r="O94" s="79" t="s">
        <v>332</v>
      </c>
      <c r="P94" s="81">
        <v>43541.211377314816</v>
      </c>
      <c r="Q94" s="79" t="s">
        <v>345</v>
      </c>
      <c r="R94" s="79"/>
      <c r="S94" s="79"/>
      <c r="T94" s="79"/>
      <c r="U94" s="79"/>
      <c r="V94" s="82" t="s">
        <v>499</v>
      </c>
      <c r="W94" s="81">
        <v>43541.211377314816</v>
      </c>
      <c r="X94" s="82" t="s">
        <v>605</v>
      </c>
      <c r="Y94" s="79"/>
      <c r="Z94" s="79"/>
      <c r="AA94" s="85" t="s">
        <v>719</v>
      </c>
      <c r="AB94" s="79"/>
      <c r="AC94" s="79" t="b">
        <v>0</v>
      </c>
      <c r="AD94" s="79">
        <v>0</v>
      </c>
      <c r="AE94" s="85" t="s">
        <v>744</v>
      </c>
      <c r="AF94" s="79" t="b">
        <v>0</v>
      </c>
      <c r="AG94" s="79" t="s">
        <v>748</v>
      </c>
      <c r="AH94" s="79"/>
      <c r="AI94" s="85" t="s">
        <v>744</v>
      </c>
      <c r="AJ94" s="79" t="b">
        <v>0</v>
      </c>
      <c r="AK94" s="79">
        <v>87</v>
      </c>
      <c r="AL94" s="85" t="s">
        <v>738</v>
      </c>
      <c r="AM94" s="79" t="s">
        <v>754</v>
      </c>
      <c r="AN94" s="79" t="b">
        <v>0</v>
      </c>
      <c r="AO94" s="85" t="s">
        <v>738</v>
      </c>
      <c r="AP94" s="79" t="s">
        <v>176</v>
      </c>
      <c r="AQ94" s="79">
        <v>0</v>
      </c>
      <c r="AR94" s="79">
        <v>0</v>
      </c>
      <c r="AS94" s="79"/>
      <c r="AT94" s="79"/>
      <c r="AU94" s="79"/>
      <c r="AV94" s="79"/>
      <c r="AW94" s="79"/>
      <c r="AX94" s="79"/>
      <c r="AY94" s="79"/>
      <c r="AZ94" s="79"/>
      <c r="BA94">
        <v>1</v>
      </c>
      <c r="BB94" s="78" t="str">
        <f>REPLACE(INDEX(GroupVertices[Group],MATCH(Edges24[[#This Row],[Vertex 1]],GroupVertices[Vertex],0)),1,1,"")</f>
        <v>1</v>
      </c>
      <c r="BC94" s="78" t="str">
        <f>REPLACE(INDEX(GroupVertices[Group],MATCH(Edges24[[#This Row],[Vertex 2]],GroupVertices[Vertex],0)),1,1,"")</f>
        <v>1</v>
      </c>
      <c r="BD94" s="48">
        <v>0</v>
      </c>
      <c r="BE94" s="49">
        <v>0</v>
      </c>
      <c r="BF94" s="48">
        <v>0</v>
      </c>
      <c r="BG94" s="49">
        <v>0</v>
      </c>
      <c r="BH94" s="48">
        <v>0</v>
      </c>
      <c r="BI94" s="49">
        <v>0</v>
      </c>
      <c r="BJ94" s="48">
        <v>27</v>
      </c>
      <c r="BK94" s="49">
        <v>100</v>
      </c>
      <c r="BL94" s="48">
        <v>27</v>
      </c>
    </row>
    <row r="95" spans="1:64" ht="15">
      <c r="A95" s="64" t="s">
        <v>302</v>
      </c>
      <c r="B95" s="64" t="s">
        <v>319</v>
      </c>
      <c r="C95" s="65"/>
      <c r="D95" s="66"/>
      <c r="E95" s="67"/>
      <c r="F95" s="68"/>
      <c r="G95" s="65"/>
      <c r="H95" s="69"/>
      <c r="I95" s="70"/>
      <c r="J95" s="70"/>
      <c r="K95" s="34" t="s">
        <v>65</v>
      </c>
      <c r="L95" s="77">
        <v>101</v>
      </c>
      <c r="M95" s="77"/>
      <c r="N95" s="72"/>
      <c r="O95" s="79" t="s">
        <v>332</v>
      </c>
      <c r="P95" s="81">
        <v>43541.24039351852</v>
      </c>
      <c r="Q95" s="79" t="s">
        <v>345</v>
      </c>
      <c r="R95" s="79"/>
      <c r="S95" s="79"/>
      <c r="T95" s="79"/>
      <c r="U95" s="79"/>
      <c r="V95" s="82" t="s">
        <v>500</v>
      </c>
      <c r="W95" s="81">
        <v>43541.24039351852</v>
      </c>
      <c r="X95" s="82" t="s">
        <v>606</v>
      </c>
      <c r="Y95" s="79"/>
      <c r="Z95" s="79"/>
      <c r="AA95" s="85" t="s">
        <v>720</v>
      </c>
      <c r="AB95" s="79"/>
      <c r="AC95" s="79" t="b">
        <v>0</v>
      </c>
      <c r="AD95" s="79">
        <v>0</v>
      </c>
      <c r="AE95" s="85" t="s">
        <v>744</v>
      </c>
      <c r="AF95" s="79" t="b">
        <v>0</v>
      </c>
      <c r="AG95" s="79" t="s">
        <v>748</v>
      </c>
      <c r="AH95" s="79"/>
      <c r="AI95" s="85" t="s">
        <v>744</v>
      </c>
      <c r="AJ95" s="79" t="b">
        <v>0</v>
      </c>
      <c r="AK95" s="79">
        <v>87</v>
      </c>
      <c r="AL95" s="85" t="s">
        <v>738</v>
      </c>
      <c r="AM95" s="79" t="s">
        <v>761</v>
      </c>
      <c r="AN95" s="79" t="b">
        <v>0</v>
      </c>
      <c r="AO95" s="85" t="s">
        <v>738</v>
      </c>
      <c r="AP95" s="79" t="s">
        <v>176</v>
      </c>
      <c r="AQ95" s="79">
        <v>0</v>
      </c>
      <c r="AR95" s="79">
        <v>0</v>
      </c>
      <c r="AS95" s="79"/>
      <c r="AT95" s="79"/>
      <c r="AU95" s="79"/>
      <c r="AV95" s="79"/>
      <c r="AW95" s="79"/>
      <c r="AX95" s="79"/>
      <c r="AY95" s="79"/>
      <c r="AZ95" s="79"/>
      <c r="BA95">
        <v>1</v>
      </c>
      <c r="BB95" s="78" t="str">
        <f>REPLACE(INDEX(GroupVertices[Group],MATCH(Edges24[[#This Row],[Vertex 1]],GroupVertices[Vertex],0)),1,1,"")</f>
        <v>1</v>
      </c>
      <c r="BC95" s="78" t="str">
        <f>REPLACE(INDEX(GroupVertices[Group],MATCH(Edges24[[#This Row],[Vertex 2]],GroupVertices[Vertex],0)),1,1,"")</f>
        <v>1</v>
      </c>
      <c r="BD95" s="48">
        <v>0</v>
      </c>
      <c r="BE95" s="49">
        <v>0</v>
      </c>
      <c r="BF95" s="48">
        <v>0</v>
      </c>
      <c r="BG95" s="49">
        <v>0</v>
      </c>
      <c r="BH95" s="48">
        <v>0</v>
      </c>
      <c r="BI95" s="49">
        <v>0</v>
      </c>
      <c r="BJ95" s="48">
        <v>27</v>
      </c>
      <c r="BK95" s="49">
        <v>100</v>
      </c>
      <c r="BL95" s="48">
        <v>27</v>
      </c>
    </row>
    <row r="96" spans="1:64" ht="15">
      <c r="A96" s="64" t="s">
        <v>303</v>
      </c>
      <c r="B96" s="64" t="s">
        <v>319</v>
      </c>
      <c r="C96" s="65"/>
      <c r="D96" s="66"/>
      <c r="E96" s="67"/>
      <c r="F96" s="68"/>
      <c r="G96" s="65"/>
      <c r="H96" s="69"/>
      <c r="I96" s="70"/>
      <c r="J96" s="70"/>
      <c r="K96" s="34" t="s">
        <v>65</v>
      </c>
      <c r="L96" s="77">
        <v>102</v>
      </c>
      <c r="M96" s="77"/>
      <c r="N96" s="72"/>
      <c r="O96" s="79" t="s">
        <v>332</v>
      </c>
      <c r="P96" s="81">
        <v>43541.262662037036</v>
      </c>
      <c r="Q96" s="79" t="s">
        <v>345</v>
      </c>
      <c r="R96" s="79"/>
      <c r="S96" s="79"/>
      <c r="T96" s="79"/>
      <c r="U96" s="79"/>
      <c r="V96" s="82" t="s">
        <v>501</v>
      </c>
      <c r="W96" s="81">
        <v>43541.262662037036</v>
      </c>
      <c r="X96" s="82" t="s">
        <v>607</v>
      </c>
      <c r="Y96" s="79"/>
      <c r="Z96" s="79"/>
      <c r="AA96" s="85" t="s">
        <v>721</v>
      </c>
      <c r="AB96" s="79"/>
      <c r="AC96" s="79" t="b">
        <v>0</v>
      </c>
      <c r="AD96" s="79">
        <v>0</v>
      </c>
      <c r="AE96" s="85" t="s">
        <v>744</v>
      </c>
      <c r="AF96" s="79" t="b">
        <v>0</v>
      </c>
      <c r="AG96" s="79" t="s">
        <v>748</v>
      </c>
      <c r="AH96" s="79"/>
      <c r="AI96" s="85" t="s">
        <v>744</v>
      </c>
      <c r="AJ96" s="79" t="b">
        <v>0</v>
      </c>
      <c r="AK96" s="79">
        <v>87</v>
      </c>
      <c r="AL96" s="85" t="s">
        <v>738</v>
      </c>
      <c r="AM96" s="79" t="s">
        <v>761</v>
      </c>
      <c r="AN96" s="79" t="b">
        <v>0</v>
      </c>
      <c r="AO96" s="85" t="s">
        <v>738</v>
      </c>
      <c r="AP96" s="79" t="s">
        <v>176</v>
      </c>
      <c r="AQ96" s="79">
        <v>0</v>
      </c>
      <c r="AR96" s="79">
        <v>0</v>
      </c>
      <c r="AS96" s="79"/>
      <c r="AT96" s="79"/>
      <c r="AU96" s="79"/>
      <c r="AV96" s="79"/>
      <c r="AW96" s="79"/>
      <c r="AX96" s="79"/>
      <c r="AY96" s="79"/>
      <c r="AZ96" s="79"/>
      <c r="BA96">
        <v>1</v>
      </c>
      <c r="BB96" s="78" t="str">
        <f>REPLACE(INDEX(GroupVertices[Group],MATCH(Edges24[[#This Row],[Vertex 1]],GroupVertices[Vertex],0)),1,1,"")</f>
        <v>1</v>
      </c>
      <c r="BC96" s="78" t="str">
        <f>REPLACE(INDEX(GroupVertices[Group],MATCH(Edges24[[#This Row],[Vertex 2]],GroupVertices[Vertex],0)),1,1,"")</f>
        <v>1</v>
      </c>
      <c r="BD96" s="48">
        <v>0</v>
      </c>
      <c r="BE96" s="49">
        <v>0</v>
      </c>
      <c r="BF96" s="48">
        <v>0</v>
      </c>
      <c r="BG96" s="49">
        <v>0</v>
      </c>
      <c r="BH96" s="48">
        <v>0</v>
      </c>
      <c r="BI96" s="49">
        <v>0</v>
      </c>
      <c r="BJ96" s="48">
        <v>27</v>
      </c>
      <c r="BK96" s="49">
        <v>100</v>
      </c>
      <c r="BL96" s="48">
        <v>27</v>
      </c>
    </row>
    <row r="97" spans="1:64" ht="15">
      <c r="A97" s="64" t="s">
        <v>304</v>
      </c>
      <c r="B97" s="64" t="s">
        <v>304</v>
      </c>
      <c r="C97" s="65"/>
      <c r="D97" s="66"/>
      <c r="E97" s="67"/>
      <c r="F97" s="68"/>
      <c r="G97" s="65"/>
      <c r="H97" s="69"/>
      <c r="I97" s="70"/>
      <c r="J97" s="70"/>
      <c r="K97" s="34" t="s">
        <v>65</v>
      </c>
      <c r="L97" s="77">
        <v>103</v>
      </c>
      <c r="M97" s="77"/>
      <c r="N97" s="72"/>
      <c r="O97" s="79" t="s">
        <v>176</v>
      </c>
      <c r="P97" s="81">
        <v>43541.29243055556</v>
      </c>
      <c r="Q97" s="79" t="s">
        <v>360</v>
      </c>
      <c r="R97" s="82" t="s">
        <v>387</v>
      </c>
      <c r="S97" s="79" t="s">
        <v>403</v>
      </c>
      <c r="T97" s="79"/>
      <c r="U97" s="82" t="s">
        <v>414</v>
      </c>
      <c r="V97" s="82" t="s">
        <v>414</v>
      </c>
      <c r="W97" s="81">
        <v>43541.29243055556</v>
      </c>
      <c r="X97" s="82" t="s">
        <v>608</v>
      </c>
      <c r="Y97" s="79"/>
      <c r="Z97" s="79"/>
      <c r="AA97" s="85" t="s">
        <v>722</v>
      </c>
      <c r="AB97" s="79"/>
      <c r="AC97" s="79" t="b">
        <v>0</v>
      </c>
      <c r="AD97" s="79">
        <v>0</v>
      </c>
      <c r="AE97" s="85" t="s">
        <v>744</v>
      </c>
      <c r="AF97" s="79" t="b">
        <v>0</v>
      </c>
      <c r="AG97" s="79" t="s">
        <v>748</v>
      </c>
      <c r="AH97" s="79"/>
      <c r="AI97" s="85" t="s">
        <v>744</v>
      </c>
      <c r="AJ97" s="79" t="b">
        <v>0</v>
      </c>
      <c r="AK97" s="79">
        <v>0</v>
      </c>
      <c r="AL97" s="85" t="s">
        <v>744</v>
      </c>
      <c r="AM97" s="79" t="s">
        <v>765</v>
      </c>
      <c r="AN97" s="79" t="b">
        <v>0</v>
      </c>
      <c r="AO97" s="85" t="s">
        <v>722</v>
      </c>
      <c r="AP97" s="79" t="s">
        <v>176</v>
      </c>
      <c r="AQ97" s="79">
        <v>0</v>
      </c>
      <c r="AR97" s="79">
        <v>0</v>
      </c>
      <c r="AS97" s="79"/>
      <c r="AT97" s="79"/>
      <c r="AU97" s="79"/>
      <c r="AV97" s="79"/>
      <c r="AW97" s="79"/>
      <c r="AX97" s="79"/>
      <c r="AY97" s="79"/>
      <c r="AZ97" s="79"/>
      <c r="BA97">
        <v>1</v>
      </c>
      <c r="BB97" s="78" t="str">
        <f>REPLACE(INDEX(GroupVertices[Group],MATCH(Edges24[[#This Row],[Vertex 1]],GroupVertices[Vertex],0)),1,1,"")</f>
        <v>2</v>
      </c>
      <c r="BC97" s="78" t="str">
        <f>REPLACE(INDEX(GroupVertices[Group],MATCH(Edges24[[#This Row],[Vertex 2]],GroupVertices[Vertex],0)),1,1,"")</f>
        <v>2</v>
      </c>
      <c r="BD97" s="48">
        <v>0</v>
      </c>
      <c r="BE97" s="49">
        <v>0</v>
      </c>
      <c r="BF97" s="48">
        <v>0</v>
      </c>
      <c r="BG97" s="49">
        <v>0</v>
      </c>
      <c r="BH97" s="48">
        <v>0</v>
      </c>
      <c r="BI97" s="49">
        <v>0</v>
      </c>
      <c r="BJ97" s="48">
        <v>27</v>
      </c>
      <c r="BK97" s="49">
        <v>100</v>
      </c>
      <c r="BL97" s="48">
        <v>27</v>
      </c>
    </row>
    <row r="98" spans="1:64" ht="15">
      <c r="A98" s="64" t="s">
        <v>305</v>
      </c>
      <c r="B98" s="64" t="s">
        <v>305</v>
      </c>
      <c r="C98" s="65"/>
      <c r="D98" s="66"/>
      <c r="E98" s="67"/>
      <c r="F98" s="68"/>
      <c r="G98" s="65"/>
      <c r="H98" s="69"/>
      <c r="I98" s="70"/>
      <c r="J98" s="70"/>
      <c r="K98" s="34" t="s">
        <v>65</v>
      </c>
      <c r="L98" s="77">
        <v>104</v>
      </c>
      <c r="M98" s="77"/>
      <c r="N98" s="72"/>
      <c r="O98" s="79" t="s">
        <v>176</v>
      </c>
      <c r="P98" s="81">
        <v>43541.29314814815</v>
      </c>
      <c r="Q98" s="79" t="s">
        <v>361</v>
      </c>
      <c r="R98" s="82" t="s">
        <v>387</v>
      </c>
      <c r="S98" s="79" t="s">
        <v>403</v>
      </c>
      <c r="T98" s="79" t="s">
        <v>319</v>
      </c>
      <c r="U98" s="82" t="s">
        <v>414</v>
      </c>
      <c r="V98" s="82" t="s">
        <v>414</v>
      </c>
      <c r="W98" s="81">
        <v>43541.29314814815</v>
      </c>
      <c r="X98" s="82" t="s">
        <v>609</v>
      </c>
      <c r="Y98" s="79"/>
      <c r="Z98" s="79"/>
      <c r="AA98" s="85" t="s">
        <v>723</v>
      </c>
      <c r="AB98" s="79"/>
      <c r="AC98" s="79" t="b">
        <v>0</v>
      </c>
      <c r="AD98" s="79">
        <v>0</v>
      </c>
      <c r="AE98" s="85" t="s">
        <v>744</v>
      </c>
      <c r="AF98" s="79" t="b">
        <v>0</v>
      </c>
      <c r="AG98" s="79" t="s">
        <v>748</v>
      </c>
      <c r="AH98" s="79"/>
      <c r="AI98" s="85" t="s">
        <v>744</v>
      </c>
      <c r="AJ98" s="79" t="b">
        <v>0</v>
      </c>
      <c r="AK98" s="79">
        <v>0</v>
      </c>
      <c r="AL98" s="85" t="s">
        <v>744</v>
      </c>
      <c r="AM98" s="79" t="s">
        <v>765</v>
      </c>
      <c r="AN98" s="79" t="b">
        <v>0</v>
      </c>
      <c r="AO98" s="85" t="s">
        <v>723</v>
      </c>
      <c r="AP98" s="79" t="s">
        <v>176</v>
      </c>
      <c r="AQ98" s="79">
        <v>0</v>
      </c>
      <c r="AR98" s="79">
        <v>0</v>
      </c>
      <c r="AS98" s="79"/>
      <c r="AT98" s="79"/>
      <c r="AU98" s="79"/>
      <c r="AV98" s="79"/>
      <c r="AW98" s="79"/>
      <c r="AX98" s="79"/>
      <c r="AY98" s="79"/>
      <c r="AZ98" s="79"/>
      <c r="BA98">
        <v>1</v>
      </c>
      <c r="BB98" s="78" t="str">
        <f>REPLACE(INDEX(GroupVertices[Group],MATCH(Edges24[[#This Row],[Vertex 1]],GroupVertices[Vertex],0)),1,1,"")</f>
        <v>2</v>
      </c>
      <c r="BC98" s="78" t="str">
        <f>REPLACE(INDEX(GroupVertices[Group],MATCH(Edges24[[#This Row],[Vertex 2]],GroupVertices[Vertex],0)),1,1,"")</f>
        <v>2</v>
      </c>
      <c r="BD98" s="48">
        <v>0</v>
      </c>
      <c r="BE98" s="49">
        <v>0</v>
      </c>
      <c r="BF98" s="48">
        <v>0</v>
      </c>
      <c r="BG98" s="49">
        <v>0</v>
      </c>
      <c r="BH98" s="48">
        <v>0</v>
      </c>
      <c r="BI98" s="49">
        <v>0</v>
      </c>
      <c r="BJ98" s="48">
        <v>26</v>
      </c>
      <c r="BK98" s="49">
        <v>100</v>
      </c>
      <c r="BL98" s="48">
        <v>26</v>
      </c>
    </row>
    <row r="99" spans="1:64" ht="15">
      <c r="A99" s="64" t="s">
        <v>306</v>
      </c>
      <c r="B99" s="64" t="s">
        <v>306</v>
      </c>
      <c r="C99" s="65"/>
      <c r="D99" s="66"/>
      <c r="E99" s="67"/>
      <c r="F99" s="68"/>
      <c r="G99" s="65"/>
      <c r="H99" s="69"/>
      <c r="I99" s="70"/>
      <c r="J99" s="70"/>
      <c r="K99" s="34" t="s">
        <v>65</v>
      </c>
      <c r="L99" s="77">
        <v>105</v>
      </c>
      <c r="M99" s="77"/>
      <c r="N99" s="72"/>
      <c r="O99" s="79" t="s">
        <v>176</v>
      </c>
      <c r="P99" s="81">
        <v>43541.29540509259</v>
      </c>
      <c r="Q99" s="79" t="s">
        <v>362</v>
      </c>
      <c r="R99" s="82" t="s">
        <v>387</v>
      </c>
      <c r="S99" s="79" t="s">
        <v>403</v>
      </c>
      <c r="T99" s="79"/>
      <c r="U99" s="82" t="s">
        <v>414</v>
      </c>
      <c r="V99" s="82" t="s">
        <v>414</v>
      </c>
      <c r="W99" s="81">
        <v>43541.29540509259</v>
      </c>
      <c r="X99" s="82" t="s">
        <v>610</v>
      </c>
      <c r="Y99" s="79"/>
      <c r="Z99" s="79"/>
      <c r="AA99" s="85" t="s">
        <v>724</v>
      </c>
      <c r="AB99" s="79"/>
      <c r="AC99" s="79" t="b">
        <v>0</v>
      </c>
      <c r="AD99" s="79">
        <v>0</v>
      </c>
      <c r="AE99" s="85" t="s">
        <v>744</v>
      </c>
      <c r="AF99" s="79" t="b">
        <v>0</v>
      </c>
      <c r="AG99" s="79" t="s">
        <v>748</v>
      </c>
      <c r="AH99" s="79"/>
      <c r="AI99" s="85" t="s">
        <v>744</v>
      </c>
      <c r="AJ99" s="79" t="b">
        <v>0</v>
      </c>
      <c r="AK99" s="79">
        <v>0</v>
      </c>
      <c r="AL99" s="85" t="s">
        <v>744</v>
      </c>
      <c r="AM99" s="79" t="s">
        <v>765</v>
      </c>
      <c r="AN99" s="79" t="b">
        <v>0</v>
      </c>
      <c r="AO99" s="85" t="s">
        <v>724</v>
      </c>
      <c r="AP99" s="79" t="s">
        <v>176</v>
      </c>
      <c r="AQ99" s="79">
        <v>0</v>
      </c>
      <c r="AR99" s="79">
        <v>0</v>
      </c>
      <c r="AS99" s="79"/>
      <c r="AT99" s="79"/>
      <c r="AU99" s="79"/>
      <c r="AV99" s="79"/>
      <c r="AW99" s="79"/>
      <c r="AX99" s="79"/>
      <c r="AY99" s="79"/>
      <c r="AZ99" s="79"/>
      <c r="BA99">
        <v>1</v>
      </c>
      <c r="BB99" s="78" t="str">
        <f>REPLACE(INDEX(GroupVertices[Group],MATCH(Edges24[[#This Row],[Vertex 1]],GroupVertices[Vertex],0)),1,1,"")</f>
        <v>2</v>
      </c>
      <c r="BC99" s="78" t="str">
        <f>REPLACE(INDEX(GroupVertices[Group],MATCH(Edges24[[#This Row],[Vertex 2]],GroupVertices[Vertex],0)),1,1,"")</f>
        <v>2</v>
      </c>
      <c r="BD99" s="48">
        <v>0</v>
      </c>
      <c r="BE99" s="49">
        <v>0</v>
      </c>
      <c r="BF99" s="48">
        <v>0</v>
      </c>
      <c r="BG99" s="49">
        <v>0</v>
      </c>
      <c r="BH99" s="48">
        <v>0</v>
      </c>
      <c r="BI99" s="49">
        <v>0</v>
      </c>
      <c r="BJ99" s="48">
        <v>25</v>
      </c>
      <c r="BK99" s="49">
        <v>100</v>
      </c>
      <c r="BL99" s="48">
        <v>25</v>
      </c>
    </row>
    <row r="100" spans="1:64" ht="15">
      <c r="A100" s="64" t="s">
        <v>307</v>
      </c>
      <c r="B100" s="64" t="s">
        <v>307</v>
      </c>
      <c r="C100" s="65"/>
      <c r="D100" s="66"/>
      <c r="E100" s="67"/>
      <c r="F100" s="68"/>
      <c r="G100" s="65"/>
      <c r="H100" s="69"/>
      <c r="I100" s="70"/>
      <c r="J100" s="70"/>
      <c r="K100" s="34" t="s">
        <v>65</v>
      </c>
      <c r="L100" s="77">
        <v>106</v>
      </c>
      <c r="M100" s="77"/>
      <c r="N100" s="72"/>
      <c r="O100" s="79" t="s">
        <v>176</v>
      </c>
      <c r="P100" s="81">
        <v>43541.29722222222</v>
      </c>
      <c r="Q100" s="79" t="s">
        <v>363</v>
      </c>
      <c r="R100" s="82" t="s">
        <v>387</v>
      </c>
      <c r="S100" s="79" t="s">
        <v>403</v>
      </c>
      <c r="T100" s="79"/>
      <c r="U100" s="82" t="s">
        <v>414</v>
      </c>
      <c r="V100" s="82" t="s">
        <v>414</v>
      </c>
      <c r="W100" s="81">
        <v>43541.29722222222</v>
      </c>
      <c r="X100" s="82" t="s">
        <v>611</v>
      </c>
      <c r="Y100" s="79"/>
      <c r="Z100" s="79"/>
      <c r="AA100" s="85" t="s">
        <v>725</v>
      </c>
      <c r="AB100" s="79"/>
      <c r="AC100" s="79" t="b">
        <v>0</v>
      </c>
      <c r="AD100" s="79">
        <v>0</v>
      </c>
      <c r="AE100" s="85" t="s">
        <v>744</v>
      </c>
      <c r="AF100" s="79" t="b">
        <v>0</v>
      </c>
      <c r="AG100" s="79" t="s">
        <v>748</v>
      </c>
      <c r="AH100" s="79"/>
      <c r="AI100" s="85" t="s">
        <v>744</v>
      </c>
      <c r="AJ100" s="79" t="b">
        <v>0</v>
      </c>
      <c r="AK100" s="79">
        <v>0</v>
      </c>
      <c r="AL100" s="85" t="s">
        <v>744</v>
      </c>
      <c r="AM100" s="79" t="s">
        <v>765</v>
      </c>
      <c r="AN100" s="79" t="b">
        <v>0</v>
      </c>
      <c r="AO100" s="85" t="s">
        <v>725</v>
      </c>
      <c r="AP100" s="79" t="s">
        <v>176</v>
      </c>
      <c r="AQ100" s="79">
        <v>0</v>
      </c>
      <c r="AR100" s="79">
        <v>0</v>
      </c>
      <c r="AS100" s="79"/>
      <c r="AT100" s="79"/>
      <c r="AU100" s="79"/>
      <c r="AV100" s="79"/>
      <c r="AW100" s="79"/>
      <c r="AX100" s="79"/>
      <c r="AY100" s="79"/>
      <c r="AZ100" s="79"/>
      <c r="BA100">
        <v>1</v>
      </c>
      <c r="BB100" s="78" t="str">
        <f>REPLACE(INDEX(GroupVertices[Group],MATCH(Edges24[[#This Row],[Vertex 1]],GroupVertices[Vertex],0)),1,1,"")</f>
        <v>2</v>
      </c>
      <c r="BC100" s="78" t="str">
        <f>REPLACE(INDEX(GroupVertices[Group],MATCH(Edges24[[#This Row],[Vertex 2]],GroupVertices[Vertex],0)),1,1,"")</f>
        <v>2</v>
      </c>
      <c r="BD100" s="48">
        <v>0</v>
      </c>
      <c r="BE100" s="49">
        <v>0</v>
      </c>
      <c r="BF100" s="48">
        <v>0</v>
      </c>
      <c r="BG100" s="49">
        <v>0</v>
      </c>
      <c r="BH100" s="48">
        <v>0</v>
      </c>
      <c r="BI100" s="49">
        <v>0</v>
      </c>
      <c r="BJ100" s="48">
        <v>25</v>
      </c>
      <c r="BK100" s="49">
        <v>100</v>
      </c>
      <c r="BL100" s="48">
        <v>25</v>
      </c>
    </row>
    <row r="101" spans="1:64" ht="15">
      <c r="A101" s="64" t="s">
        <v>308</v>
      </c>
      <c r="B101" s="64" t="s">
        <v>308</v>
      </c>
      <c r="C101" s="65"/>
      <c r="D101" s="66"/>
      <c r="E101" s="67"/>
      <c r="F101" s="68"/>
      <c r="G101" s="65"/>
      <c r="H101" s="69"/>
      <c r="I101" s="70"/>
      <c r="J101" s="70"/>
      <c r="K101" s="34" t="s">
        <v>65</v>
      </c>
      <c r="L101" s="77">
        <v>107</v>
      </c>
      <c r="M101" s="77"/>
      <c r="N101" s="72"/>
      <c r="O101" s="79" t="s">
        <v>176</v>
      </c>
      <c r="P101" s="81">
        <v>43541.29797453704</v>
      </c>
      <c r="Q101" s="79" t="s">
        <v>364</v>
      </c>
      <c r="R101" s="82" t="s">
        <v>387</v>
      </c>
      <c r="S101" s="79" t="s">
        <v>403</v>
      </c>
      <c r="T101" s="79"/>
      <c r="U101" s="82" t="s">
        <v>414</v>
      </c>
      <c r="V101" s="82" t="s">
        <v>414</v>
      </c>
      <c r="W101" s="81">
        <v>43541.29797453704</v>
      </c>
      <c r="X101" s="82" t="s">
        <v>612</v>
      </c>
      <c r="Y101" s="79"/>
      <c r="Z101" s="79"/>
      <c r="AA101" s="85" t="s">
        <v>726</v>
      </c>
      <c r="AB101" s="79"/>
      <c r="AC101" s="79" t="b">
        <v>0</v>
      </c>
      <c r="AD101" s="79">
        <v>0</v>
      </c>
      <c r="AE101" s="85" t="s">
        <v>744</v>
      </c>
      <c r="AF101" s="79" t="b">
        <v>0</v>
      </c>
      <c r="AG101" s="79" t="s">
        <v>748</v>
      </c>
      <c r="AH101" s="79"/>
      <c r="AI101" s="85" t="s">
        <v>744</v>
      </c>
      <c r="AJ101" s="79" t="b">
        <v>0</v>
      </c>
      <c r="AK101" s="79">
        <v>0</v>
      </c>
      <c r="AL101" s="85" t="s">
        <v>744</v>
      </c>
      <c r="AM101" s="79" t="s">
        <v>765</v>
      </c>
      <c r="AN101" s="79" t="b">
        <v>0</v>
      </c>
      <c r="AO101" s="85" t="s">
        <v>726</v>
      </c>
      <c r="AP101" s="79" t="s">
        <v>176</v>
      </c>
      <c r="AQ101" s="79">
        <v>0</v>
      </c>
      <c r="AR101" s="79">
        <v>0</v>
      </c>
      <c r="AS101" s="79"/>
      <c r="AT101" s="79"/>
      <c r="AU101" s="79"/>
      <c r="AV101" s="79"/>
      <c r="AW101" s="79"/>
      <c r="AX101" s="79"/>
      <c r="AY101" s="79"/>
      <c r="AZ101" s="79"/>
      <c r="BA101">
        <v>1</v>
      </c>
      <c r="BB101" s="78" t="str">
        <f>REPLACE(INDEX(GroupVertices[Group],MATCH(Edges24[[#This Row],[Vertex 1]],GroupVertices[Vertex],0)),1,1,"")</f>
        <v>2</v>
      </c>
      <c r="BC101" s="78" t="str">
        <f>REPLACE(INDEX(GroupVertices[Group],MATCH(Edges24[[#This Row],[Vertex 2]],GroupVertices[Vertex],0)),1,1,"")</f>
        <v>2</v>
      </c>
      <c r="BD101" s="48">
        <v>0</v>
      </c>
      <c r="BE101" s="49">
        <v>0</v>
      </c>
      <c r="BF101" s="48">
        <v>0</v>
      </c>
      <c r="BG101" s="49">
        <v>0</v>
      </c>
      <c r="BH101" s="48">
        <v>0</v>
      </c>
      <c r="BI101" s="49">
        <v>0</v>
      </c>
      <c r="BJ101" s="48">
        <v>25</v>
      </c>
      <c r="BK101" s="49">
        <v>100</v>
      </c>
      <c r="BL101" s="48">
        <v>25</v>
      </c>
    </row>
    <row r="102" spans="1:64" ht="15">
      <c r="A102" s="64" t="s">
        <v>309</v>
      </c>
      <c r="B102" s="64" t="s">
        <v>319</v>
      </c>
      <c r="C102" s="65"/>
      <c r="D102" s="66"/>
      <c r="E102" s="67"/>
      <c r="F102" s="68"/>
      <c r="G102" s="65"/>
      <c r="H102" s="69"/>
      <c r="I102" s="70"/>
      <c r="J102" s="70"/>
      <c r="K102" s="34" t="s">
        <v>65</v>
      </c>
      <c r="L102" s="77">
        <v>108</v>
      </c>
      <c r="M102" s="77"/>
      <c r="N102" s="72"/>
      <c r="O102" s="79" t="s">
        <v>332</v>
      </c>
      <c r="P102" s="81">
        <v>43541.317094907405</v>
      </c>
      <c r="Q102" s="79" t="s">
        <v>345</v>
      </c>
      <c r="R102" s="79"/>
      <c r="S102" s="79"/>
      <c r="T102" s="79"/>
      <c r="U102" s="79"/>
      <c r="V102" s="82" t="s">
        <v>502</v>
      </c>
      <c r="W102" s="81">
        <v>43541.317094907405</v>
      </c>
      <c r="X102" s="82" t="s">
        <v>613</v>
      </c>
      <c r="Y102" s="79"/>
      <c r="Z102" s="79"/>
      <c r="AA102" s="85" t="s">
        <v>727</v>
      </c>
      <c r="AB102" s="79"/>
      <c r="AC102" s="79" t="b">
        <v>0</v>
      </c>
      <c r="AD102" s="79">
        <v>0</v>
      </c>
      <c r="AE102" s="85" t="s">
        <v>744</v>
      </c>
      <c r="AF102" s="79" t="b">
        <v>0</v>
      </c>
      <c r="AG102" s="79" t="s">
        <v>748</v>
      </c>
      <c r="AH102" s="79"/>
      <c r="AI102" s="85" t="s">
        <v>744</v>
      </c>
      <c r="AJ102" s="79" t="b">
        <v>0</v>
      </c>
      <c r="AK102" s="79">
        <v>87</v>
      </c>
      <c r="AL102" s="85" t="s">
        <v>738</v>
      </c>
      <c r="AM102" s="79" t="s">
        <v>754</v>
      </c>
      <c r="AN102" s="79" t="b">
        <v>0</v>
      </c>
      <c r="AO102" s="85" t="s">
        <v>738</v>
      </c>
      <c r="AP102" s="79" t="s">
        <v>176</v>
      </c>
      <c r="AQ102" s="79">
        <v>0</v>
      </c>
      <c r="AR102" s="79">
        <v>0</v>
      </c>
      <c r="AS102" s="79"/>
      <c r="AT102" s="79"/>
      <c r="AU102" s="79"/>
      <c r="AV102" s="79"/>
      <c r="AW102" s="79"/>
      <c r="AX102" s="79"/>
      <c r="AY102" s="79"/>
      <c r="AZ102" s="79"/>
      <c r="BA102">
        <v>1</v>
      </c>
      <c r="BB102" s="78" t="str">
        <f>REPLACE(INDEX(GroupVertices[Group],MATCH(Edges24[[#This Row],[Vertex 1]],GroupVertices[Vertex],0)),1,1,"")</f>
        <v>1</v>
      </c>
      <c r="BC102" s="78" t="str">
        <f>REPLACE(INDEX(GroupVertices[Group],MATCH(Edges24[[#This Row],[Vertex 2]],GroupVertices[Vertex],0)),1,1,"")</f>
        <v>1</v>
      </c>
      <c r="BD102" s="48">
        <v>0</v>
      </c>
      <c r="BE102" s="49">
        <v>0</v>
      </c>
      <c r="BF102" s="48">
        <v>0</v>
      </c>
      <c r="BG102" s="49">
        <v>0</v>
      </c>
      <c r="BH102" s="48">
        <v>0</v>
      </c>
      <c r="BI102" s="49">
        <v>0</v>
      </c>
      <c r="BJ102" s="48">
        <v>27</v>
      </c>
      <c r="BK102" s="49">
        <v>100</v>
      </c>
      <c r="BL102" s="48">
        <v>27</v>
      </c>
    </row>
    <row r="103" spans="1:64" ht="15">
      <c r="A103" s="64" t="s">
        <v>310</v>
      </c>
      <c r="B103" s="64" t="s">
        <v>319</v>
      </c>
      <c r="C103" s="65"/>
      <c r="D103" s="66"/>
      <c r="E103" s="67"/>
      <c r="F103" s="68"/>
      <c r="G103" s="65"/>
      <c r="H103" s="69"/>
      <c r="I103" s="70"/>
      <c r="J103" s="70"/>
      <c r="K103" s="34" t="s">
        <v>65</v>
      </c>
      <c r="L103" s="77">
        <v>109</v>
      </c>
      <c r="M103" s="77"/>
      <c r="N103" s="72"/>
      <c r="O103" s="79" t="s">
        <v>332</v>
      </c>
      <c r="P103" s="81">
        <v>43541.3383912037</v>
      </c>
      <c r="Q103" s="79" t="s">
        <v>345</v>
      </c>
      <c r="R103" s="79"/>
      <c r="S103" s="79"/>
      <c r="T103" s="79"/>
      <c r="U103" s="79"/>
      <c r="V103" s="82" t="s">
        <v>503</v>
      </c>
      <c r="W103" s="81">
        <v>43541.3383912037</v>
      </c>
      <c r="X103" s="82" t="s">
        <v>614</v>
      </c>
      <c r="Y103" s="79"/>
      <c r="Z103" s="79"/>
      <c r="AA103" s="85" t="s">
        <v>728</v>
      </c>
      <c r="AB103" s="79"/>
      <c r="AC103" s="79" t="b">
        <v>0</v>
      </c>
      <c r="AD103" s="79">
        <v>0</v>
      </c>
      <c r="AE103" s="85" t="s">
        <v>744</v>
      </c>
      <c r="AF103" s="79" t="b">
        <v>0</v>
      </c>
      <c r="AG103" s="79" t="s">
        <v>748</v>
      </c>
      <c r="AH103" s="79"/>
      <c r="AI103" s="85" t="s">
        <v>744</v>
      </c>
      <c r="AJ103" s="79" t="b">
        <v>0</v>
      </c>
      <c r="AK103" s="79">
        <v>87</v>
      </c>
      <c r="AL103" s="85" t="s">
        <v>738</v>
      </c>
      <c r="AM103" s="79" t="s">
        <v>767</v>
      </c>
      <c r="AN103" s="79" t="b">
        <v>0</v>
      </c>
      <c r="AO103" s="85" t="s">
        <v>738</v>
      </c>
      <c r="AP103" s="79" t="s">
        <v>176</v>
      </c>
      <c r="AQ103" s="79">
        <v>0</v>
      </c>
      <c r="AR103" s="79">
        <v>0</v>
      </c>
      <c r="AS103" s="79"/>
      <c r="AT103" s="79"/>
      <c r="AU103" s="79"/>
      <c r="AV103" s="79"/>
      <c r="AW103" s="79"/>
      <c r="AX103" s="79"/>
      <c r="AY103" s="79"/>
      <c r="AZ103" s="79"/>
      <c r="BA103">
        <v>1</v>
      </c>
      <c r="BB103" s="78" t="str">
        <f>REPLACE(INDEX(GroupVertices[Group],MATCH(Edges24[[#This Row],[Vertex 1]],GroupVertices[Vertex],0)),1,1,"")</f>
        <v>1</v>
      </c>
      <c r="BC103" s="78" t="str">
        <f>REPLACE(INDEX(GroupVertices[Group],MATCH(Edges24[[#This Row],[Vertex 2]],GroupVertices[Vertex],0)),1,1,"")</f>
        <v>1</v>
      </c>
      <c r="BD103" s="48">
        <v>0</v>
      </c>
      <c r="BE103" s="49">
        <v>0</v>
      </c>
      <c r="BF103" s="48">
        <v>0</v>
      </c>
      <c r="BG103" s="49">
        <v>0</v>
      </c>
      <c r="BH103" s="48">
        <v>0</v>
      </c>
      <c r="BI103" s="49">
        <v>0</v>
      </c>
      <c r="BJ103" s="48">
        <v>27</v>
      </c>
      <c r="BK103" s="49">
        <v>100</v>
      </c>
      <c r="BL103" s="48">
        <v>27</v>
      </c>
    </row>
    <row r="104" spans="1:64" ht="15">
      <c r="A104" s="64" t="s">
        <v>311</v>
      </c>
      <c r="B104" s="64" t="s">
        <v>319</v>
      </c>
      <c r="C104" s="65"/>
      <c r="D104" s="66"/>
      <c r="E104" s="67"/>
      <c r="F104" s="68"/>
      <c r="G104" s="65"/>
      <c r="H104" s="69"/>
      <c r="I104" s="70"/>
      <c r="J104" s="70"/>
      <c r="K104" s="34" t="s">
        <v>65</v>
      </c>
      <c r="L104" s="77">
        <v>110</v>
      </c>
      <c r="M104" s="77"/>
      <c r="N104" s="72"/>
      <c r="O104" s="79" t="s">
        <v>332</v>
      </c>
      <c r="P104" s="81">
        <v>43541.36962962963</v>
      </c>
      <c r="Q104" s="79" t="s">
        <v>345</v>
      </c>
      <c r="R104" s="79"/>
      <c r="S104" s="79"/>
      <c r="T104" s="79"/>
      <c r="U104" s="79"/>
      <c r="V104" s="82" t="s">
        <v>504</v>
      </c>
      <c r="W104" s="81">
        <v>43541.36962962963</v>
      </c>
      <c r="X104" s="82" t="s">
        <v>615</v>
      </c>
      <c r="Y104" s="79"/>
      <c r="Z104" s="79"/>
      <c r="AA104" s="85" t="s">
        <v>729</v>
      </c>
      <c r="AB104" s="79"/>
      <c r="AC104" s="79" t="b">
        <v>0</v>
      </c>
      <c r="AD104" s="79">
        <v>0</v>
      </c>
      <c r="AE104" s="85" t="s">
        <v>744</v>
      </c>
      <c r="AF104" s="79" t="b">
        <v>0</v>
      </c>
      <c r="AG104" s="79" t="s">
        <v>748</v>
      </c>
      <c r="AH104" s="79"/>
      <c r="AI104" s="85" t="s">
        <v>744</v>
      </c>
      <c r="AJ104" s="79" t="b">
        <v>0</v>
      </c>
      <c r="AK104" s="79">
        <v>87</v>
      </c>
      <c r="AL104" s="85" t="s">
        <v>738</v>
      </c>
      <c r="AM104" s="79" t="s">
        <v>754</v>
      </c>
      <c r="AN104" s="79" t="b">
        <v>0</v>
      </c>
      <c r="AO104" s="85" t="s">
        <v>738</v>
      </c>
      <c r="AP104" s="79" t="s">
        <v>176</v>
      </c>
      <c r="AQ104" s="79">
        <v>0</v>
      </c>
      <c r="AR104" s="79">
        <v>0</v>
      </c>
      <c r="AS104" s="79"/>
      <c r="AT104" s="79"/>
      <c r="AU104" s="79"/>
      <c r="AV104" s="79"/>
      <c r="AW104" s="79"/>
      <c r="AX104" s="79"/>
      <c r="AY104" s="79"/>
      <c r="AZ104" s="79"/>
      <c r="BA104">
        <v>1</v>
      </c>
      <c r="BB104" s="78" t="str">
        <f>REPLACE(INDEX(GroupVertices[Group],MATCH(Edges24[[#This Row],[Vertex 1]],GroupVertices[Vertex],0)),1,1,"")</f>
        <v>1</v>
      </c>
      <c r="BC104" s="78" t="str">
        <f>REPLACE(INDEX(GroupVertices[Group],MATCH(Edges24[[#This Row],[Vertex 2]],GroupVertices[Vertex],0)),1,1,"")</f>
        <v>1</v>
      </c>
      <c r="BD104" s="48">
        <v>0</v>
      </c>
      <c r="BE104" s="49">
        <v>0</v>
      </c>
      <c r="BF104" s="48">
        <v>0</v>
      </c>
      <c r="BG104" s="49">
        <v>0</v>
      </c>
      <c r="BH104" s="48">
        <v>0</v>
      </c>
      <c r="BI104" s="49">
        <v>0</v>
      </c>
      <c r="BJ104" s="48">
        <v>27</v>
      </c>
      <c r="BK104" s="49">
        <v>100</v>
      </c>
      <c r="BL104" s="48">
        <v>27</v>
      </c>
    </row>
    <row r="105" spans="1:64" ht="15">
      <c r="A105" s="64" t="s">
        <v>312</v>
      </c>
      <c r="B105" s="64" t="s">
        <v>312</v>
      </c>
      <c r="C105" s="65"/>
      <c r="D105" s="66"/>
      <c r="E105" s="67"/>
      <c r="F105" s="68"/>
      <c r="G105" s="65"/>
      <c r="H105" s="69"/>
      <c r="I105" s="70"/>
      <c r="J105" s="70"/>
      <c r="K105" s="34" t="s">
        <v>65</v>
      </c>
      <c r="L105" s="77">
        <v>111</v>
      </c>
      <c r="M105" s="77"/>
      <c r="N105" s="72"/>
      <c r="O105" s="79" t="s">
        <v>176</v>
      </c>
      <c r="P105" s="81">
        <v>43541.40994212963</v>
      </c>
      <c r="Q105" s="79" t="s">
        <v>365</v>
      </c>
      <c r="R105" s="82" t="s">
        <v>388</v>
      </c>
      <c r="S105" s="79" t="s">
        <v>404</v>
      </c>
      <c r="T105" s="79"/>
      <c r="U105" s="79"/>
      <c r="V105" s="82" t="s">
        <v>505</v>
      </c>
      <c r="W105" s="81">
        <v>43541.40994212963</v>
      </c>
      <c r="X105" s="82" t="s">
        <v>616</v>
      </c>
      <c r="Y105" s="79"/>
      <c r="Z105" s="79"/>
      <c r="AA105" s="85" t="s">
        <v>730</v>
      </c>
      <c r="AB105" s="79"/>
      <c r="AC105" s="79" t="b">
        <v>0</v>
      </c>
      <c r="AD105" s="79">
        <v>0</v>
      </c>
      <c r="AE105" s="85" t="s">
        <v>744</v>
      </c>
      <c r="AF105" s="79" t="b">
        <v>0</v>
      </c>
      <c r="AG105" s="79" t="s">
        <v>748</v>
      </c>
      <c r="AH105" s="79"/>
      <c r="AI105" s="85" t="s">
        <v>744</v>
      </c>
      <c r="AJ105" s="79" t="b">
        <v>0</v>
      </c>
      <c r="AK105" s="79">
        <v>0</v>
      </c>
      <c r="AL105" s="85" t="s">
        <v>744</v>
      </c>
      <c r="AM105" s="79" t="s">
        <v>760</v>
      </c>
      <c r="AN105" s="79" t="b">
        <v>0</v>
      </c>
      <c r="AO105" s="85" t="s">
        <v>730</v>
      </c>
      <c r="AP105" s="79" t="s">
        <v>176</v>
      </c>
      <c r="AQ105" s="79">
        <v>0</v>
      </c>
      <c r="AR105" s="79">
        <v>0</v>
      </c>
      <c r="AS105" s="79"/>
      <c r="AT105" s="79"/>
      <c r="AU105" s="79"/>
      <c r="AV105" s="79"/>
      <c r="AW105" s="79"/>
      <c r="AX105" s="79"/>
      <c r="AY105" s="79"/>
      <c r="AZ105" s="79"/>
      <c r="BA105">
        <v>1</v>
      </c>
      <c r="BB105" s="78" t="str">
        <f>REPLACE(INDEX(GroupVertices[Group],MATCH(Edges24[[#This Row],[Vertex 1]],GroupVertices[Vertex],0)),1,1,"")</f>
        <v>2</v>
      </c>
      <c r="BC105" s="78" t="str">
        <f>REPLACE(INDEX(GroupVertices[Group],MATCH(Edges24[[#This Row],[Vertex 2]],GroupVertices[Vertex],0)),1,1,"")</f>
        <v>2</v>
      </c>
      <c r="BD105" s="48">
        <v>0</v>
      </c>
      <c r="BE105" s="49">
        <v>0</v>
      </c>
      <c r="BF105" s="48">
        <v>0</v>
      </c>
      <c r="BG105" s="49">
        <v>0</v>
      </c>
      <c r="BH105" s="48">
        <v>0</v>
      </c>
      <c r="BI105" s="49">
        <v>0</v>
      </c>
      <c r="BJ105" s="48">
        <v>24</v>
      </c>
      <c r="BK105" s="49">
        <v>100</v>
      </c>
      <c r="BL105" s="48">
        <v>24</v>
      </c>
    </row>
    <row r="106" spans="1:64" ht="15">
      <c r="A106" s="64" t="s">
        <v>313</v>
      </c>
      <c r="B106" s="64" t="s">
        <v>313</v>
      </c>
      <c r="C106" s="65"/>
      <c r="D106" s="66"/>
      <c r="E106" s="67"/>
      <c r="F106" s="68"/>
      <c r="G106" s="65"/>
      <c r="H106" s="69"/>
      <c r="I106" s="70"/>
      <c r="J106" s="70"/>
      <c r="K106" s="34" t="s">
        <v>65</v>
      </c>
      <c r="L106" s="77">
        <v>112</v>
      </c>
      <c r="M106" s="77"/>
      <c r="N106" s="72"/>
      <c r="O106" s="79" t="s">
        <v>176</v>
      </c>
      <c r="P106" s="81">
        <v>43541.43638888889</v>
      </c>
      <c r="Q106" s="79" t="s">
        <v>366</v>
      </c>
      <c r="R106" s="82" t="s">
        <v>388</v>
      </c>
      <c r="S106" s="79" t="s">
        <v>404</v>
      </c>
      <c r="T106" s="79"/>
      <c r="U106" s="79"/>
      <c r="V106" s="82" t="s">
        <v>506</v>
      </c>
      <c r="W106" s="81">
        <v>43541.43638888889</v>
      </c>
      <c r="X106" s="82" t="s">
        <v>617</v>
      </c>
      <c r="Y106" s="79"/>
      <c r="Z106" s="79"/>
      <c r="AA106" s="85" t="s">
        <v>731</v>
      </c>
      <c r="AB106" s="79"/>
      <c r="AC106" s="79" t="b">
        <v>0</v>
      </c>
      <c r="AD106" s="79">
        <v>0</v>
      </c>
      <c r="AE106" s="85" t="s">
        <v>744</v>
      </c>
      <c r="AF106" s="79" t="b">
        <v>0</v>
      </c>
      <c r="AG106" s="79" t="s">
        <v>748</v>
      </c>
      <c r="AH106" s="79"/>
      <c r="AI106" s="85" t="s">
        <v>744</v>
      </c>
      <c r="AJ106" s="79" t="b">
        <v>0</v>
      </c>
      <c r="AK106" s="79">
        <v>0</v>
      </c>
      <c r="AL106" s="85" t="s">
        <v>744</v>
      </c>
      <c r="AM106" s="79" t="s">
        <v>760</v>
      </c>
      <c r="AN106" s="79" t="b">
        <v>0</v>
      </c>
      <c r="AO106" s="85" t="s">
        <v>731</v>
      </c>
      <c r="AP106" s="79" t="s">
        <v>176</v>
      </c>
      <c r="AQ106" s="79">
        <v>0</v>
      </c>
      <c r="AR106" s="79">
        <v>0</v>
      </c>
      <c r="AS106" s="79"/>
      <c r="AT106" s="79"/>
      <c r="AU106" s="79"/>
      <c r="AV106" s="79"/>
      <c r="AW106" s="79"/>
      <c r="AX106" s="79"/>
      <c r="AY106" s="79"/>
      <c r="AZ106" s="79"/>
      <c r="BA106">
        <v>1</v>
      </c>
      <c r="BB106" s="78" t="str">
        <f>REPLACE(INDEX(GroupVertices[Group],MATCH(Edges24[[#This Row],[Vertex 1]],GroupVertices[Vertex],0)),1,1,"")</f>
        <v>2</v>
      </c>
      <c r="BC106" s="78" t="str">
        <f>REPLACE(INDEX(GroupVertices[Group],MATCH(Edges24[[#This Row],[Vertex 2]],GroupVertices[Vertex],0)),1,1,"")</f>
        <v>2</v>
      </c>
      <c r="BD106" s="48">
        <v>0</v>
      </c>
      <c r="BE106" s="49">
        <v>0</v>
      </c>
      <c r="BF106" s="48">
        <v>0</v>
      </c>
      <c r="BG106" s="49">
        <v>0</v>
      </c>
      <c r="BH106" s="48">
        <v>0</v>
      </c>
      <c r="BI106" s="49">
        <v>0</v>
      </c>
      <c r="BJ106" s="48">
        <v>24</v>
      </c>
      <c r="BK106" s="49">
        <v>100</v>
      </c>
      <c r="BL106" s="48">
        <v>24</v>
      </c>
    </row>
    <row r="107" spans="1:64" ht="15">
      <c r="A107" s="64" t="s">
        <v>314</v>
      </c>
      <c r="B107" s="64" t="s">
        <v>314</v>
      </c>
      <c r="C107" s="65"/>
      <c r="D107" s="66"/>
      <c r="E107" s="67"/>
      <c r="F107" s="68"/>
      <c r="G107" s="65"/>
      <c r="H107" s="69"/>
      <c r="I107" s="70"/>
      <c r="J107" s="70"/>
      <c r="K107" s="34" t="s">
        <v>65</v>
      </c>
      <c r="L107" s="77">
        <v>113</v>
      </c>
      <c r="M107" s="77"/>
      <c r="N107" s="72"/>
      <c r="O107" s="79" t="s">
        <v>176</v>
      </c>
      <c r="P107" s="81">
        <v>43541.48931712963</v>
      </c>
      <c r="Q107" s="79" t="s">
        <v>367</v>
      </c>
      <c r="R107" s="82" t="s">
        <v>389</v>
      </c>
      <c r="S107" s="79" t="s">
        <v>404</v>
      </c>
      <c r="T107" s="79"/>
      <c r="U107" s="79"/>
      <c r="V107" s="82" t="s">
        <v>459</v>
      </c>
      <c r="W107" s="81">
        <v>43541.48931712963</v>
      </c>
      <c r="X107" s="82" t="s">
        <v>618</v>
      </c>
      <c r="Y107" s="79"/>
      <c r="Z107" s="79"/>
      <c r="AA107" s="85" t="s">
        <v>732</v>
      </c>
      <c r="AB107" s="79"/>
      <c r="AC107" s="79" t="b">
        <v>0</v>
      </c>
      <c r="AD107" s="79">
        <v>0</v>
      </c>
      <c r="AE107" s="85" t="s">
        <v>744</v>
      </c>
      <c r="AF107" s="79" t="b">
        <v>0</v>
      </c>
      <c r="AG107" s="79" t="s">
        <v>748</v>
      </c>
      <c r="AH107" s="79"/>
      <c r="AI107" s="85" t="s">
        <v>744</v>
      </c>
      <c r="AJ107" s="79" t="b">
        <v>0</v>
      </c>
      <c r="AK107" s="79">
        <v>0</v>
      </c>
      <c r="AL107" s="85" t="s">
        <v>744</v>
      </c>
      <c r="AM107" s="79" t="s">
        <v>760</v>
      </c>
      <c r="AN107" s="79" t="b">
        <v>0</v>
      </c>
      <c r="AO107" s="85" t="s">
        <v>732</v>
      </c>
      <c r="AP107" s="79" t="s">
        <v>176</v>
      </c>
      <c r="AQ107" s="79">
        <v>0</v>
      </c>
      <c r="AR107" s="79">
        <v>0</v>
      </c>
      <c r="AS107" s="79"/>
      <c r="AT107" s="79"/>
      <c r="AU107" s="79"/>
      <c r="AV107" s="79"/>
      <c r="AW107" s="79"/>
      <c r="AX107" s="79"/>
      <c r="AY107" s="79"/>
      <c r="AZ107" s="79"/>
      <c r="BA107">
        <v>1</v>
      </c>
      <c r="BB107" s="78" t="str">
        <f>REPLACE(INDEX(GroupVertices[Group],MATCH(Edges24[[#This Row],[Vertex 1]],GroupVertices[Vertex],0)),1,1,"")</f>
        <v>2</v>
      </c>
      <c r="BC107" s="78" t="str">
        <f>REPLACE(INDEX(GroupVertices[Group],MATCH(Edges24[[#This Row],[Vertex 2]],GroupVertices[Vertex],0)),1,1,"")</f>
        <v>2</v>
      </c>
      <c r="BD107" s="48">
        <v>0</v>
      </c>
      <c r="BE107" s="49">
        <v>0</v>
      </c>
      <c r="BF107" s="48">
        <v>0</v>
      </c>
      <c r="BG107" s="49">
        <v>0</v>
      </c>
      <c r="BH107" s="48">
        <v>0</v>
      </c>
      <c r="BI107" s="49">
        <v>0</v>
      </c>
      <c r="BJ107" s="48">
        <v>24</v>
      </c>
      <c r="BK107" s="49">
        <v>100</v>
      </c>
      <c r="BL107" s="48">
        <v>24</v>
      </c>
    </row>
    <row r="108" spans="1:64" ht="15">
      <c r="A108" s="64" t="s">
        <v>315</v>
      </c>
      <c r="B108" s="64" t="s">
        <v>319</v>
      </c>
      <c r="C108" s="65"/>
      <c r="D108" s="66"/>
      <c r="E108" s="67"/>
      <c r="F108" s="68"/>
      <c r="G108" s="65"/>
      <c r="H108" s="69"/>
      <c r="I108" s="70"/>
      <c r="J108" s="70"/>
      <c r="K108" s="34" t="s">
        <v>65</v>
      </c>
      <c r="L108" s="77">
        <v>114</v>
      </c>
      <c r="M108" s="77"/>
      <c r="N108" s="72"/>
      <c r="O108" s="79" t="s">
        <v>332</v>
      </c>
      <c r="P108" s="81">
        <v>43541.55532407408</v>
      </c>
      <c r="Q108" s="79" t="s">
        <v>345</v>
      </c>
      <c r="R108" s="79"/>
      <c r="S108" s="79"/>
      <c r="T108" s="79"/>
      <c r="U108" s="79"/>
      <c r="V108" s="82" t="s">
        <v>507</v>
      </c>
      <c r="W108" s="81">
        <v>43541.55532407408</v>
      </c>
      <c r="X108" s="82" t="s">
        <v>619</v>
      </c>
      <c r="Y108" s="79"/>
      <c r="Z108" s="79"/>
      <c r="AA108" s="85" t="s">
        <v>733</v>
      </c>
      <c r="AB108" s="79"/>
      <c r="AC108" s="79" t="b">
        <v>0</v>
      </c>
      <c r="AD108" s="79">
        <v>0</v>
      </c>
      <c r="AE108" s="85" t="s">
        <v>744</v>
      </c>
      <c r="AF108" s="79" t="b">
        <v>0</v>
      </c>
      <c r="AG108" s="79" t="s">
        <v>748</v>
      </c>
      <c r="AH108" s="79"/>
      <c r="AI108" s="85" t="s">
        <v>744</v>
      </c>
      <c r="AJ108" s="79" t="b">
        <v>0</v>
      </c>
      <c r="AK108" s="79">
        <v>87</v>
      </c>
      <c r="AL108" s="85" t="s">
        <v>738</v>
      </c>
      <c r="AM108" s="79" t="s">
        <v>761</v>
      </c>
      <c r="AN108" s="79" t="b">
        <v>0</v>
      </c>
      <c r="AO108" s="85" t="s">
        <v>738</v>
      </c>
      <c r="AP108" s="79" t="s">
        <v>176</v>
      </c>
      <c r="AQ108" s="79">
        <v>0</v>
      </c>
      <c r="AR108" s="79">
        <v>0</v>
      </c>
      <c r="AS108" s="79"/>
      <c r="AT108" s="79"/>
      <c r="AU108" s="79"/>
      <c r="AV108" s="79"/>
      <c r="AW108" s="79"/>
      <c r="AX108" s="79"/>
      <c r="AY108" s="79"/>
      <c r="AZ108" s="79"/>
      <c r="BA108">
        <v>1</v>
      </c>
      <c r="BB108" s="78" t="str">
        <f>REPLACE(INDEX(GroupVertices[Group],MATCH(Edges24[[#This Row],[Vertex 1]],GroupVertices[Vertex],0)),1,1,"")</f>
        <v>1</v>
      </c>
      <c r="BC108" s="78" t="str">
        <f>REPLACE(INDEX(GroupVertices[Group],MATCH(Edges24[[#This Row],[Vertex 2]],GroupVertices[Vertex],0)),1,1,"")</f>
        <v>1</v>
      </c>
      <c r="BD108" s="48">
        <v>0</v>
      </c>
      <c r="BE108" s="49">
        <v>0</v>
      </c>
      <c r="BF108" s="48">
        <v>0</v>
      </c>
      <c r="BG108" s="49">
        <v>0</v>
      </c>
      <c r="BH108" s="48">
        <v>0</v>
      </c>
      <c r="BI108" s="49">
        <v>0</v>
      </c>
      <c r="BJ108" s="48">
        <v>27</v>
      </c>
      <c r="BK108" s="49">
        <v>100</v>
      </c>
      <c r="BL108" s="48">
        <v>27</v>
      </c>
    </row>
    <row r="109" spans="1:64" ht="15">
      <c r="A109" s="64" t="s">
        <v>316</v>
      </c>
      <c r="B109" s="64" t="s">
        <v>316</v>
      </c>
      <c r="C109" s="65"/>
      <c r="D109" s="66"/>
      <c r="E109" s="67"/>
      <c r="F109" s="68"/>
      <c r="G109" s="65"/>
      <c r="H109" s="69"/>
      <c r="I109" s="70"/>
      <c r="J109" s="70"/>
      <c r="K109" s="34" t="s">
        <v>65</v>
      </c>
      <c r="L109" s="77">
        <v>115</v>
      </c>
      <c r="M109" s="77"/>
      <c r="N109" s="72"/>
      <c r="O109" s="79" t="s">
        <v>176</v>
      </c>
      <c r="P109" s="81">
        <v>43541.67596064815</v>
      </c>
      <c r="Q109" s="79" t="s">
        <v>368</v>
      </c>
      <c r="R109" s="79" t="s">
        <v>390</v>
      </c>
      <c r="S109" s="79" t="s">
        <v>405</v>
      </c>
      <c r="T109" s="79"/>
      <c r="U109" s="79"/>
      <c r="V109" s="82" t="s">
        <v>508</v>
      </c>
      <c r="W109" s="81">
        <v>43541.67596064815</v>
      </c>
      <c r="X109" s="82" t="s">
        <v>620</v>
      </c>
      <c r="Y109" s="79"/>
      <c r="Z109" s="79"/>
      <c r="AA109" s="85" t="s">
        <v>734</v>
      </c>
      <c r="AB109" s="79"/>
      <c r="AC109" s="79" t="b">
        <v>0</v>
      </c>
      <c r="AD109" s="79">
        <v>0</v>
      </c>
      <c r="AE109" s="85" t="s">
        <v>744</v>
      </c>
      <c r="AF109" s="79" t="b">
        <v>0</v>
      </c>
      <c r="AG109" s="79" t="s">
        <v>752</v>
      </c>
      <c r="AH109" s="79"/>
      <c r="AI109" s="85" t="s">
        <v>744</v>
      </c>
      <c r="AJ109" s="79" t="b">
        <v>0</v>
      </c>
      <c r="AK109" s="79">
        <v>0</v>
      </c>
      <c r="AL109" s="85" t="s">
        <v>744</v>
      </c>
      <c r="AM109" s="79" t="s">
        <v>760</v>
      </c>
      <c r="AN109" s="79" t="b">
        <v>0</v>
      </c>
      <c r="AO109" s="85" t="s">
        <v>734</v>
      </c>
      <c r="AP109" s="79" t="s">
        <v>176</v>
      </c>
      <c r="AQ109" s="79">
        <v>0</v>
      </c>
      <c r="AR109" s="79">
        <v>0</v>
      </c>
      <c r="AS109" s="79"/>
      <c r="AT109" s="79"/>
      <c r="AU109" s="79"/>
      <c r="AV109" s="79"/>
      <c r="AW109" s="79"/>
      <c r="AX109" s="79"/>
      <c r="AY109" s="79"/>
      <c r="AZ109" s="79"/>
      <c r="BA109">
        <v>1</v>
      </c>
      <c r="BB109" s="78" t="str">
        <f>REPLACE(INDEX(GroupVertices[Group],MATCH(Edges24[[#This Row],[Vertex 1]],GroupVertices[Vertex],0)),1,1,"")</f>
        <v>2</v>
      </c>
      <c r="BC109" s="78" t="str">
        <f>REPLACE(INDEX(GroupVertices[Group],MATCH(Edges24[[#This Row],[Vertex 2]],GroupVertices[Vertex],0)),1,1,"")</f>
        <v>2</v>
      </c>
      <c r="BD109" s="48">
        <v>0</v>
      </c>
      <c r="BE109" s="49">
        <v>0</v>
      </c>
      <c r="BF109" s="48">
        <v>0</v>
      </c>
      <c r="BG109" s="49">
        <v>0</v>
      </c>
      <c r="BH109" s="48">
        <v>0</v>
      </c>
      <c r="BI109" s="49">
        <v>0</v>
      </c>
      <c r="BJ109" s="48">
        <v>0</v>
      </c>
      <c r="BK109" s="49">
        <v>0</v>
      </c>
      <c r="BL109" s="48">
        <v>0</v>
      </c>
    </row>
    <row r="110" spans="1:64" ht="15">
      <c r="A110" s="64" t="s">
        <v>317</v>
      </c>
      <c r="B110" s="64" t="s">
        <v>317</v>
      </c>
      <c r="C110" s="65"/>
      <c r="D110" s="66"/>
      <c r="E110" s="67"/>
      <c r="F110" s="68"/>
      <c r="G110" s="65"/>
      <c r="H110" s="69"/>
      <c r="I110" s="70"/>
      <c r="J110" s="70"/>
      <c r="K110" s="34" t="s">
        <v>65</v>
      </c>
      <c r="L110" s="77">
        <v>116</v>
      </c>
      <c r="M110" s="77"/>
      <c r="N110" s="72"/>
      <c r="O110" s="79" t="s">
        <v>176</v>
      </c>
      <c r="P110" s="81">
        <v>43542.415601851855</v>
      </c>
      <c r="Q110" s="82" t="s">
        <v>369</v>
      </c>
      <c r="R110" s="82" t="s">
        <v>391</v>
      </c>
      <c r="S110" s="79" t="s">
        <v>404</v>
      </c>
      <c r="T110" s="79"/>
      <c r="U110" s="79"/>
      <c r="V110" s="82" t="s">
        <v>509</v>
      </c>
      <c r="W110" s="81">
        <v>43542.415601851855</v>
      </c>
      <c r="X110" s="82" t="s">
        <v>621</v>
      </c>
      <c r="Y110" s="79"/>
      <c r="Z110" s="79"/>
      <c r="AA110" s="85" t="s">
        <v>735</v>
      </c>
      <c r="AB110" s="79"/>
      <c r="AC110" s="79" t="b">
        <v>0</v>
      </c>
      <c r="AD110" s="79">
        <v>0</v>
      </c>
      <c r="AE110" s="85" t="s">
        <v>744</v>
      </c>
      <c r="AF110" s="79" t="b">
        <v>0</v>
      </c>
      <c r="AG110" s="79" t="s">
        <v>752</v>
      </c>
      <c r="AH110" s="79"/>
      <c r="AI110" s="85" t="s">
        <v>744</v>
      </c>
      <c r="AJ110" s="79" t="b">
        <v>0</v>
      </c>
      <c r="AK110" s="79">
        <v>0</v>
      </c>
      <c r="AL110" s="85" t="s">
        <v>744</v>
      </c>
      <c r="AM110" s="79" t="s">
        <v>755</v>
      </c>
      <c r="AN110" s="79" t="b">
        <v>0</v>
      </c>
      <c r="AO110" s="85" t="s">
        <v>735</v>
      </c>
      <c r="AP110" s="79" t="s">
        <v>176</v>
      </c>
      <c r="AQ110" s="79">
        <v>0</v>
      </c>
      <c r="AR110" s="79">
        <v>0</v>
      </c>
      <c r="AS110" s="79"/>
      <c r="AT110" s="79"/>
      <c r="AU110" s="79"/>
      <c r="AV110" s="79"/>
      <c r="AW110" s="79"/>
      <c r="AX110" s="79"/>
      <c r="AY110" s="79"/>
      <c r="AZ110" s="79"/>
      <c r="BA110">
        <v>1</v>
      </c>
      <c r="BB110" s="78" t="str">
        <f>REPLACE(INDEX(GroupVertices[Group],MATCH(Edges24[[#This Row],[Vertex 1]],GroupVertices[Vertex],0)),1,1,"")</f>
        <v>2</v>
      </c>
      <c r="BC110" s="78" t="str">
        <f>REPLACE(INDEX(GroupVertices[Group],MATCH(Edges24[[#This Row],[Vertex 2]],GroupVertices[Vertex],0)),1,1,"")</f>
        <v>2</v>
      </c>
      <c r="BD110" s="48">
        <v>0</v>
      </c>
      <c r="BE110" s="49">
        <v>0</v>
      </c>
      <c r="BF110" s="48">
        <v>0</v>
      </c>
      <c r="BG110" s="49">
        <v>0</v>
      </c>
      <c r="BH110" s="48">
        <v>0</v>
      </c>
      <c r="BI110" s="49">
        <v>0</v>
      </c>
      <c r="BJ110" s="48">
        <v>0</v>
      </c>
      <c r="BK110" s="49">
        <v>0</v>
      </c>
      <c r="BL110" s="48">
        <v>0</v>
      </c>
    </row>
    <row r="111" spans="1:64" ht="15">
      <c r="A111" s="64" t="s">
        <v>318</v>
      </c>
      <c r="B111" s="64" t="s">
        <v>318</v>
      </c>
      <c r="C111" s="65"/>
      <c r="D111" s="66"/>
      <c r="E111" s="67"/>
      <c r="F111" s="68"/>
      <c r="G111" s="65"/>
      <c r="H111" s="69"/>
      <c r="I111" s="70"/>
      <c r="J111" s="70"/>
      <c r="K111" s="34" t="s">
        <v>65</v>
      </c>
      <c r="L111" s="77">
        <v>117</v>
      </c>
      <c r="M111" s="77"/>
      <c r="N111" s="72"/>
      <c r="O111" s="79" t="s">
        <v>176</v>
      </c>
      <c r="P111" s="81">
        <v>43542.767476851855</v>
      </c>
      <c r="Q111" s="79" t="s">
        <v>370</v>
      </c>
      <c r="R111" s="82" t="s">
        <v>381</v>
      </c>
      <c r="S111" s="79" t="s">
        <v>399</v>
      </c>
      <c r="T111" s="79" t="s">
        <v>407</v>
      </c>
      <c r="U111" s="79"/>
      <c r="V111" s="82" t="s">
        <v>510</v>
      </c>
      <c r="W111" s="81">
        <v>43542.767476851855</v>
      </c>
      <c r="X111" s="82" t="s">
        <v>622</v>
      </c>
      <c r="Y111" s="79"/>
      <c r="Z111" s="79"/>
      <c r="AA111" s="85" t="s">
        <v>736</v>
      </c>
      <c r="AB111" s="79"/>
      <c r="AC111" s="79" t="b">
        <v>0</v>
      </c>
      <c r="AD111" s="79">
        <v>0</v>
      </c>
      <c r="AE111" s="85" t="s">
        <v>744</v>
      </c>
      <c r="AF111" s="79" t="b">
        <v>0</v>
      </c>
      <c r="AG111" s="79" t="s">
        <v>748</v>
      </c>
      <c r="AH111" s="79"/>
      <c r="AI111" s="85" t="s">
        <v>744</v>
      </c>
      <c r="AJ111" s="79" t="b">
        <v>0</v>
      </c>
      <c r="AK111" s="79">
        <v>0</v>
      </c>
      <c r="AL111" s="85" t="s">
        <v>744</v>
      </c>
      <c r="AM111" s="79" t="s">
        <v>768</v>
      </c>
      <c r="AN111" s="79" t="b">
        <v>0</v>
      </c>
      <c r="AO111" s="85" t="s">
        <v>736</v>
      </c>
      <c r="AP111" s="79" t="s">
        <v>176</v>
      </c>
      <c r="AQ111" s="79">
        <v>0</v>
      </c>
      <c r="AR111" s="79">
        <v>0</v>
      </c>
      <c r="AS111" s="79"/>
      <c r="AT111" s="79"/>
      <c r="AU111" s="79"/>
      <c r="AV111" s="79"/>
      <c r="AW111" s="79"/>
      <c r="AX111" s="79"/>
      <c r="AY111" s="79"/>
      <c r="AZ111" s="79"/>
      <c r="BA111">
        <v>1</v>
      </c>
      <c r="BB111" s="78" t="str">
        <f>REPLACE(INDEX(GroupVertices[Group],MATCH(Edges24[[#This Row],[Vertex 1]],GroupVertices[Vertex],0)),1,1,"")</f>
        <v>2</v>
      </c>
      <c r="BC111" s="78" t="str">
        <f>REPLACE(INDEX(GroupVertices[Group],MATCH(Edges24[[#This Row],[Vertex 2]],GroupVertices[Vertex],0)),1,1,"")</f>
        <v>2</v>
      </c>
      <c r="BD111" s="48">
        <v>1</v>
      </c>
      <c r="BE111" s="49">
        <v>5.2631578947368425</v>
      </c>
      <c r="BF111" s="48">
        <v>1</v>
      </c>
      <c r="BG111" s="49">
        <v>5.2631578947368425</v>
      </c>
      <c r="BH111" s="48">
        <v>0</v>
      </c>
      <c r="BI111" s="49">
        <v>0</v>
      </c>
      <c r="BJ111" s="48">
        <v>17</v>
      </c>
      <c r="BK111" s="49">
        <v>89.47368421052632</v>
      </c>
      <c r="BL111" s="48">
        <v>19</v>
      </c>
    </row>
    <row r="112" spans="1:64" ht="15">
      <c r="A112" s="64" t="s">
        <v>319</v>
      </c>
      <c r="B112" s="64" t="s">
        <v>319</v>
      </c>
      <c r="C112" s="65"/>
      <c r="D112" s="66"/>
      <c r="E112" s="67"/>
      <c r="F112" s="68"/>
      <c r="G112" s="65"/>
      <c r="H112" s="69"/>
      <c r="I112" s="70"/>
      <c r="J112" s="70"/>
      <c r="K112" s="34" t="s">
        <v>65</v>
      </c>
      <c r="L112" s="77">
        <v>118</v>
      </c>
      <c r="M112" s="77"/>
      <c r="N112" s="72"/>
      <c r="O112" s="79" t="s">
        <v>176</v>
      </c>
      <c r="P112" s="81">
        <v>43519.83489583333</v>
      </c>
      <c r="Q112" s="79" t="s">
        <v>371</v>
      </c>
      <c r="R112" s="82" t="s">
        <v>387</v>
      </c>
      <c r="S112" s="79" t="s">
        <v>403</v>
      </c>
      <c r="T112" s="79"/>
      <c r="U112" s="82" t="s">
        <v>415</v>
      </c>
      <c r="V112" s="82" t="s">
        <v>415</v>
      </c>
      <c r="W112" s="81">
        <v>43519.83489583333</v>
      </c>
      <c r="X112" s="82" t="s">
        <v>623</v>
      </c>
      <c r="Y112" s="79"/>
      <c r="Z112" s="79"/>
      <c r="AA112" s="85" t="s">
        <v>737</v>
      </c>
      <c r="AB112" s="79"/>
      <c r="AC112" s="79" t="b">
        <v>0</v>
      </c>
      <c r="AD112" s="79">
        <v>277</v>
      </c>
      <c r="AE112" s="85" t="s">
        <v>744</v>
      </c>
      <c r="AF112" s="79" t="b">
        <v>0</v>
      </c>
      <c r="AG112" s="79" t="s">
        <v>748</v>
      </c>
      <c r="AH112" s="79"/>
      <c r="AI112" s="85" t="s">
        <v>744</v>
      </c>
      <c r="AJ112" s="79" t="b">
        <v>0</v>
      </c>
      <c r="AK112" s="79">
        <v>119</v>
      </c>
      <c r="AL112" s="85" t="s">
        <v>744</v>
      </c>
      <c r="AM112" s="79" t="s">
        <v>769</v>
      </c>
      <c r="AN112" s="79" t="b">
        <v>0</v>
      </c>
      <c r="AO112" s="85" t="s">
        <v>737</v>
      </c>
      <c r="AP112" s="79" t="s">
        <v>771</v>
      </c>
      <c r="AQ112" s="79">
        <v>0</v>
      </c>
      <c r="AR112" s="79">
        <v>0</v>
      </c>
      <c r="AS112" s="79"/>
      <c r="AT112" s="79"/>
      <c r="AU112" s="79"/>
      <c r="AV112" s="79"/>
      <c r="AW112" s="79"/>
      <c r="AX112" s="79"/>
      <c r="AY112" s="79"/>
      <c r="AZ112" s="79"/>
      <c r="BA112">
        <v>2</v>
      </c>
      <c r="BB112" s="78" t="str">
        <f>REPLACE(INDEX(GroupVertices[Group],MATCH(Edges24[[#This Row],[Vertex 1]],GroupVertices[Vertex],0)),1,1,"")</f>
        <v>1</v>
      </c>
      <c r="BC112" s="78" t="str">
        <f>REPLACE(INDEX(GroupVertices[Group],MATCH(Edges24[[#This Row],[Vertex 2]],GroupVertices[Vertex],0)),1,1,"")</f>
        <v>1</v>
      </c>
      <c r="BD112" s="48">
        <v>0</v>
      </c>
      <c r="BE112" s="49">
        <v>0</v>
      </c>
      <c r="BF112" s="48">
        <v>0</v>
      </c>
      <c r="BG112" s="49">
        <v>0</v>
      </c>
      <c r="BH112" s="48">
        <v>0</v>
      </c>
      <c r="BI112" s="49">
        <v>0</v>
      </c>
      <c r="BJ112" s="48">
        <v>25</v>
      </c>
      <c r="BK112" s="49">
        <v>100</v>
      </c>
      <c r="BL112" s="48">
        <v>25</v>
      </c>
    </row>
    <row r="113" spans="1:64" ht="15">
      <c r="A113" s="64" t="s">
        <v>319</v>
      </c>
      <c r="B113" s="64" t="s">
        <v>319</v>
      </c>
      <c r="C113" s="65"/>
      <c r="D113" s="66"/>
      <c r="E113" s="67"/>
      <c r="F113" s="68"/>
      <c r="G113" s="65"/>
      <c r="H113" s="69"/>
      <c r="I113" s="70"/>
      <c r="J113" s="70"/>
      <c r="K113" s="34" t="s">
        <v>65</v>
      </c>
      <c r="L113" s="77">
        <v>119</v>
      </c>
      <c r="M113" s="77"/>
      <c r="N113" s="72"/>
      <c r="O113" s="79" t="s">
        <v>176</v>
      </c>
      <c r="P113" s="81">
        <v>43540.8140625</v>
      </c>
      <c r="Q113" s="79" t="s">
        <v>372</v>
      </c>
      <c r="R113" s="82" t="s">
        <v>387</v>
      </c>
      <c r="S113" s="79" t="s">
        <v>403</v>
      </c>
      <c r="T113" s="79"/>
      <c r="U113" s="82" t="s">
        <v>414</v>
      </c>
      <c r="V113" s="82" t="s">
        <v>414</v>
      </c>
      <c r="W113" s="81">
        <v>43540.8140625</v>
      </c>
      <c r="X113" s="82" t="s">
        <v>624</v>
      </c>
      <c r="Y113" s="79"/>
      <c r="Z113" s="79"/>
      <c r="AA113" s="85" t="s">
        <v>738</v>
      </c>
      <c r="AB113" s="79"/>
      <c r="AC113" s="79" t="b">
        <v>0</v>
      </c>
      <c r="AD113" s="79">
        <v>187</v>
      </c>
      <c r="AE113" s="85" t="s">
        <v>744</v>
      </c>
      <c r="AF113" s="79" t="b">
        <v>0</v>
      </c>
      <c r="AG113" s="79" t="s">
        <v>748</v>
      </c>
      <c r="AH113" s="79"/>
      <c r="AI113" s="85" t="s">
        <v>744</v>
      </c>
      <c r="AJ113" s="79" t="b">
        <v>0</v>
      </c>
      <c r="AK113" s="79">
        <v>76</v>
      </c>
      <c r="AL113" s="85" t="s">
        <v>744</v>
      </c>
      <c r="AM113" s="79" t="s">
        <v>769</v>
      </c>
      <c r="AN113" s="79" t="b">
        <v>0</v>
      </c>
      <c r="AO113" s="85" t="s">
        <v>738</v>
      </c>
      <c r="AP113" s="79" t="s">
        <v>176</v>
      </c>
      <c r="AQ113" s="79">
        <v>0</v>
      </c>
      <c r="AR113" s="79">
        <v>0</v>
      </c>
      <c r="AS113" s="79"/>
      <c r="AT113" s="79"/>
      <c r="AU113" s="79"/>
      <c r="AV113" s="79"/>
      <c r="AW113" s="79"/>
      <c r="AX113" s="79"/>
      <c r="AY113" s="79"/>
      <c r="AZ113" s="79"/>
      <c r="BA113">
        <v>2</v>
      </c>
      <c r="BB113" s="78" t="str">
        <f>REPLACE(INDEX(GroupVertices[Group],MATCH(Edges24[[#This Row],[Vertex 1]],GroupVertices[Vertex],0)),1,1,"")</f>
        <v>1</v>
      </c>
      <c r="BC113" s="78" t="str">
        <f>REPLACE(INDEX(GroupVertices[Group],MATCH(Edges24[[#This Row],[Vertex 2]],GroupVertices[Vertex],0)),1,1,"")</f>
        <v>1</v>
      </c>
      <c r="BD113" s="48">
        <v>0</v>
      </c>
      <c r="BE113" s="49">
        <v>0</v>
      </c>
      <c r="BF113" s="48">
        <v>0</v>
      </c>
      <c r="BG113" s="49">
        <v>0</v>
      </c>
      <c r="BH113" s="48">
        <v>0</v>
      </c>
      <c r="BI113" s="49">
        <v>0</v>
      </c>
      <c r="BJ113" s="48">
        <v>25</v>
      </c>
      <c r="BK113" s="49">
        <v>100</v>
      </c>
      <c r="BL113" s="48">
        <v>25</v>
      </c>
    </row>
    <row r="114" spans="1:64" ht="15">
      <c r="A114" s="64" t="s">
        <v>320</v>
      </c>
      <c r="B114" s="64" t="s">
        <v>319</v>
      </c>
      <c r="C114" s="65"/>
      <c r="D114" s="66"/>
      <c r="E114" s="67"/>
      <c r="F114" s="68"/>
      <c r="G114" s="65"/>
      <c r="H114" s="69"/>
      <c r="I114" s="70"/>
      <c r="J114" s="70"/>
      <c r="K114" s="34" t="s">
        <v>65</v>
      </c>
      <c r="L114" s="77">
        <v>120</v>
      </c>
      <c r="M114" s="77"/>
      <c r="N114" s="72"/>
      <c r="O114" s="79" t="s">
        <v>332</v>
      </c>
      <c r="P114" s="81">
        <v>43543.05520833333</v>
      </c>
      <c r="Q114" s="79" t="s">
        <v>345</v>
      </c>
      <c r="R114" s="79"/>
      <c r="S114" s="79"/>
      <c r="T114" s="79"/>
      <c r="U114" s="79"/>
      <c r="V114" s="82" t="s">
        <v>511</v>
      </c>
      <c r="W114" s="81">
        <v>43543.05520833333</v>
      </c>
      <c r="X114" s="82" t="s">
        <v>625</v>
      </c>
      <c r="Y114" s="79"/>
      <c r="Z114" s="79"/>
      <c r="AA114" s="85" t="s">
        <v>739</v>
      </c>
      <c r="AB114" s="79"/>
      <c r="AC114" s="79" t="b">
        <v>0</v>
      </c>
      <c r="AD114" s="79">
        <v>0</v>
      </c>
      <c r="AE114" s="85" t="s">
        <v>744</v>
      </c>
      <c r="AF114" s="79" t="b">
        <v>0</v>
      </c>
      <c r="AG114" s="79" t="s">
        <v>748</v>
      </c>
      <c r="AH114" s="79"/>
      <c r="AI114" s="85" t="s">
        <v>744</v>
      </c>
      <c r="AJ114" s="79" t="b">
        <v>0</v>
      </c>
      <c r="AK114" s="79">
        <v>88</v>
      </c>
      <c r="AL114" s="85" t="s">
        <v>738</v>
      </c>
      <c r="AM114" s="79" t="s">
        <v>761</v>
      </c>
      <c r="AN114" s="79" t="b">
        <v>0</v>
      </c>
      <c r="AO114" s="85" t="s">
        <v>738</v>
      </c>
      <c r="AP114" s="79" t="s">
        <v>176</v>
      </c>
      <c r="AQ114" s="79">
        <v>0</v>
      </c>
      <c r="AR114" s="79">
        <v>0</v>
      </c>
      <c r="AS114" s="79"/>
      <c r="AT114" s="79"/>
      <c r="AU114" s="79"/>
      <c r="AV114" s="79"/>
      <c r="AW114" s="79"/>
      <c r="AX114" s="79"/>
      <c r="AY114" s="79"/>
      <c r="AZ114" s="79"/>
      <c r="BA114">
        <v>1</v>
      </c>
      <c r="BB114" s="78" t="str">
        <f>REPLACE(INDEX(GroupVertices[Group],MATCH(Edges24[[#This Row],[Vertex 1]],GroupVertices[Vertex],0)),1,1,"")</f>
        <v>1</v>
      </c>
      <c r="BC114" s="78" t="str">
        <f>REPLACE(INDEX(GroupVertices[Group],MATCH(Edges24[[#This Row],[Vertex 2]],GroupVertices[Vertex],0)),1,1,"")</f>
        <v>1</v>
      </c>
      <c r="BD114" s="48">
        <v>0</v>
      </c>
      <c r="BE114" s="49">
        <v>0</v>
      </c>
      <c r="BF114" s="48">
        <v>0</v>
      </c>
      <c r="BG114" s="49">
        <v>0</v>
      </c>
      <c r="BH114" s="48">
        <v>0</v>
      </c>
      <c r="BI114" s="49">
        <v>0</v>
      </c>
      <c r="BJ114" s="48">
        <v>27</v>
      </c>
      <c r="BK114" s="49">
        <v>100</v>
      </c>
      <c r="BL114" s="48">
        <v>27</v>
      </c>
    </row>
    <row r="115" spans="1:64" ht="15">
      <c r="A115" s="64" t="s">
        <v>321</v>
      </c>
      <c r="B115" s="64" t="s">
        <v>321</v>
      </c>
      <c r="C115" s="65"/>
      <c r="D115" s="66"/>
      <c r="E115" s="67"/>
      <c r="F115" s="68"/>
      <c r="G115" s="65"/>
      <c r="H115" s="69"/>
      <c r="I115" s="70"/>
      <c r="J115" s="70"/>
      <c r="K115" s="34" t="s">
        <v>65</v>
      </c>
      <c r="L115" s="77">
        <v>121</v>
      </c>
      <c r="M115" s="77"/>
      <c r="N115" s="72"/>
      <c r="O115" s="79" t="s">
        <v>176</v>
      </c>
      <c r="P115" s="81">
        <v>43543.7084375</v>
      </c>
      <c r="Q115" s="79" t="s">
        <v>373</v>
      </c>
      <c r="R115" s="82" t="s">
        <v>392</v>
      </c>
      <c r="S115" s="79" t="s">
        <v>406</v>
      </c>
      <c r="T115" s="79"/>
      <c r="U115" s="79"/>
      <c r="V115" s="82" t="s">
        <v>512</v>
      </c>
      <c r="W115" s="81">
        <v>43543.7084375</v>
      </c>
      <c r="X115" s="82" t="s">
        <v>626</v>
      </c>
      <c r="Y115" s="79"/>
      <c r="Z115" s="79"/>
      <c r="AA115" s="85" t="s">
        <v>740</v>
      </c>
      <c r="AB115" s="79"/>
      <c r="AC115" s="79" t="b">
        <v>0</v>
      </c>
      <c r="AD115" s="79">
        <v>0</v>
      </c>
      <c r="AE115" s="85" t="s">
        <v>744</v>
      </c>
      <c r="AF115" s="79" t="b">
        <v>0</v>
      </c>
      <c r="AG115" s="79" t="s">
        <v>753</v>
      </c>
      <c r="AH115" s="79"/>
      <c r="AI115" s="85" t="s">
        <v>744</v>
      </c>
      <c r="AJ115" s="79" t="b">
        <v>0</v>
      </c>
      <c r="AK115" s="79">
        <v>0</v>
      </c>
      <c r="AL115" s="85" t="s">
        <v>744</v>
      </c>
      <c r="AM115" s="79" t="s">
        <v>770</v>
      </c>
      <c r="AN115" s="79" t="b">
        <v>0</v>
      </c>
      <c r="AO115" s="85" t="s">
        <v>740</v>
      </c>
      <c r="AP115" s="79" t="s">
        <v>176</v>
      </c>
      <c r="AQ115" s="79">
        <v>0</v>
      </c>
      <c r="AR115" s="79">
        <v>0</v>
      </c>
      <c r="AS115" s="79"/>
      <c r="AT115" s="79"/>
      <c r="AU115" s="79"/>
      <c r="AV115" s="79"/>
      <c r="AW115" s="79"/>
      <c r="AX115" s="79"/>
      <c r="AY115" s="79"/>
      <c r="AZ115" s="79"/>
      <c r="BA115">
        <v>1</v>
      </c>
      <c r="BB115" s="78" t="str">
        <f>REPLACE(INDEX(GroupVertices[Group],MATCH(Edges24[[#This Row],[Vertex 1]],GroupVertices[Vertex],0)),1,1,"")</f>
        <v>2</v>
      </c>
      <c r="BC115" s="78" t="str">
        <f>REPLACE(INDEX(GroupVertices[Group],MATCH(Edges24[[#This Row],[Vertex 2]],GroupVertices[Vertex],0)),1,1,"")</f>
        <v>2</v>
      </c>
      <c r="BD115" s="48">
        <v>0</v>
      </c>
      <c r="BE115" s="49">
        <v>0</v>
      </c>
      <c r="BF115" s="48">
        <v>0</v>
      </c>
      <c r="BG115" s="49">
        <v>0</v>
      </c>
      <c r="BH115" s="48">
        <v>0</v>
      </c>
      <c r="BI115" s="49">
        <v>0</v>
      </c>
      <c r="BJ115" s="48">
        <v>8</v>
      </c>
      <c r="BK115" s="49">
        <v>100</v>
      </c>
      <c r="BL115" s="48">
        <v>8</v>
      </c>
    </row>
    <row r="116" spans="1:64" ht="15">
      <c r="A116" s="64" t="s">
        <v>322</v>
      </c>
      <c r="B116" s="64" t="s">
        <v>322</v>
      </c>
      <c r="C116" s="65"/>
      <c r="D116" s="66"/>
      <c r="E116" s="67"/>
      <c r="F116" s="68"/>
      <c r="G116" s="65"/>
      <c r="H116" s="69"/>
      <c r="I116" s="70"/>
      <c r="J116" s="70"/>
      <c r="K116" s="34" t="s">
        <v>65</v>
      </c>
      <c r="L116" s="77">
        <v>122</v>
      </c>
      <c r="M116" s="77"/>
      <c r="N116" s="72"/>
      <c r="O116" s="79" t="s">
        <v>176</v>
      </c>
      <c r="P116" s="81">
        <v>43543.87914351852</v>
      </c>
      <c r="Q116" s="79" t="s">
        <v>374</v>
      </c>
      <c r="R116" s="82" t="s">
        <v>381</v>
      </c>
      <c r="S116" s="79" t="s">
        <v>399</v>
      </c>
      <c r="T116" s="79" t="s">
        <v>407</v>
      </c>
      <c r="U116" s="79"/>
      <c r="V116" s="82" t="s">
        <v>513</v>
      </c>
      <c r="W116" s="81">
        <v>43543.87914351852</v>
      </c>
      <c r="X116" s="82" t="s">
        <v>627</v>
      </c>
      <c r="Y116" s="79"/>
      <c r="Z116" s="79"/>
      <c r="AA116" s="85" t="s">
        <v>741</v>
      </c>
      <c r="AB116" s="79"/>
      <c r="AC116" s="79" t="b">
        <v>0</v>
      </c>
      <c r="AD116" s="79">
        <v>0</v>
      </c>
      <c r="AE116" s="85" t="s">
        <v>744</v>
      </c>
      <c r="AF116" s="79" t="b">
        <v>0</v>
      </c>
      <c r="AG116" s="79" t="s">
        <v>748</v>
      </c>
      <c r="AH116" s="79"/>
      <c r="AI116" s="85" t="s">
        <v>744</v>
      </c>
      <c r="AJ116" s="79" t="b">
        <v>0</v>
      </c>
      <c r="AK116" s="79">
        <v>0</v>
      </c>
      <c r="AL116" s="85" t="s">
        <v>744</v>
      </c>
      <c r="AM116" s="79" t="s">
        <v>759</v>
      </c>
      <c r="AN116" s="79" t="b">
        <v>0</v>
      </c>
      <c r="AO116" s="85" t="s">
        <v>741</v>
      </c>
      <c r="AP116" s="79" t="s">
        <v>176</v>
      </c>
      <c r="AQ116" s="79">
        <v>0</v>
      </c>
      <c r="AR116" s="79">
        <v>0</v>
      </c>
      <c r="AS116" s="79"/>
      <c r="AT116" s="79"/>
      <c r="AU116" s="79"/>
      <c r="AV116" s="79"/>
      <c r="AW116" s="79"/>
      <c r="AX116" s="79"/>
      <c r="AY116" s="79"/>
      <c r="AZ116" s="79"/>
      <c r="BA116">
        <v>1</v>
      </c>
      <c r="BB116" s="78" t="str">
        <f>REPLACE(INDEX(GroupVertices[Group],MATCH(Edges24[[#This Row],[Vertex 1]],GroupVertices[Vertex],0)),1,1,"")</f>
        <v>2</v>
      </c>
      <c r="BC116" s="78" t="str">
        <f>REPLACE(INDEX(GroupVertices[Group],MATCH(Edges24[[#This Row],[Vertex 2]],GroupVertices[Vertex],0)),1,1,"")</f>
        <v>2</v>
      </c>
      <c r="BD116" s="48">
        <v>1</v>
      </c>
      <c r="BE116" s="49">
        <v>5.2631578947368425</v>
      </c>
      <c r="BF116" s="48">
        <v>1</v>
      </c>
      <c r="BG116" s="49">
        <v>5.2631578947368425</v>
      </c>
      <c r="BH116" s="48">
        <v>0</v>
      </c>
      <c r="BI116" s="49">
        <v>0</v>
      </c>
      <c r="BJ116" s="48">
        <v>17</v>
      </c>
      <c r="BK116" s="49">
        <v>89.47368421052632</v>
      </c>
      <c r="BL116" s="48">
        <v>19</v>
      </c>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6"/>
    <dataValidation allowBlank="1" showInputMessage="1" showErrorMessage="1" promptTitle="Vertex 2 Name" prompt="Enter the name of the edge's second vertex." sqref="B3:B116"/>
    <dataValidation allowBlank="1" showInputMessage="1" showErrorMessage="1" promptTitle="Vertex 1 Name" prompt="Enter the name of the edge's first vertex." sqref="A3:A1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6"/>
    <dataValidation allowBlank="1" showInputMessage="1" promptTitle="Edge Width" prompt="Enter an optional edge width between 1 and 10." errorTitle="Invalid Edge Width" error="The optional edge width must be a whole number between 1 and 10." sqref="D3:D116"/>
    <dataValidation allowBlank="1" showInputMessage="1" promptTitle="Edge Color" prompt="To select an optional edge color, right-click and select Select Color on the right-click menu." sqref="C3:C1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6"/>
    <dataValidation allowBlank="1" showErrorMessage="1" sqref="N2:N1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6"/>
  </dataValidations>
  <hyperlinks>
    <hyperlink ref="Q110" r:id="rId1" display="https://t.co/uNpKoUwQN1"/>
    <hyperlink ref="R3" r:id="rId2" display="https://www.businessinsider.fr/decouvrez-le-stratolaunch-le-plus-grand-avion-du-monde-qui-devrait-effectuer-son-premier-vol-en-2019/"/>
    <hyperlink ref="R4" r:id="rId3" display="http://finance.fr.yahoo.com/actual"/>
    <hyperlink ref="R6" r:id="rId4" display="http://www.candidatehunter.com/jobs/?q=Flight+Sciences+Lead+Engineer+for+the+Stratolaunch+Program&amp;l=Mojave+United+States&amp;z=&amp;tw=&amp;k="/>
    <hyperlink ref="R7" r:id="rId5" display="https://www.stratolaunch.com/"/>
    <hyperlink ref="R8" r:id="rId6" display="https://nbntv.me/?p=65638"/>
    <hyperlink ref="R9" r:id="rId7" display="https://nbntv.me/?p=65638"/>
    <hyperlink ref="R10" r:id="rId8" display="https://twitter.com/i/web/status/1104869907777372160"/>
    <hyperlink ref="R12" r:id="rId9" display="https://www.readersdigest.ca/culture/stratolaunch-worlds-largest-plane/"/>
    <hyperlink ref="R13" r:id="rId10" display="https://www.readersdigest.ca/culture/stratolaunch-worlds-largest-plane/"/>
    <hyperlink ref="R15" r:id="rId11" display="https://aviationweek.com/space/stratolaunch-terminates-rocket-engine-launcher-programs"/>
    <hyperlink ref="R17" r:id="rId12" display="https://www.businessinsider.fr/decouvrez-le-stratolaunch-le-plus-grand-avion-du-monde-qui-devrait-effectuer-son-premier-vol-en-2019/"/>
    <hyperlink ref="R19" r:id="rId13" display="https://twitter.com/i/web/status/1106483930046173184"/>
    <hyperlink ref="R20" r:id="rId14" display="https://twitter.com/i/web/status/1106485184898060288"/>
    <hyperlink ref="R22" r:id="rId15" display="https://wunderflug.com/magazine/aiming-high-the-stratolaunch-project/"/>
    <hyperlink ref="R23" r:id="rId16" display="https://wunderflug.com/magazine/aiming-high-the-stratolaunch-project/"/>
    <hyperlink ref="R25" r:id="rId17" display="https://www.readersdigest.ca/culture/stratolaunch-worlds-largest-plane/"/>
    <hyperlink ref="R29" r:id="rId18" display="https://www.wired.com/story/stratolaunch-airplane-burt-rutan-paul-allen/"/>
    <hyperlink ref="R37" r:id="rId19" display="https://www.wired.com/story/stratolaunch-airplane-burt-rutan-paul-allen/"/>
    <hyperlink ref="R45" r:id="rId20" display="https://www.wired.com/story/stratolaunch-airplane-burt-rutan-paul-allen/"/>
    <hyperlink ref="R97" r:id="rId21" display="https://www.wired.com/story/stratolaunch-airplane-burt-rutan-paul-allen/"/>
    <hyperlink ref="R98" r:id="rId22" display="https://www.wired.com/story/stratolaunch-airplane-burt-rutan-paul-allen/"/>
    <hyperlink ref="R99" r:id="rId23" display="https://www.wired.com/story/stratolaunch-airplane-burt-rutan-paul-allen/"/>
    <hyperlink ref="R100" r:id="rId24" display="https://www.wired.com/story/stratolaunch-airplane-burt-rutan-paul-allen/"/>
    <hyperlink ref="R101" r:id="rId25" display="https://www.wired.com/story/stratolaunch-airplane-burt-rutan-paul-allen/"/>
    <hyperlink ref="R105" r:id="rId26" display="https://www.businessinsider.com/stratolaunch-is-worlds-largest-plane-pictures-2018-2?utm_content=buffer5a7f5&amp;utm_medium=social&amp;utm_source=facebook.com&amp;utm_campaign=buffer-inventions"/>
    <hyperlink ref="R106" r:id="rId27" display="https://www.businessinsider.com/stratolaunch-is-worlds-largest-plane-pictures-2018-2?utm_content=buffer5a7f5&amp;utm_medium=social&amp;utm_source=facebook.com&amp;utm_campaign=buffer-inventions"/>
    <hyperlink ref="R107" r:id="rId28" display="https://www.businessinsider.com/stratolaunch-is-worlds-largest-plane-pictures-2018-2?utm_content=topbar&amp;utm_medium=referral&amp;utm_source=facebook.com&amp;utm_campaign=buffer-biuk&amp;fbclid=IwAR1ZkJZ0zlR9RJrL7VB067vvBRUY6kAojxwjmm_AHrzru-B9dWAPuqlMaeo%3Futm_source%3Dfacebook&amp;utm_term=desktop&amp;referrer=facebook"/>
    <hyperlink ref="R110" r:id="rId29" display="https://www.businessinsider.com/stratolaunch-is-worlds-largest-plane-pictures-2018-2"/>
    <hyperlink ref="R111" r:id="rId30" display="https://www.readersdigest.ca/culture/stratolaunch-worlds-largest-plane/"/>
    <hyperlink ref="R112" r:id="rId31" display="https://www.wired.com/story/stratolaunch-airplane-burt-rutan-paul-allen/"/>
    <hyperlink ref="R113" r:id="rId32" display="https://www.wired.com/story/stratolaunch-airplane-burt-rutan-paul-allen/"/>
    <hyperlink ref="R115" r:id="rId33" display="http://fotojoin.ru/tech/stratolaunch-samyj-bolshoj-s-mire-samolet/"/>
    <hyperlink ref="R116" r:id="rId34" display="https://www.readersdigest.ca/culture/stratolaunch-worlds-largest-plane/"/>
    <hyperlink ref="U4" r:id="rId35" display="https://pbs.twimg.com/media/D1DXq3PXQAIH6eB.jpg"/>
    <hyperlink ref="U8" r:id="rId36" display="https://pbs.twimg.com/ext_tw_video_thumb/1104750695276863489/pu/img/BAW2Hwd5evwJ0Yu7.jpg"/>
    <hyperlink ref="U11" r:id="rId37" display="https://pbs.twimg.com/media/D1ZvVOlWwAs96Rf.jpg"/>
    <hyperlink ref="U29" r:id="rId38" display="https://pbs.twimg.com/media/D1zcIXuU4AE1S_1.jpg"/>
    <hyperlink ref="U37" r:id="rId39" display="https://pbs.twimg.com/media/D1zcIXuU4AE1S_1.jpg"/>
    <hyperlink ref="U45" r:id="rId40" display="https://pbs.twimg.com/media/D1zcIXuU4AE1S_1.jpg"/>
    <hyperlink ref="U97" r:id="rId41" display="https://pbs.twimg.com/media/D1zcIXuU4AE1S_1.jpg"/>
    <hyperlink ref="U98" r:id="rId42" display="https://pbs.twimg.com/media/D1zcIXuU4AE1S_1.jpg"/>
    <hyperlink ref="U99" r:id="rId43" display="https://pbs.twimg.com/media/D1zcIXuU4AE1S_1.jpg"/>
    <hyperlink ref="U100" r:id="rId44" display="https://pbs.twimg.com/media/D1zcIXuU4AE1S_1.jpg"/>
    <hyperlink ref="U101" r:id="rId45" display="https://pbs.twimg.com/media/D1zcIXuU4AE1S_1.jpg"/>
    <hyperlink ref="U112" r:id="rId46" display="https://pbs.twimg.com/media/D0HZnHdUUAATp81.jpg"/>
    <hyperlink ref="U113" r:id="rId47" display="https://pbs.twimg.com/media/D1zcIXuU4AE1S_1.jpg"/>
    <hyperlink ref="V3" r:id="rId48" display="http://pbs.twimg.com/profile_images/711525957564243968/k3spFnpK_normal.jpg"/>
    <hyperlink ref="V4" r:id="rId49" display="https://pbs.twimg.com/media/D1DXq3PXQAIH6eB.jpg"/>
    <hyperlink ref="V5" r:id="rId50" display="http://pbs.twimg.com/profile_images/959898241247666176/C53W-PEV_normal.jpg"/>
    <hyperlink ref="V6" r:id="rId51" display="http://pbs.twimg.com/profile_images/871238775799599104/1Hf3GdOH_normal.jpg"/>
    <hyperlink ref="V7" r:id="rId52" display="http://pbs.twimg.com/profile_images/701815964308910080/tZcN7OIO_normal.jpg"/>
    <hyperlink ref="V8" r:id="rId53" display="https://pbs.twimg.com/ext_tw_video_thumb/1104750695276863489/pu/img/BAW2Hwd5evwJ0Yu7.jpg"/>
    <hyperlink ref="V9" r:id="rId54" display="http://pbs.twimg.com/profile_images/1090670113907507201/TPWZHbYH_normal.jpg"/>
    <hyperlink ref="V10" r:id="rId55" display="http://pbs.twimg.com/profile_images/1093575370077601792/DpzuHzjr_normal.jpg"/>
    <hyperlink ref="V11" r:id="rId56" display="https://pbs.twimg.com/media/D1ZvVOlWwAs96Rf.jpg"/>
    <hyperlink ref="V12" r:id="rId57" display="http://pbs.twimg.com/profile_images/524646025101733888/fjcDx8SV_normal.jpeg"/>
    <hyperlink ref="V13" r:id="rId58" display="http://pbs.twimg.com/profile_images/524646025101733888/fjcDx8SV_normal.jpeg"/>
    <hyperlink ref="V14" r:id="rId59" display="http://pbs.twimg.com/profile_images/1103633719062077442/X7UJuzSN_normal.jpg"/>
    <hyperlink ref="V15" r:id="rId60" display="http://pbs.twimg.com/profile_images/3776705657/50527e35c3dedb63c323849f5245f704_normal.jpeg"/>
    <hyperlink ref="V16" r:id="rId61" display="http://pbs.twimg.com/profile_images/466250763136561153/zaY5wz_S_normal.jpeg"/>
    <hyperlink ref="V17" r:id="rId62" display="http://pbs.twimg.com/profile_images/997990867779469313/sH6MhYMX_normal.jpg"/>
    <hyperlink ref="V18" r:id="rId63" display="http://pbs.twimg.com/profile_images/1077962496009560064/X9OqgyhS_normal.jpg"/>
    <hyperlink ref="V19" r:id="rId64" display="http://pbs.twimg.com/profile_images/3277021254/d11dabf214c9ec605a6162857291ee14_normal.png"/>
    <hyperlink ref="V20" r:id="rId65" display="http://pbs.twimg.com/profile_images/777750029176082432/XlM0H5Th_normal.jpg"/>
    <hyperlink ref="V21" r:id="rId66" display="http://pbs.twimg.com/profile_images/1107502169228484608/4Txh9aXk_normal.jpg"/>
    <hyperlink ref="V22" r:id="rId67" display="http://pbs.twimg.com/profile_images/909817409263034368/bEJQw_u2_normal.jpg"/>
    <hyperlink ref="V23" r:id="rId68" display="http://pbs.twimg.com/profile_images/909817409263034368/bEJQw_u2_normal.jpg"/>
    <hyperlink ref="V24" r:id="rId69" display="http://pbs.twimg.com/profile_images/1025961906966863872/_HD36m-__normal.jpg"/>
    <hyperlink ref="V25" r:id="rId70" display="http://pbs.twimg.com/profile_images/1189891097/profile_normal.jpg"/>
    <hyperlink ref="V26" r:id="rId71" display="http://pbs.twimg.com/profile_images/1051165033542094849/-GLEY2wl_normal.jpg"/>
    <hyperlink ref="V27" r:id="rId72" display="http://pbs.twimg.com/profile_images/1081651159247581186/l33NOow3_normal.jpg"/>
    <hyperlink ref="V28" r:id="rId73" display="http://pbs.twimg.com/profile_images/1101487073100390400/7xSMfDR__normal.png"/>
    <hyperlink ref="V29" r:id="rId74" display="https://pbs.twimg.com/media/D1zcIXuU4AE1S_1.jpg"/>
    <hyperlink ref="V30" r:id="rId75" display="http://pbs.twimg.com/profile_images/519998791915544578/xb9Qjwgl_normal.jpeg"/>
    <hyperlink ref="V31" r:id="rId76" display="http://pbs.twimg.com/profile_images/458125310693625856/2hKuJR7Y_normal.png"/>
    <hyperlink ref="V32" r:id="rId77" display="http://pbs.twimg.com/profile_images/751400582330609665/eBSk425t_normal.jpg"/>
    <hyperlink ref="V33" r:id="rId78" display="http://pbs.twimg.com/profile_images/1101750685513658369/cdtIJr65_normal.jpg"/>
    <hyperlink ref="V34" r:id="rId79" display="http://pbs.twimg.com/profile_images/1106560336742834179/sertFm4s_normal.jpg"/>
    <hyperlink ref="V35" r:id="rId80" display="http://pbs.twimg.com/profile_images/1106983831050113024/IXP9fTe7_normal.jpg"/>
    <hyperlink ref="V36" r:id="rId81" display="http://pbs.twimg.com/profile_images/622158445597315072/ZK0AGK6U_normal.jpg"/>
    <hyperlink ref="V37" r:id="rId82" display="https://pbs.twimg.com/media/D1zcIXuU4AE1S_1.jpg"/>
    <hyperlink ref="V38" r:id="rId83" display="http://pbs.twimg.com/profile_images/1070765459568558080/J-O-9tvv_normal.jpg"/>
    <hyperlink ref="V39" r:id="rId84" display="http://pbs.twimg.com/profile_images/964522084377546752/pqAG-hqX_normal.jpg"/>
    <hyperlink ref="V40" r:id="rId85" display="http://pbs.twimg.com/profile_images/983817510469472258/KivbcBSz_normal.jpg"/>
    <hyperlink ref="V41" r:id="rId86" display="http://pbs.twimg.com/profile_images/940568151573581825/2tJydLKt_normal.jpg"/>
    <hyperlink ref="V42" r:id="rId87" display="http://pbs.twimg.com/profile_images/915398058300583937/HNwaosY8_normal.jpg"/>
    <hyperlink ref="V43" r:id="rId88" display="http://pbs.twimg.com/profile_images/1108109064674910208/ci_58bnM_normal.jpg"/>
    <hyperlink ref="V44" r:id="rId89" display="http://pbs.twimg.com/profile_images/896250536894373888/SKnauJzN_normal.jpg"/>
    <hyperlink ref="V45" r:id="rId90" display="https://pbs.twimg.com/media/D1zcIXuU4AE1S_1.jpg"/>
    <hyperlink ref="V46" r:id="rId91" display="http://pbs.twimg.com/profile_images/1088750997906903040/mwQR_K_s_normal.jpg"/>
    <hyperlink ref="V47" r:id="rId92" display="http://pbs.twimg.com/profile_images/1044691106422837249/6sx5BQJq_normal.jpg"/>
    <hyperlink ref="V48" r:id="rId93" display="http://pbs.twimg.com/profile_images/1058770008325677057/fzF5o_sa_normal.jpg"/>
    <hyperlink ref="V49" r:id="rId94" display="http://pbs.twimg.com/profile_images/870271669427982336/Fl44ce_s_normal.jpg"/>
    <hyperlink ref="V50" r:id="rId95" display="http://pbs.twimg.com/profile_images/1086620346722250752/-5PsfJDE_normal.png"/>
    <hyperlink ref="V51" r:id="rId96" display="http://pbs.twimg.com/profile_images/1087072355669692416/Bwa0XozY_normal.jpg"/>
    <hyperlink ref="V52" r:id="rId97" display="http://pbs.twimg.com/profile_images/988915346114596864/iDJJZLEf_normal.jpg"/>
    <hyperlink ref="V53" r:id="rId98" display="http://pbs.twimg.com/profile_images/979836646794330112/JiU5_QSn_normal.jpg"/>
    <hyperlink ref="V54" r:id="rId99" display="http://abs.twimg.com/sticky/default_profile_images/default_profile_normal.png"/>
    <hyperlink ref="V55" r:id="rId100" display="http://pbs.twimg.com/profile_images/1106924268309397504/uNwb5mOS_normal.jpg"/>
    <hyperlink ref="V56" r:id="rId101" display="http://pbs.twimg.com/profile_images/1045475185082736640/t1IYLb6M_normal.jpg"/>
    <hyperlink ref="V57" r:id="rId102" display="http://pbs.twimg.com/profile_images/892131968909029377/sMoRx59L_normal.jpg"/>
    <hyperlink ref="V58" r:id="rId103" display="http://pbs.twimg.com/profile_images/544684667559899137/hToW95-m_normal.jpeg"/>
    <hyperlink ref="V59" r:id="rId104" display="http://pbs.twimg.com/profile_images/488300769691435009/w6toE_Vq_normal.jpeg"/>
    <hyperlink ref="V60" r:id="rId105" display="http://pbs.twimg.com/profile_images/892904221695033345/t6Zm4JZE_normal.jpg"/>
    <hyperlink ref="V61" r:id="rId106" display="http://pbs.twimg.com/profile_images/845613489922166784/90IN75gb_normal.jpg"/>
    <hyperlink ref="V62" r:id="rId107" display="http://pbs.twimg.com/profile_images/855925309287301120/jvmqpGnI_normal.jpg"/>
    <hyperlink ref="V63" r:id="rId108" display="http://pbs.twimg.com/profile_images/1077660806647607296/pNrSRirx_normal.jpg"/>
    <hyperlink ref="V64" r:id="rId109" display="http://pbs.twimg.com/profile_images/1097627087328940032/EYahUXGW_normal.jpg"/>
    <hyperlink ref="V65" r:id="rId110" display="http://pbs.twimg.com/profile_images/1046021191583109120/z-8L42Bu_normal.jpg"/>
    <hyperlink ref="V66" r:id="rId111" display="http://pbs.twimg.com/profile_images/1078035459031420928/zyDjc8Be_normal.jpg"/>
    <hyperlink ref="V67" r:id="rId112" display="http://pbs.twimg.com/profile_images/3417025801/de614cdbc560070351242707e77a7555_normal.png"/>
    <hyperlink ref="V68" r:id="rId113" display="http://pbs.twimg.com/profile_images/1104817764143755264/uEVMX_xE_normal.jpg"/>
    <hyperlink ref="V69" r:id="rId114" display="http://pbs.twimg.com/profile_images/1104456429686149120/aAvxBmzT_normal.jpg"/>
    <hyperlink ref="V70" r:id="rId115" display="http://pbs.twimg.com/profile_images/872214567945994241/igaaCGTX_normal.jpg"/>
    <hyperlink ref="V71" r:id="rId116" display="http://pbs.twimg.com/profile_images/898984740308611072/NpFvwzHc_normal.jpg"/>
    <hyperlink ref="V72" r:id="rId117" display="http://pbs.twimg.com/profile_images/1103610603887906816/KFOPawfr_normal.png"/>
    <hyperlink ref="V73" r:id="rId118" display="http://pbs.twimg.com/profile_images/1083117834736144386/DFkWu8os_normal.jpg"/>
    <hyperlink ref="V74" r:id="rId119" display="http://pbs.twimg.com/profile_images/1378045415/Gundam_Exia_by_candyworx_normal.jpg"/>
    <hyperlink ref="V75" r:id="rId120" display="http://pbs.twimg.com/profile_images/1041344751067267072/rpITPeYa_normal.jpg"/>
    <hyperlink ref="V76" r:id="rId121" display="http://pbs.twimg.com/profile_images/1022482577851072514/j9WpeGTg_normal.jpg"/>
    <hyperlink ref="V77" r:id="rId122" display="http://pbs.twimg.com/profile_images/1021965099102359554/wWwYD-rF_normal.jpg"/>
    <hyperlink ref="V78" r:id="rId123" display="http://pbs.twimg.com/profile_images/910340889511383042/ZbkrX_y__normal.jpg"/>
    <hyperlink ref="V79" r:id="rId124" display="http://pbs.twimg.com/profile_images/1074630912401240064/hElg0Wdf_normal.jpg"/>
    <hyperlink ref="V80" r:id="rId125" display="http://pbs.twimg.com/profile_images/1093325384668590080/iGRSS28J_normal.jpg"/>
    <hyperlink ref="V81" r:id="rId126" display="http://pbs.twimg.com/profile_images/1077235339809427456/oeW611_i_normal.jpg"/>
    <hyperlink ref="V82" r:id="rId127" display="http://pbs.twimg.com/profile_images/1106704966713032705/5Ej-OVhc_normal.png"/>
    <hyperlink ref="V83" r:id="rId128" display="http://pbs.twimg.com/profile_images/1042372608002535424/KG4ojCAZ_normal.jpg"/>
    <hyperlink ref="V84" r:id="rId129" display="http://pbs.twimg.com/profile_images/1067721307012415488/oUqQfUhE_normal.jpg"/>
    <hyperlink ref="V85" r:id="rId130" display="http://pbs.twimg.com/profile_images/1227015640/23089_100000755693264_7075_q_normal.jpg"/>
    <hyperlink ref="V86" r:id="rId131" display="http://pbs.twimg.com/profile_images/1102773448240254976/eCC5RyGp_normal.png"/>
    <hyperlink ref="V87" r:id="rId132" display="http://pbs.twimg.com/profile_images/579862426138636288/rwhsGoJj_normal.jpg"/>
    <hyperlink ref="V88" r:id="rId133" display="http://pbs.twimg.com/profile_images/1042230007328727040/hDO38hla_normal.jpg"/>
    <hyperlink ref="V89" r:id="rId134" display="http://pbs.twimg.com/profile_images/596866598561980416/9Wqd5pC1_normal.jpg"/>
    <hyperlink ref="V90" r:id="rId135" display="http://pbs.twimg.com/profile_images/1016853033668562944/fS3D84Gb_normal.jpg"/>
    <hyperlink ref="V91" r:id="rId136" display="http://pbs.twimg.com/profile_images/1102477130015768576/gyRdJWDD_normal.jpg"/>
    <hyperlink ref="V92" r:id="rId137" display="http://pbs.twimg.com/profile_images/378800000283554541/01c30090a271d6366f7c76a777968e53_normal.jpeg"/>
    <hyperlink ref="V93" r:id="rId138" display="http://pbs.twimg.com/profile_images/737157564211834884/IqWnyRIh_normal.jpg"/>
    <hyperlink ref="V94" r:id="rId139" display="http://pbs.twimg.com/profile_images/1105846006023782400/6nkOzvTa_normal.png"/>
    <hyperlink ref="V95" r:id="rId140" display="http://pbs.twimg.com/profile_images/2101645707/_m_02_normal.JPG"/>
    <hyperlink ref="V96" r:id="rId141" display="http://pbs.twimg.com/profile_images/873364868534943744/vcWgyLOv_normal.jpg"/>
    <hyperlink ref="V97" r:id="rId142" display="https://pbs.twimg.com/media/D1zcIXuU4AE1S_1.jpg"/>
    <hyperlink ref="V98" r:id="rId143" display="https://pbs.twimg.com/media/D1zcIXuU4AE1S_1.jpg"/>
    <hyperlink ref="V99" r:id="rId144" display="https://pbs.twimg.com/media/D1zcIXuU4AE1S_1.jpg"/>
    <hyperlink ref="V100" r:id="rId145" display="https://pbs.twimg.com/media/D1zcIXuU4AE1S_1.jpg"/>
    <hyperlink ref="V101" r:id="rId146" display="https://pbs.twimg.com/media/D1zcIXuU4AE1S_1.jpg"/>
    <hyperlink ref="V102" r:id="rId147" display="http://pbs.twimg.com/profile_images/618813127703031809/RUQK1com_normal.jpg"/>
    <hyperlink ref="V103" r:id="rId148" display="http://pbs.twimg.com/profile_images/438144934777221120/AGYzyCt-_normal.jpeg"/>
    <hyperlink ref="V104" r:id="rId149" display="http://pbs.twimg.com/profile_images/915306336669306880/7psFHFwZ_normal.jpg"/>
    <hyperlink ref="V105" r:id="rId150" display="http://pbs.twimg.com/profile_images/1009739511436152833/PIlUUx3B_normal.jpg"/>
    <hyperlink ref="V106" r:id="rId151" display="http://pbs.twimg.com/profile_images/625693514400034816/gfk8K1Pq_normal.jpg"/>
    <hyperlink ref="V107" r:id="rId152" display="http://abs.twimg.com/sticky/default_profile_images/default_profile_normal.png"/>
    <hyperlink ref="V108" r:id="rId153" display="http://pbs.twimg.com/profile_images/901407657088700416/w8FqJOkD_normal.jpg"/>
    <hyperlink ref="V109" r:id="rId154" display="http://pbs.twimg.com/profile_images/1434387599/Capture2_normal.JPG"/>
    <hyperlink ref="V110" r:id="rId155" display="http://pbs.twimg.com/profile_images/910905539475001344/vfryur6g_normal.jpg"/>
    <hyperlink ref="V111" r:id="rId156" display="http://pbs.twimg.com/profile_images/623514810374684672/Hp2Om0JX_normal.jpg"/>
    <hyperlink ref="V112" r:id="rId157" display="https://pbs.twimg.com/media/D0HZnHdUUAATp81.jpg"/>
    <hyperlink ref="V113" r:id="rId158" display="https://pbs.twimg.com/media/D1zcIXuU4AE1S_1.jpg"/>
    <hyperlink ref="V114" r:id="rId159" display="http://pbs.twimg.com/profile_images/1061392112086769664/6OonIXTi_normal.jpg"/>
    <hyperlink ref="V115" r:id="rId160" display="http://pbs.twimg.com/profile_images/761679740088545280/fNGqDcPg_normal.jpg"/>
    <hyperlink ref="V116" r:id="rId161" display="http://pbs.twimg.com/profile_images/491690523883606017/N-LoSz0f_normal.jpeg"/>
    <hyperlink ref="X3" r:id="rId162" display="https://twitter.com/#!/augusteguerlay/status/1103606272576970752"/>
    <hyperlink ref="X4" r:id="rId163" display="https://twitter.com/#!/tahar_myschrif/status/1103619077807968256"/>
    <hyperlink ref="X5" r:id="rId164" display="https://twitter.com/#!/horen_frederic/status/1103684164874833921"/>
    <hyperlink ref="X6" r:id="rId165" display="https://twitter.com/#!/worklancasterca/status/1103801339467972608"/>
    <hyperlink ref="X7" r:id="rId166" display="https://twitter.com/#!/ff0rt/status/1104049731066609665"/>
    <hyperlink ref="X8" r:id="rId167" display="https://twitter.com/#!/nbntweets/status/1104750914362052608"/>
    <hyperlink ref="X9" r:id="rId168" display="https://twitter.com/#!/ahmadelhajj007/status/1104790798208561155"/>
    <hyperlink ref="X10" r:id="rId169" display="https://twitter.com/#!/forrestlself/status/1104869907777372160"/>
    <hyperlink ref="X11" r:id="rId170" display="https://twitter.com/#!/solar__winds/status/1105193458661314560"/>
    <hyperlink ref="X12" r:id="rId171" display="https://twitter.com/#!/abmortgagecoach/status/1105197991894364160"/>
    <hyperlink ref="X13" r:id="rId172" display="https://twitter.com/#!/abmortgagecoach/status/1105198005186048000"/>
    <hyperlink ref="X14" r:id="rId173" display="https://twitter.com/#!/shirleycrofto12/status/1105251618642108417"/>
    <hyperlink ref="X15" r:id="rId174" display="https://twitter.com/#!/flyinadambadger/status/1105445887420125184"/>
    <hyperlink ref="X16" r:id="rId175" display="https://twitter.com/#!/exetertowncrier/status/1105903224073142273"/>
    <hyperlink ref="X17" r:id="rId176" display="https://twitter.com/#!/leoauteur/status/1106095153758924800"/>
    <hyperlink ref="X18" r:id="rId177" display="https://twitter.com/#!/chaillouy/status/1106160756255531008"/>
    <hyperlink ref="X19" r:id="rId178" display="https://twitter.com/#!/finavia/status/1106483930046173184"/>
    <hyperlink ref="X20" r:id="rId179" display="https://twitter.com/#!/helsinkiairport/status/1106485184898060288"/>
    <hyperlink ref="X21" r:id="rId180" display="https://twitter.com/#!/stevekerosi/status/1106489769348001793"/>
    <hyperlink ref="X22" r:id="rId181" display="https://twitter.com/#!/wunderflugcom/status/1104048154675167233"/>
    <hyperlink ref="X23" r:id="rId182" display="https://twitter.com/#!/wunderflugcom/status/1106536635854917633"/>
    <hyperlink ref="X24" r:id="rId183" display="https://twitter.com/#!/guvhubnews/status/1106627037219950592"/>
    <hyperlink ref="X25" r:id="rId184" display="https://twitter.com/#!/lavignemf/status/1106979751787487235"/>
    <hyperlink ref="X26" r:id="rId185" display="https://twitter.com/#!/garethibinns/status/1107001802942230528"/>
    <hyperlink ref="X27" r:id="rId186" display="https://twitter.com/#!/techaggreg/status/1107001845829025792"/>
    <hyperlink ref="X28" r:id="rId187" display="https://twitter.com/#!/pyspark_/status/1107001898010198016"/>
    <hyperlink ref="X29" r:id="rId188" display="https://twitter.com/#!/daibuilds/status/1107001973449113600"/>
    <hyperlink ref="X30" r:id="rId189" display="https://twitter.com/#!/79silver/status/1107001973830643712"/>
    <hyperlink ref="X31" r:id="rId190" display="https://twitter.com/#!/cosmunity/status/1107001975021936640"/>
    <hyperlink ref="X32" r:id="rId191" display="https://twitter.com/#!/smb7007/status/1107002020886708228"/>
    <hyperlink ref="X33" r:id="rId192" display="https://twitter.com/#!/abhijat23/status/1107002061655293953"/>
    <hyperlink ref="X34" r:id="rId193" display="https://twitter.com/#!/meljior/status/1107002063987331073"/>
    <hyperlink ref="X35" r:id="rId194" display="https://twitter.com/#!/cyn0sure2/status/1107002236842979330"/>
    <hyperlink ref="X36" r:id="rId195" display="https://twitter.com/#!/wigginsphysics/status/1107002372340047880"/>
    <hyperlink ref="X37" r:id="rId196" display="https://twitter.com/#!/gabriel_hussy/status/1107002412806651904"/>
    <hyperlink ref="X38" r:id="rId197" display="https://twitter.com/#!/rdylan23/status/1107002572206993414"/>
    <hyperlink ref="X39" r:id="rId198" display="https://twitter.com/#!/parisaqurban/status/1107002579492524034"/>
    <hyperlink ref="X40" r:id="rId199" display="https://twitter.com/#!/gingermarauder/status/1107002663751872513"/>
    <hyperlink ref="X41" r:id="rId200" display="https://twitter.com/#!/incastmedia/status/1107002693665607680"/>
    <hyperlink ref="X42" r:id="rId201" display="https://twitter.com/#!/newsneus/status/1107002716457455617"/>
    <hyperlink ref="X43" r:id="rId202" display="https://twitter.com/#!/millenialn/status/1107002750393597958"/>
    <hyperlink ref="X44" r:id="rId203" display="https://twitter.com/#!/notolls1/status/1107002818735624195"/>
    <hyperlink ref="X45" r:id="rId204" display="https://twitter.com/#!/stanleysuen/status/1107002942677286912"/>
    <hyperlink ref="X46" r:id="rId205" display="https://twitter.com/#!/sorensenwill/status/1107003323943735302"/>
    <hyperlink ref="X47" r:id="rId206" display="https://twitter.com/#!/spiritunicorn/status/1107003500813320192"/>
    <hyperlink ref="X48" r:id="rId207" display="https://twitter.com/#!/jenrobertson2o2/status/1107003523470970881"/>
    <hyperlink ref="X49" r:id="rId208" display="https://twitter.com/#!/pefdow/status/1107003567456641024"/>
    <hyperlink ref="X50" r:id="rId209" display="https://twitter.com/#!/karlcch1919/status/1107003673207549952"/>
    <hyperlink ref="X51" r:id="rId210" display="https://twitter.com/#!/kanuni_suleym/status/1107003738387070976"/>
    <hyperlink ref="X52" r:id="rId211" display="https://twitter.com/#!/enrique_retis/status/1107004386906120193"/>
    <hyperlink ref="X53" r:id="rId212" display="https://twitter.com/#!/vontoddenstein/status/1107004677420281856"/>
    <hyperlink ref="X54" r:id="rId213" display="https://twitter.com/#!/jangrandma71216/status/1107005703645003777"/>
    <hyperlink ref="X55" r:id="rId214" display="https://twitter.com/#!/7654321ko/status/1107005757013282827"/>
    <hyperlink ref="X56" r:id="rId215" display="https://twitter.com/#!/michael86448476/status/1107005776848191488"/>
    <hyperlink ref="X57" r:id="rId216" display="https://twitter.com/#!/r0dt1d/status/1107006717567606785"/>
    <hyperlink ref="X58" r:id="rId217" display="https://twitter.com/#!/gutenbergsson/status/1107006730934935556"/>
    <hyperlink ref="X59" r:id="rId218" display="https://twitter.com/#!/checopaco1/status/1107006988200931329"/>
    <hyperlink ref="X60" r:id="rId219" display="https://twitter.com/#!/robertesell/status/1107007576292487169"/>
    <hyperlink ref="X61" r:id="rId220" display="https://twitter.com/#!/andreabettini/status/1107007740554153984"/>
    <hyperlink ref="X62" r:id="rId221" display="https://twitter.com/#!/tacj/status/1107007976303443968"/>
    <hyperlink ref="X63" r:id="rId222" display="https://twitter.com/#!/brandonbydesign/status/1107008305589821441"/>
    <hyperlink ref="X64" r:id="rId223" display="https://twitter.com/#!/ratarataratara1/status/1107008374040870912"/>
    <hyperlink ref="X65" r:id="rId224" display="https://twitter.com/#!/olagbegidayo/status/1107008826061004800"/>
    <hyperlink ref="X66" r:id="rId225" display="https://twitter.com/#!/ashysaber400/status/1107008947427442688"/>
    <hyperlink ref="X67" r:id="rId226" display="https://twitter.com/#!/tallelfin/status/1107009765597536256"/>
    <hyperlink ref="X68" r:id="rId227" display="https://twitter.com/#!/ianpfraser1/status/1107009939208192000"/>
    <hyperlink ref="X69" r:id="rId228" display="https://twitter.com/#!/jeew333t/status/1107011555277881344"/>
    <hyperlink ref="X70" r:id="rId229" display="https://twitter.com/#!/is_haqq/status/1107015333016158210"/>
    <hyperlink ref="X71" r:id="rId230" display="https://twitter.com/#!/loris_assi/status/1107016171138834433"/>
    <hyperlink ref="X72" r:id="rId231" display="https://twitter.com/#!/ohmygizmos/status/1107017666420768769"/>
    <hyperlink ref="X73" r:id="rId232" display="https://twitter.com/#!/riscus1/status/1107017749228912641"/>
    <hyperlink ref="X74" r:id="rId233" display="https://twitter.com/#!/alexndralbornoz/status/1107019934176104448"/>
    <hyperlink ref="X75" r:id="rId234" display="https://twitter.com/#!/path2flight/status/1107021402924703744"/>
    <hyperlink ref="X76" r:id="rId235" display="https://twitter.com/#!/_virtual_v/status/1107021670508826625"/>
    <hyperlink ref="X77" r:id="rId236" display="https://twitter.com/#!/brandondbrown03/status/1107022386484916225"/>
    <hyperlink ref="X78" r:id="rId237" display="https://twitter.com/#!/italberto/status/1107023476026675202"/>
    <hyperlink ref="X79" r:id="rId238" display="https://twitter.com/#!/suneelsubra/status/1107023848480952323"/>
    <hyperlink ref="X80" r:id="rId239" display="https://twitter.com/#!/jmendopr/status/1107025455037775873"/>
    <hyperlink ref="X81" r:id="rId240" display="https://twitter.com/#!/tycoville1/status/1107030323831992320"/>
    <hyperlink ref="X82" r:id="rId241" display="https://twitter.com/#!/nappingangel/status/1107030932375199745"/>
    <hyperlink ref="X83" r:id="rId242" display="https://twitter.com/#!/vcarabineiro/status/1107035816746979328"/>
    <hyperlink ref="X84" r:id="rId243" display="https://twitter.com/#!/ashishbohora/status/1107043158796521474"/>
    <hyperlink ref="X85" r:id="rId244" display="https://twitter.com/#!/24090510/status/1107053592324661248"/>
    <hyperlink ref="X86" r:id="rId245" display="https://twitter.com/#!/jorge_aluna1/status/1107058427182940160"/>
    <hyperlink ref="X87" r:id="rId246" display="https://twitter.com/#!/supercontra/status/1107061027093524480"/>
    <hyperlink ref="X88" r:id="rId247" display="https://twitter.com/#!/carlven209/status/1107062704760635393"/>
    <hyperlink ref="X89" r:id="rId248" display="https://twitter.com/#!/altruisticlove1/status/1107076812855631872"/>
    <hyperlink ref="X90" r:id="rId249" display="https://twitter.com/#!/northamericann/status/1107112543527542784"/>
    <hyperlink ref="X91" r:id="rId250" display="https://twitter.com/#!/martialbellion/status/1107117799371997184"/>
    <hyperlink ref="X92" r:id="rId251" display="https://twitter.com/#!/icexpr/status/1107141378054778880"/>
    <hyperlink ref="X93" r:id="rId252" display="https://twitter.com/#!/coachtimoriedo/status/1107144342718857216"/>
    <hyperlink ref="X94" r:id="rId253" display="https://twitter.com/#!/sourab_upadhyay/status/1107145634501423104"/>
    <hyperlink ref="X95" r:id="rId254" display="https://twitter.com/#!/emiltereanu/status/1107156150439591936"/>
    <hyperlink ref="X96" r:id="rId255" display="https://twitter.com/#!/dolguun/status/1107164217092653057"/>
    <hyperlink ref="X97" r:id="rId256" display="https://twitter.com/#!/testlab15373037/status/1107175004544872448"/>
    <hyperlink ref="X98" r:id="rId257" display="https://twitter.com/#!/annaercilla/status/1107175265740955649"/>
    <hyperlink ref="X99" r:id="rId258" display="https://twitter.com/#!/tweetchristo/status/1107176085438058496"/>
    <hyperlink ref="X100" r:id="rId259" display="https://twitter.com/#!/uxthug/status/1107176744086315008"/>
    <hyperlink ref="X101" r:id="rId260" display="https://twitter.com/#!/lloydziel/status/1107177015034241025"/>
    <hyperlink ref="X102" r:id="rId261" display="https://twitter.com/#!/davidrowlands21/status/1107183942380208128"/>
    <hyperlink ref="X103" r:id="rId262" display="https://twitter.com/#!/talal_abdulaziz/status/1107191663053717504"/>
    <hyperlink ref="X104" r:id="rId263" display="https://twitter.com/#!/rluberti/status/1107202984134488065"/>
    <hyperlink ref="X105" r:id="rId264" display="https://twitter.com/#!/ho204kr/status/1107217592811511808"/>
    <hyperlink ref="X106" r:id="rId265" display="https://twitter.com/#!/eakingston1969/status/1107227173444816896"/>
    <hyperlink ref="X107" r:id="rId266" display="https://twitter.com/#!/kmaamees/status/1107246353921572870"/>
    <hyperlink ref="X108" r:id="rId267" display="https://twitter.com/#!/lazaroibanez/status/1107270276327321600"/>
    <hyperlink ref="X109" r:id="rId268" display="https://twitter.com/#!/elaggan/status/1107313994879156225"/>
    <hyperlink ref="X110" r:id="rId269" display="https://twitter.com/#!/mednrc/status/1107582030110433280"/>
    <hyperlink ref="X111" r:id="rId270" display="https://twitter.com/#!/laverdejp/status/1107709545579728898"/>
    <hyperlink ref="X112" r:id="rId271" display="https://twitter.com/#!/wired/status/1099399057783455744"/>
    <hyperlink ref="X113" r:id="rId272" display="https://twitter.com/#!/wired/status/1107001651586465793"/>
    <hyperlink ref="X114" r:id="rId273" display="https://twitter.com/#!/fuckinlance/status/1107813815796801536"/>
    <hyperlink ref="X115" r:id="rId274" display="https://twitter.com/#!/fotojoin/status/1108050539093393408"/>
    <hyperlink ref="X116" r:id="rId275" display="https://twitter.com/#!/ianvowles/status/1108112400136441856"/>
  </hyperlinks>
  <printOptions/>
  <pageMargins left="0.7" right="0.7" top="0.75" bottom="0.75" header="0.3" footer="0.3"/>
  <pageSetup horizontalDpi="600" verticalDpi="600" orientation="portrait" r:id="rId279"/>
  <legacyDrawing r:id="rId277"/>
  <tableParts>
    <tablePart r:id="rId278"/>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1939</v>
      </c>
      <c r="B1" s="13" t="s">
        <v>34</v>
      </c>
    </row>
    <row r="2" spans="1:2" ht="15">
      <c r="A2" s="114" t="s">
        <v>319</v>
      </c>
      <c r="B2" s="78">
        <v>5402</v>
      </c>
    </row>
    <row r="3" spans="1:2" ht="15">
      <c r="A3" s="114" t="s">
        <v>223</v>
      </c>
      <c r="B3" s="78">
        <v>28</v>
      </c>
    </row>
    <row r="4" spans="1:2" ht="15">
      <c r="A4" s="114" t="s">
        <v>331</v>
      </c>
      <c r="B4" s="78">
        <v>10</v>
      </c>
    </row>
    <row r="5" spans="1:2" ht="15">
      <c r="A5" s="114" t="s">
        <v>220</v>
      </c>
      <c r="B5" s="78">
        <v>6</v>
      </c>
    </row>
    <row r="6" spans="1:2" ht="15">
      <c r="A6" s="114" t="s">
        <v>283</v>
      </c>
      <c r="B6" s="78">
        <v>0</v>
      </c>
    </row>
    <row r="7" spans="1:2" ht="15">
      <c r="A7" s="114" t="s">
        <v>284</v>
      </c>
      <c r="B7" s="78">
        <v>0</v>
      </c>
    </row>
    <row r="8" spans="1:2" ht="15">
      <c r="A8" s="114" t="s">
        <v>281</v>
      </c>
      <c r="B8" s="78">
        <v>0</v>
      </c>
    </row>
    <row r="9" spans="1:2" ht="15">
      <c r="A9" s="114" t="s">
        <v>280</v>
      </c>
      <c r="B9" s="78">
        <v>0</v>
      </c>
    </row>
    <row r="10" spans="1:2" ht="15">
      <c r="A10" s="114" t="s">
        <v>279</v>
      </c>
      <c r="B10" s="78">
        <v>0</v>
      </c>
    </row>
    <row r="11" spans="1:2" ht="15">
      <c r="A11" s="114" t="s">
        <v>282</v>
      </c>
      <c r="B11" s="78">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1941</v>
      </c>
      <c r="B25" t="s">
        <v>1940</v>
      </c>
    </row>
    <row r="26" spans="1:2" ht="15">
      <c r="A26" s="125" t="s">
        <v>1901</v>
      </c>
      <c r="B26" s="3"/>
    </row>
    <row r="27" spans="1:2" ht="15">
      <c r="A27" s="126" t="s">
        <v>1943</v>
      </c>
      <c r="B27" s="3"/>
    </row>
    <row r="28" spans="1:2" ht="15">
      <c r="A28" s="127" t="s">
        <v>1944</v>
      </c>
      <c r="B28" s="3"/>
    </row>
    <row r="29" spans="1:2" ht="15">
      <c r="A29" s="128" t="s">
        <v>1945</v>
      </c>
      <c r="B29" s="3">
        <v>1</v>
      </c>
    </row>
    <row r="30" spans="1:2" ht="15">
      <c r="A30" s="126" t="s">
        <v>1946</v>
      </c>
      <c r="B30" s="3"/>
    </row>
    <row r="31" spans="1:2" ht="15">
      <c r="A31" s="127" t="s">
        <v>1947</v>
      </c>
      <c r="B31" s="3"/>
    </row>
    <row r="32" spans="1:2" ht="15">
      <c r="A32" s="128" t="s">
        <v>1948</v>
      </c>
      <c r="B32" s="3">
        <v>1</v>
      </c>
    </row>
    <row r="33" spans="1:2" ht="15">
      <c r="A33" s="128" t="s">
        <v>1949</v>
      </c>
      <c r="B33" s="3">
        <v>1</v>
      </c>
    </row>
    <row r="34" spans="1:2" ht="15">
      <c r="A34" s="128" t="s">
        <v>1950</v>
      </c>
      <c r="B34" s="3">
        <v>1</v>
      </c>
    </row>
    <row r="35" spans="1:2" ht="15">
      <c r="A35" s="128" t="s">
        <v>1951</v>
      </c>
      <c r="B35" s="3">
        <v>1</v>
      </c>
    </row>
    <row r="36" spans="1:2" ht="15">
      <c r="A36" s="127" t="s">
        <v>1952</v>
      </c>
      <c r="B36" s="3"/>
    </row>
    <row r="37" spans="1:2" ht="15">
      <c r="A37" s="128" t="s">
        <v>1950</v>
      </c>
      <c r="B37" s="3">
        <v>1</v>
      </c>
    </row>
    <row r="38" spans="1:2" ht="15">
      <c r="A38" s="128" t="s">
        <v>1953</v>
      </c>
      <c r="B38" s="3">
        <v>1</v>
      </c>
    </row>
    <row r="39" spans="1:2" ht="15">
      <c r="A39" s="127" t="s">
        <v>1954</v>
      </c>
      <c r="B39" s="3"/>
    </row>
    <row r="40" spans="1:2" ht="15">
      <c r="A40" s="128" t="s">
        <v>1955</v>
      </c>
      <c r="B40" s="3">
        <v>1</v>
      </c>
    </row>
    <row r="41" spans="1:2" ht="15">
      <c r="A41" s="128" t="s">
        <v>1956</v>
      </c>
      <c r="B41" s="3">
        <v>1</v>
      </c>
    </row>
    <row r="42" spans="1:2" ht="15">
      <c r="A42" s="128" t="s">
        <v>1957</v>
      </c>
      <c r="B42" s="3">
        <v>1</v>
      </c>
    </row>
    <row r="43" spans="1:2" ht="15">
      <c r="A43" s="127" t="s">
        <v>1958</v>
      </c>
      <c r="B43" s="3"/>
    </row>
    <row r="44" spans="1:2" ht="15">
      <c r="A44" s="128" t="s">
        <v>1959</v>
      </c>
      <c r="B44" s="3">
        <v>1</v>
      </c>
    </row>
    <row r="45" spans="1:2" ht="15">
      <c r="A45" s="128" t="s">
        <v>1945</v>
      </c>
      <c r="B45" s="3">
        <v>2</v>
      </c>
    </row>
    <row r="46" spans="1:2" ht="15">
      <c r="A46" s="128" t="s">
        <v>1951</v>
      </c>
      <c r="B46" s="3">
        <v>1</v>
      </c>
    </row>
    <row r="47" spans="1:2" ht="15">
      <c r="A47" s="127" t="s">
        <v>1960</v>
      </c>
      <c r="B47" s="3"/>
    </row>
    <row r="48" spans="1:2" ht="15">
      <c r="A48" s="128" t="s">
        <v>1961</v>
      </c>
      <c r="B48" s="3">
        <v>1</v>
      </c>
    </row>
    <row r="49" spans="1:2" ht="15">
      <c r="A49" s="127" t="s">
        <v>1962</v>
      </c>
      <c r="B49" s="3"/>
    </row>
    <row r="50" spans="1:2" ht="15">
      <c r="A50" s="128" t="s">
        <v>1963</v>
      </c>
      <c r="B50" s="3">
        <v>1</v>
      </c>
    </row>
    <row r="51" spans="1:2" ht="15">
      <c r="A51" s="127" t="s">
        <v>1964</v>
      </c>
      <c r="B51" s="3"/>
    </row>
    <row r="52" spans="1:2" ht="15">
      <c r="A52" s="128" t="s">
        <v>1965</v>
      </c>
      <c r="B52" s="3">
        <v>1</v>
      </c>
    </row>
    <row r="53" spans="1:2" ht="15">
      <c r="A53" s="128" t="s">
        <v>1949</v>
      </c>
      <c r="B53" s="3">
        <v>1</v>
      </c>
    </row>
    <row r="54" spans="1:2" ht="15">
      <c r="A54" s="127" t="s">
        <v>1966</v>
      </c>
      <c r="B54" s="3"/>
    </row>
    <row r="55" spans="1:2" ht="15">
      <c r="A55" s="128" t="s">
        <v>1967</v>
      </c>
      <c r="B55" s="3">
        <v>3</v>
      </c>
    </row>
    <row r="56" spans="1:2" ht="15">
      <c r="A56" s="128" t="s">
        <v>1961</v>
      </c>
      <c r="B56" s="3">
        <v>1</v>
      </c>
    </row>
    <row r="57" spans="1:2" ht="15">
      <c r="A57" s="128" t="s">
        <v>1963</v>
      </c>
      <c r="B57" s="3">
        <v>1</v>
      </c>
    </row>
    <row r="58" spans="1:2" ht="15">
      <c r="A58" s="127" t="s">
        <v>1968</v>
      </c>
      <c r="B58" s="3"/>
    </row>
    <row r="59" spans="1:2" ht="15">
      <c r="A59" s="128" t="s">
        <v>1963</v>
      </c>
      <c r="B59" s="3">
        <v>1</v>
      </c>
    </row>
    <row r="60" spans="1:2" ht="15">
      <c r="A60" s="128" t="s">
        <v>1959</v>
      </c>
      <c r="B60" s="3">
        <v>40</v>
      </c>
    </row>
    <row r="61" spans="1:2" ht="15">
      <c r="A61" s="128" t="s">
        <v>1945</v>
      </c>
      <c r="B61" s="3">
        <v>14</v>
      </c>
    </row>
    <row r="62" spans="1:2" ht="15">
      <c r="A62" s="128" t="s">
        <v>1969</v>
      </c>
      <c r="B62" s="3">
        <v>5</v>
      </c>
    </row>
    <row r="63" spans="1:2" ht="15">
      <c r="A63" s="128" t="s">
        <v>1957</v>
      </c>
      <c r="B63" s="3">
        <v>2</v>
      </c>
    </row>
    <row r="64" spans="1:2" ht="15">
      <c r="A64" s="128" t="s">
        <v>1951</v>
      </c>
      <c r="B64" s="3">
        <v>3</v>
      </c>
    </row>
    <row r="65" spans="1:2" ht="15">
      <c r="A65" s="127" t="s">
        <v>1970</v>
      </c>
      <c r="B65" s="3"/>
    </row>
    <row r="66" spans="1:2" ht="15">
      <c r="A66" s="128" t="s">
        <v>1971</v>
      </c>
      <c r="B66" s="3">
        <v>1</v>
      </c>
    </row>
    <row r="67" spans="1:2" ht="15">
      <c r="A67" s="128" t="s">
        <v>1972</v>
      </c>
      <c r="B67" s="3">
        <v>1</v>
      </c>
    </row>
    <row r="68" spans="1:2" ht="15">
      <c r="A68" s="128" t="s">
        <v>1973</v>
      </c>
      <c r="B68" s="3">
        <v>1</v>
      </c>
    </row>
    <row r="69" spans="1:2" ht="15">
      <c r="A69" s="128" t="s">
        <v>1974</v>
      </c>
      <c r="B69" s="3">
        <v>2</v>
      </c>
    </row>
    <row r="70" spans="1:2" ht="15">
      <c r="A70" s="128" t="s">
        <v>1975</v>
      </c>
      <c r="B70" s="3">
        <v>2</v>
      </c>
    </row>
    <row r="71" spans="1:2" ht="15">
      <c r="A71" s="128" t="s">
        <v>1976</v>
      </c>
      <c r="B71" s="3">
        <v>1</v>
      </c>
    </row>
    <row r="72" spans="1:2" ht="15">
      <c r="A72" s="128" t="s">
        <v>1965</v>
      </c>
      <c r="B72" s="3">
        <v>6</v>
      </c>
    </row>
    <row r="73" spans="1:2" ht="15">
      <c r="A73" s="128" t="s">
        <v>1977</v>
      </c>
      <c r="B73" s="3">
        <v>2</v>
      </c>
    </row>
    <row r="74" spans="1:2" ht="15">
      <c r="A74" s="128" t="s">
        <v>1967</v>
      </c>
      <c r="B74" s="3">
        <v>1</v>
      </c>
    </row>
    <row r="75" spans="1:2" ht="15">
      <c r="A75" s="128" t="s">
        <v>1948</v>
      </c>
      <c r="B75" s="3">
        <v>1</v>
      </c>
    </row>
    <row r="76" spans="1:2" ht="15">
      <c r="A76" s="128" t="s">
        <v>1949</v>
      </c>
      <c r="B76" s="3">
        <v>1</v>
      </c>
    </row>
    <row r="77" spans="1:2" ht="15">
      <c r="A77" s="128" t="s">
        <v>1978</v>
      </c>
      <c r="B77" s="3">
        <v>1</v>
      </c>
    </row>
    <row r="78" spans="1:2" ht="15">
      <c r="A78" s="128" t="s">
        <v>1953</v>
      </c>
      <c r="B78" s="3">
        <v>1</v>
      </c>
    </row>
    <row r="79" spans="1:2" ht="15">
      <c r="A79" s="127" t="s">
        <v>1979</v>
      </c>
      <c r="B79" s="3"/>
    </row>
    <row r="80" spans="1:2" ht="15">
      <c r="A80" s="128" t="s">
        <v>1967</v>
      </c>
      <c r="B80" s="3">
        <v>1</v>
      </c>
    </row>
    <row r="81" spans="1:2" ht="15">
      <c r="A81" s="128" t="s">
        <v>1963</v>
      </c>
      <c r="B81" s="3">
        <v>1</v>
      </c>
    </row>
    <row r="82" spans="1:2" ht="15">
      <c r="A82" s="127" t="s">
        <v>1980</v>
      </c>
      <c r="B82" s="3"/>
    </row>
    <row r="83" spans="1:2" ht="15">
      <c r="A83" s="128" t="s">
        <v>1981</v>
      </c>
      <c r="B83" s="3">
        <v>1</v>
      </c>
    </row>
    <row r="84" spans="1:2" ht="15">
      <c r="A84" s="128" t="s">
        <v>1956</v>
      </c>
      <c r="B84" s="3">
        <v>1</v>
      </c>
    </row>
    <row r="85" spans="1:2" ht="15">
      <c r="A85" s="128" t="s">
        <v>1969</v>
      </c>
      <c r="B85" s="3">
        <v>1</v>
      </c>
    </row>
    <row r="86" spans="1:2" ht="15">
      <c r="A86" s="125" t="s">
        <v>1942</v>
      </c>
      <c r="B86" s="3">
        <v>114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2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772</v>
      </c>
      <c r="AE2" s="13" t="s">
        <v>773</v>
      </c>
      <c r="AF2" s="13" t="s">
        <v>774</v>
      </c>
      <c r="AG2" s="13" t="s">
        <v>775</v>
      </c>
      <c r="AH2" s="13" t="s">
        <v>776</v>
      </c>
      <c r="AI2" s="13" t="s">
        <v>777</v>
      </c>
      <c r="AJ2" s="13" t="s">
        <v>778</v>
      </c>
      <c r="AK2" s="13" t="s">
        <v>779</v>
      </c>
      <c r="AL2" s="13" t="s">
        <v>780</v>
      </c>
      <c r="AM2" s="13" t="s">
        <v>781</v>
      </c>
      <c r="AN2" s="13" t="s">
        <v>782</v>
      </c>
      <c r="AO2" s="13" t="s">
        <v>783</v>
      </c>
      <c r="AP2" s="13" t="s">
        <v>784</v>
      </c>
      <c r="AQ2" s="13" t="s">
        <v>785</v>
      </c>
      <c r="AR2" s="13" t="s">
        <v>786</v>
      </c>
      <c r="AS2" s="13" t="s">
        <v>192</v>
      </c>
      <c r="AT2" s="13" t="s">
        <v>787</v>
      </c>
      <c r="AU2" s="13" t="s">
        <v>788</v>
      </c>
      <c r="AV2" s="13" t="s">
        <v>789</v>
      </c>
      <c r="AW2" s="13" t="s">
        <v>790</v>
      </c>
      <c r="AX2" s="13" t="s">
        <v>791</v>
      </c>
      <c r="AY2" s="13" t="s">
        <v>792</v>
      </c>
      <c r="AZ2" s="13" t="s">
        <v>1586</v>
      </c>
      <c r="BA2" s="119" t="s">
        <v>1825</v>
      </c>
      <c r="BB2" s="119" t="s">
        <v>1826</v>
      </c>
      <c r="BC2" s="119" t="s">
        <v>1827</v>
      </c>
      <c r="BD2" s="119" t="s">
        <v>1828</v>
      </c>
      <c r="BE2" s="119" t="s">
        <v>1829</v>
      </c>
      <c r="BF2" s="119" t="s">
        <v>1831</v>
      </c>
      <c r="BG2" s="119" t="s">
        <v>1833</v>
      </c>
      <c r="BH2" s="119" t="s">
        <v>1854</v>
      </c>
      <c r="BI2" s="119" t="s">
        <v>1856</v>
      </c>
      <c r="BJ2" s="119" t="s">
        <v>1877</v>
      </c>
      <c r="BK2" s="119" t="s">
        <v>1927</v>
      </c>
      <c r="BL2" s="119" t="s">
        <v>1928</v>
      </c>
      <c r="BM2" s="119" t="s">
        <v>1929</v>
      </c>
      <c r="BN2" s="119" t="s">
        <v>1930</v>
      </c>
      <c r="BO2" s="119" t="s">
        <v>1931</v>
      </c>
      <c r="BP2" s="119" t="s">
        <v>1932</v>
      </c>
      <c r="BQ2" s="119" t="s">
        <v>1933</v>
      </c>
      <c r="BR2" s="119" t="s">
        <v>1934</v>
      </c>
      <c r="BS2" s="119" t="s">
        <v>1936</v>
      </c>
      <c r="BT2" s="3"/>
      <c r="BU2" s="3"/>
    </row>
    <row r="3" spans="1:73" ht="15" customHeight="1">
      <c r="A3" s="64" t="s">
        <v>212</v>
      </c>
      <c r="B3" s="65"/>
      <c r="C3" s="65" t="s">
        <v>64</v>
      </c>
      <c r="D3" s="66">
        <v>162.2937369902609</v>
      </c>
      <c r="E3" s="68"/>
      <c r="F3" s="100" t="s">
        <v>416</v>
      </c>
      <c r="G3" s="65"/>
      <c r="H3" s="69" t="s">
        <v>212</v>
      </c>
      <c r="I3" s="70"/>
      <c r="J3" s="70"/>
      <c r="K3" s="69" t="s">
        <v>1409</v>
      </c>
      <c r="L3" s="73">
        <v>1</v>
      </c>
      <c r="M3" s="74">
        <v>8062.87158203125</v>
      </c>
      <c r="N3" s="74">
        <v>1870.401123046875</v>
      </c>
      <c r="O3" s="75"/>
      <c r="P3" s="76"/>
      <c r="Q3" s="76"/>
      <c r="R3" s="48"/>
      <c r="S3" s="48">
        <v>0</v>
      </c>
      <c r="T3" s="48">
        <v>1</v>
      </c>
      <c r="U3" s="49">
        <v>0</v>
      </c>
      <c r="V3" s="49">
        <v>1</v>
      </c>
      <c r="W3" s="49">
        <v>0</v>
      </c>
      <c r="X3" s="49">
        <v>0.999996</v>
      </c>
      <c r="Y3" s="49">
        <v>0</v>
      </c>
      <c r="Z3" s="49">
        <v>0</v>
      </c>
      <c r="AA3" s="71">
        <v>3</v>
      </c>
      <c r="AB3" s="71"/>
      <c r="AC3" s="72"/>
      <c r="AD3" s="78" t="s">
        <v>793</v>
      </c>
      <c r="AE3" s="78">
        <v>102</v>
      </c>
      <c r="AF3" s="78">
        <v>65</v>
      </c>
      <c r="AG3" s="78">
        <v>115</v>
      </c>
      <c r="AH3" s="78">
        <v>92</v>
      </c>
      <c r="AI3" s="78"/>
      <c r="AJ3" s="78" t="s">
        <v>911</v>
      </c>
      <c r="AK3" s="78"/>
      <c r="AL3" s="78"/>
      <c r="AM3" s="78"/>
      <c r="AN3" s="80">
        <v>40974.99319444445</v>
      </c>
      <c r="AO3" s="83" t="s">
        <v>1147</v>
      </c>
      <c r="AP3" s="78" t="b">
        <v>1</v>
      </c>
      <c r="AQ3" s="78" t="b">
        <v>0</v>
      </c>
      <c r="AR3" s="78" t="b">
        <v>0</v>
      </c>
      <c r="AS3" s="78" t="s">
        <v>747</v>
      </c>
      <c r="AT3" s="78">
        <v>2</v>
      </c>
      <c r="AU3" s="83" t="s">
        <v>1252</v>
      </c>
      <c r="AV3" s="78" t="b">
        <v>0</v>
      </c>
      <c r="AW3" s="78" t="s">
        <v>1288</v>
      </c>
      <c r="AX3" s="83" t="s">
        <v>1289</v>
      </c>
      <c r="AY3" s="78" t="s">
        <v>66</v>
      </c>
      <c r="AZ3" s="78" t="str">
        <f>REPLACE(INDEX(GroupVertices[Group],MATCH(Vertices[[#This Row],[Vertex]],GroupVertices[Vertex],0)),1,1,"")</f>
        <v>9</v>
      </c>
      <c r="BA3" s="48" t="s">
        <v>375</v>
      </c>
      <c r="BB3" s="48" t="s">
        <v>375</v>
      </c>
      <c r="BC3" s="48" t="s">
        <v>393</v>
      </c>
      <c r="BD3" s="48" t="s">
        <v>393</v>
      </c>
      <c r="BE3" s="48"/>
      <c r="BF3" s="48"/>
      <c r="BG3" s="120" t="s">
        <v>1834</v>
      </c>
      <c r="BH3" s="120" t="s">
        <v>1834</v>
      </c>
      <c r="BI3" s="120" t="s">
        <v>1857</v>
      </c>
      <c r="BJ3" s="120" t="s">
        <v>1857</v>
      </c>
      <c r="BK3" s="120">
        <v>2</v>
      </c>
      <c r="BL3" s="123">
        <v>10.526315789473685</v>
      </c>
      <c r="BM3" s="120">
        <v>0</v>
      </c>
      <c r="BN3" s="123">
        <v>0</v>
      </c>
      <c r="BO3" s="120">
        <v>0</v>
      </c>
      <c r="BP3" s="123">
        <v>0</v>
      </c>
      <c r="BQ3" s="120">
        <v>17</v>
      </c>
      <c r="BR3" s="123">
        <v>89.47368421052632</v>
      </c>
      <c r="BS3" s="120">
        <v>19</v>
      </c>
      <c r="BT3" s="3"/>
      <c r="BU3" s="3"/>
    </row>
    <row r="4" spans="1:76" ht="15">
      <c r="A4" s="64" t="s">
        <v>323</v>
      </c>
      <c r="B4" s="65"/>
      <c r="C4" s="65" t="s">
        <v>64</v>
      </c>
      <c r="D4" s="66">
        <v>199.12835556897724</v>
      </c>
      <c r="E4" s="68"/>
      <c r="F4" s="100" t="s">
        <v>1267</v>
      </c>
      <c r="G4" s="65"/>
      <c r="H4" s="69" t="s">
        <v>323</v>
      </c>
      <c r="I4" s="70"/>
      <c r="J4" s="70"/>
      <c r="K4" s="69" t="s">
        <v>1410</v>
      </c>
      <c r="L4" s="73">
        <v>1</v>
      </c>
      <c r="M4" s="74">
        <v>8062.87158203125</v>
      </c>
      <c r="N4" s="74">
        <v>2340.9423828125</v>
      </c>
      <c r="O4" s="75"/>
      <c r="P4" s="76"/>
      <c r="Q4" s="76"/>
      <c r="R4" s="86"/>
      <c r="S4" s="48">
        <v>1</v>
      </c>
      <c r="T4" s="48">
        <v>0</v>
      </c>
      <c r="U4" s="49">
        <v>0</v>
      </c>
      <c r="V4" s="49">
        <v>1</v>
      </c>
      <c r="W4" s="49">
        <v>0</v>
      </c>
      <c r="X4" s="49">
        <v>0.999996</v>
      </c>
      <c r="Y4" s="49">
        <v>0</v>
      </c>
      <c r="Z4" s="49">
        <v>0</v>
      </c>
      <c r="AA4" s="71">
        <v>4</v>
      </c>
      <c r="AB4" s="71"/>
      <c r="AC4" s="72"/>
      <c r="AD4" s="78" t="s">
        <v>794</v>
      </c>
      <c r="AE4" s="78">
        <v>287</v>
      </c>
      <c r="AF4" s="78">
        <v>8216</v>
      </c>
      <c r="AG4" s="78">
        <v>28009</v>
      </c>
      <c r="AH4" s="78">
        <v>625</v>
      </c>
      <c r="AI4" s="78"/>
      <c r="AJ4" s="78" t="s">
        <v>912</v>
      </c>
      <c r="AK4" s="78" t="s">
        <v>1004</v>
      </c>
      <c r="AL4" s="83" t="s">
        <v>1086</v>
      </c>
      <c r="AM4" s="78"/>
      <c r="AN4" s="80">
        <v>42457.993784722225</v>
      </c>
      <c r="AO4" s="83" t="s">
        <v>1148</v>
      </c>
      <c r="AP4" s="78" t="b">
        <v>1</v>
      </c>
      <c r="AQ4" s="78" t="b">
        <v>0</v>
      </c>
      <c r="AR4" s="78" t="b">
        <v>0</v>
      </c>
      <c r="AS4" s="78" t="s">
        <v>747</v>
      </c>
      <c r="AT4" s="78">
        <v>228</v>
      </c>
      <c r="AU4" s="78"/>
      <c r="AV4" s="78" t="b">
        <v>1</v>
      </c>
      <c r="AW4" s="78" t="s">
        <v>1288</v>
      </c>
      <c r="AX4" s="83" t="s">
        <v>1290</v>
      </c>
      <c r="AY4" s="78" t="s">
        <v>65</v>
      </c>
      <c r="AZ4" s="78" t="str">
        <f>REPLACE(INDEX(GroupVertices[Group],MATCH(Vertices[[#This Row],[Vertex]],GroupVertices[Vertex],0)),1,1,"")</f>
        <v>9</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162.15816607167895</v>
      </c>
      <c r="E5" s="68"/>
      <c r="F5" s="100" t="s">
        <v>1268</v>
      </c>
      <c r="G5" s="65"/>
      <c r="H5" s="69" t="s">
        <v>213</v>
      </c>
      <c r="I5" s="70"/>
      <c r="J5" s="70"/>
      <c r="K5" s="69" t="s">
        <v>1411</v>
      </c>
      <c r="L5" s="73">
        <v>1</v>
      </c>
      <c r="M5" s="74">
        <v>9492.228515625</v>
      </c>
      <c r="N5" s="74">
        <v>4111.353515625</v>
      </c>
      <c r="O5" s="75"/>
      <c r="P5" s="76"/>
      <c r="Q5" s="76"/>
      <c r="R5" s="86"/>
      <c r="S5" s="48">
        <v>2</v>
      </c>
      <c r="T5" s="48">
        <v>1</v>
      </c>
      <c r="U5" s="49">
        <v>0</v>
      </c>
      <c r="V5" s="49">
        <v>1</v>
      </c>
      <c r="W5" s="49">
        <v>0</v>
      </c>
      <c r="X5" s="49">
        <v>1.29824</v>
      </c>
      <c r="Y5" s="49">
        <v>0</v>
      </c>
      <c r="Z5" s="49">
        <v>0</v>
      </c>
      <c r="AA5" s="71">
        <v>5</v>
      </c>
      <c r="AB5" s="71"/>
      <c r="AC5" s="72"/>
      <c r="AD5" s="78" t="s">
        <v>795</v>
      </c>
      <c r="AE5" s="78">
        <v>241</v>
      </c>
      <c r="AF5" s="78">
        <v>35</v>
      </c>
      <c r="AG5" s="78">
        <v>489</v>
      </c>
      <c r="AH5" s="78">
        <v>1227</v>
      </c>
      <c r="AI5" s="78"/>
      <c r="AJ5" s="78" t="s">
        <v>913</v>
      </c>
      <c r="AK5" s="78" t="s">
        <v>1005</v>
      </c>
      <c r="AL5" s="78"/>
      <c r="AM5" s="78"/>
      <c r="AN5" s="80">
        <v>43165.717673611114</v>
      </c>
      <c r="AO5" s="83" t="s">
        <v>1149</v>
      </c>
      <c r="AP5" s="78" t="b">
        <v>1</v>
      </c>
      <c r="AQ5" s="78" t="b">
        <v>0</v>
      </c>
      <c r="AR5" s="78" t="b">
        <v>0</v>
      </c>
      <c r="AS5" s="78" t="s">
        <v>747</v>
      </c>
      <c r="AT5" s="78">
        <v>0</v>
      </c>
      <c r="AU5" s="78"/>
      <c r="AV5" s="78" t="b">
        <v>0</v>
      </c>
      <c r="AW5" s="78" t="s">
        <v>1288</v>
      </c>
      <c r="AX5" s="83" t="s">
        <v>1291</v>
      </c>
      <c r="AY5" s="78" t="s">
        <v>66</v>
      </c>
      <c r="AZ5" s="78" t="str">
        <f>REPLACE(INDEX(GroupVertices[Group],MATCH(Vertices[[#This Row],[Vertex]],GroupVertices[Vertex],0)),1,1,"")</f>
        <v>8</v>
      </c>
      <c r="BA5" s="48" t="s">
        <v>376</v>
      </c>
      <c r="BB5" s="48" t="s">
        <v>376</v>
      </c>
      <c r="BC5" s="48" t="s">
        <v>394</v>
      </c>
      <c r="BD5" s="48" t="s">
        <v>394</v>
      </c>
      <c r="BE5" s="48"/>
      <c r="BF5" s="48"/>
      <c r="BG5" s="120" t="s">
        <v>1834</v>
      </c>
      <c r="BH5" s="120" t="s">
        <v>1834</v>
      </c>
      <c r="BI5" s="120" t="s">
        <v>1857</v>
      </c>
      <c r="BJ5" s="120" t="s">
        <v>1857</v>
      </c>
      <c r="BK5" s="120">
        <v>2</v>
      </c>
      <c r="BL5" s="123">
        <v>12.5</v>
      </c>
      <c r="BM5" s="120">
        <v>0</v>
      </c>
      <c r="BN5" s="123">
        <v>0</v>
      </c>
      <c r="BO5" s="120">
        <v>0</v>
      </c>
      <c r="BP5" s="123">
        <v>0</v>
      </c>
      <c r="BQ5" s="120">
        <v>14</v>
      </c>
      <c r="BR5" s="123">
        <v>87.5</v>
      </c>
      <c r="BS5" s="120">
        <v>16</v>
      </c>
      <c r="BT5" s="2"/>
      <c r="BU5" s="3"/>
      <c r="BV5" s="3"/>
      <c r="BW5" s="3"/>
      <c r="BX5" s="3"/>
    </row>
    <row r="6" spans="1:76" ht="15">
      <c r="A6" s="64" t="s">
        <v>214</v>
      </c>
      <c r="B6" s="65"/>
      <c r="C6" s="65" t="s">
        <v>64</v>
      </c>
      <c r="D6" s="66">
        <v>162.34796535769368</v>
      </c>
      <c r="E6" s="68"/>
      <c r="F6" s="100" t="s">
        <v>417</v>
      </c>
      <c r="G6" s="65"/>
      <c r="H6" s="69" t="s">
        <v>214</v>
      </c>
      <c r="I6" s="70"/>
      <c r="J6" s="70"/>
      <c r="K6" s="69" t="s">
        <v>1412</v>
      </c>
      <c r="L6" s="73">
        <v>1</v>
      </c>
      <c r="M6" s="74">
        <v>9492.228515625</v>
      </c>
      <c r="N6" s="74">
        <v>3323.197021484375</v>
      </c>
      <c r="O6" s="75"/>
      <c r="P6" s="76"/>
      <c r="Q6" s="76"/>
      <c r="R6" s="86"/>
      <c r="S6" s="48">
        <v>0</v>
      </c>
      <c r="T6" s="48">
        <v>1</v>
      </c>
      <c r="U6" s="49">
        <v>0</v>
      </c>
      <c r="V6" s="49">
        <v>1</v>
      </c>
      <c r="W6" s="49">
        <v>0</v>
      </c>
      <c r="X6" s="49">
        <v>0.701752</v>
      </c>
      <c r="Y6" s="49">
        <v>0</v>
      </c>
      <c r="Z6" s="49">
        <v>0</v>
      </c>
      <c r="AA6" s="71">
        <v>6</v>
      </c>
      <c r="AB6" s="71"/>
      <c r="AC6" s="72"/>
      <c r="AD6" s="78" t="s">
        <v>796</v>
      </c>
      <c r="AE6" s="78">
        <v>417</v>
      </c>
      <c r="AF6" s="78">
        <v>77</v>
      </c>
      <c r="AG6" s="78">
        <v>11643</v>
      </c>
      <c r="AH6" s="78">
        <v>7168</v>
      </c>
      <c r="AI6" s="78"/>
      <c r="AJ6" s="78"/>
      <c r="AK6" s="78" t="s">
        <v>1006</v>
      </c>
      <c r="AL6" s="78"/>
      <c r="AM6" s="78"/>
      <c r="AN6" s="80">
        <v>42133.66767361111</v>
      </c>
      <c r="AO6" s="83" t="s">
        <v>1150</v>
      </c>
      <c r="AP6" s="78" t="b">
        <v>0</v>
      </c>
      <c r="AQ6" s="78" t="b">
        <v>0</v>
      </c>
      <c r="AR6" s="78" t="b">
        <v>0</v>
      </c>
      <c r="AS6" s="78" t="s">
        <v>747</v>
      </c>
      <c r="AT6" s="78">
        <v>2</v>
      </c>
      <c r="AU6" s="83" t="s">
        <v>1252</v>
      </c>
      <c r="AV6" s="78" t="b">
        <v>0</v>
      </c>
      <c r="AW6" s="78" t="s">
        <v>1288</v>
      </c>
      <c r="AX6" s="83" t="s">
        <v>1292</v>
      </c>
      <c r="AY6" s="78" t="s">
        <v>66</v>
      </c>
      <c r="AZ6" s="78" t="str">
        <f>REPLACE(INDEX(GroupVertices[Group],MATCH(Vertices[[#This Row],[Vertex]],GroupVertices[Vertex],0)),1,1,"")</f>
        <v>8</v>
      </c>
      <c r="BA6" s="48"/>
      <c r="BB6" s="48"/>
      <c r="BC6" s="48"/>
      <c r="BD6" s="48"/>
      <c r="BE6" s="48"/>
      <c r="BF6" s="48"/>
      <c r="BG6" s="120" t="s">
        <v>1835</v>
      </c>
      <c r="BH6" s="120" t="s">
        <v>1835</v>
      </c>
      <c r="BI6" s="120" t="s">
        <v>1858</v>
      </c>
      <c r="BJ6" s="120" t="s">
        <v>1858</v>
      </c>
      <c r="BK6" s="120">
        <v>2</v>
      </c>
      <c r="BL6" s="123">
        <v>11.11111111111111</v>
      </c>
      <c r="BM6" s="120">
        <v>0</v>
      </c>
      <c r="BN6" s="123">
        <v>0</v>
      </c>
      <c r="BO6" s="120">
        <v>0</v>
      </c>
      <c r="BP6" s="123">
        <v>0</v>
      </c>
      <c r="BQ6" s="120">
        <v>16</v>
      </c>
      <c r="BR6" s="123">
        <v>88.88888888888889</v>
      </c>
      <c r="BS6" s="120">
        <v>18</v>
      </c>
      <c r="BT6" s="2"/>
      <c r="BU6" s="3"/>
      <c r="BV6" s="3"/>
      <c r="BW6" s="3"/>
      <c r="BX6" s="3"/>
    </row>
    <row r="7" spans="1:76" ht="15">
      <c r="A7" s="64" t="s">
        <v>215</v>
      </c>
      <c r="B7" s="65"/>
      <c r="C7" s="65" t="s">
        <v>64</v>
      </c>
      <c r="D7" s="66">
        <v>162.50161239875322</v>
      </c>
      <c r="E7" s="68"/>
      <c r="F7" s="100" t="s">
        <v>418</v>
      </c>
      <c r="G7" s="65"/>
      <c r="H7" s="69" t="s">
        <v>215</v>
      </c>
      <c r="I7" s="70"/>
      <c r="J7" s="70"/>
      <c r="K7" s="69" t="s">
        <v>1413</v>
      </c>
      <c r="L7" s="73">
        <v>1</v>
      </c>
      <c r="M7" s="74">
        <v>6669.89794921875</v>
      </c>
      <c r="N7" s="74">
        <v>6294.6640625</v>
      </c>
      <c r="O7" s="75"/>
      <c r="P7" s="76"/>
      <c r="Q7" s="76"/>
      <c r="R7" s="86"/>
      <c r="S7" s="48">
        <v>1</v>
      </c>
      <c r="T7" s="48">
        <v>1</v>
      </c>
      <c r="U7" s="49">
        <v>0</v>
      </c>
      <c r="V7" s="49">
        <v>0</v>
      </c>
      <c r="W7" s="49">
        <v>0</v>
      </c>
      <c r="X7" s="49">
        <v>0.999996</v>
      </c>
      <c r="Y7" s="49">
        <v>0</v>
      </c>
      <c r="Z7" s="49" t="s">
        <v>1938</v>
      </c>
      <c r="AA7" s="71">
        <v>7</v>
      </c>
      <c r="AB7" s="71"/>
      <c r="AC7" s="72"/>
      <c r="AD7" s="78" t="s">
        <v>797</v>
      </c>
      <c r="AE7" s="78">
        <v>50</v>
      </c>
      <c r="AF7" s="78">
        <v>111</v>
      </c>
      <c r="AG7" s="78">
        <v>22629</v>
      </c>
      <c r="AH7" s="78">
        <v>0</v>
      </c>
      <c r="AI7" s="78"/>
      <c r="AJ7" s="78" t="s">
        <v>914</v>
      </c>
      <c r="AK7" s="78" t="s">
        <v>1007</v>
      </c>
      <c r="AL7" s="83" t="s">
        <v>1087</v>
      </c>
      <c r="AM7" s="78"/>
      <c r="AN7" s="80">
        <v>41586.130381944444</v>
      </c>
      <c r="AO7" s="83" t="s">
        <v>1151</v>
      </c>
      <c r="AP7" s="78" t="b">
        <v>1</v>
      </c>
      <c r="AQ7" s="78" t="b">
        <v>0</v>
      </c>
      <c r="AR7" s="78" t="b">
        <v>0</v>
      </c>
      <c r="AS7" s="78" t="s">
        <v>748</v>
      </c>
      <c r="AT7" s="78">
        <v>1</v>
      </c>
      <c r="AU7" s="83" t="s">
        <v>1252</v>
      </c>
      <c r="AV7" s="78" t="b">
        <v>0</v>
      </c>
      <c r="AW7" s="78" t="s">
        <v>1288</v>
      </c>
      <c r="AX7" s="83" t="s">
        <v>1293</v>
      </c>
      <c r="AY7" s="78" t="s">
        <v>66</v>
      </c>
      <c r="AZ7" s="78" t="str">
        <f>REPLACE(INDEX(GroupVertices[Group],MATCH(Vertices[[#This Row],[Vertex]],GroupVertices[Vertex],0)),1,1,"")</f>
        <v>2</v>
      </c>
      <c r="BA7" s="48" t="s">
        <v>377</v>
      </c>
      <c r="BB7" s="48" t="s">
        <v>377</v>
      </c>
      <c r="BC7" s="48" t="s">
        <v>395</v>
      </c>
      <c r="BD7" s="48" t="s">
        <v>395</v>
      </c>
      <c r="BE7" s="48"/>
      <c r="BF7" s="48"/>
      <c r="BG7" s="120" t="s">
        <v>1836</v>
      </c>
      <c r="BH7" s="120" t="s">
        <v>1836</v>
      </c>
      <c r="BI7" s="120" t="s">
        <v>1859</v>
      </c>
      <c r="BJ7" s="120" t="s">
        <v>1859</v>
      </c>
      <c r="BK7" s="120">
        <v>2</v>
      </c>
      <c r="BL7" s="123">
        <v>5.405405405405405</v>
      </c>
      <c r="BM7" s="120">
        <v>0</v>
      </c>
      <c r="BN7" s="123">
        <v>0</v>
      </c>
      <c r="BO7" s="120">
        <v>0</v>
      </c>
      <c r="BP7" s="123">
        <v>0</v>
      </c>
      <c r="BQ7" s="120">
        <v>35</v>
      </c>
      <c r="BR7" s="123">
        <v>94.5945945945946</v>
      </c>
      <c r="BS7" s="120">
        <v>37</v>
      </c>
      <c r="BT7" s="2"/>
      <c r="BU7" s="3"/>
      <c r="BV7" s="3"/>
      <c r="BW7" s="3"/>
      <c r="BX7" s="3"/>
    </row>
    <row r="8" spans="1:76" ht="15">
      <c r="A8" s="64" t="s">
        <v>216</v>
      </c>
      <c r="B8" s="65"/>
      <c r="C8" s="65" t="s">
        <v>64</v>
      </c>
      <c r="D8" s="66">
        <v>168.71527950042602</v>
      </c>
      <c r="E8" s="68"/>
      <c r="F8" s="100" t="s">
        <v>419</v>
      </c>
      <c r="G8" s="65"/>
      <c r="H8" s="69" t="s">
        <v>216</v>
      </c>
      <c r="I8" s="70"/>
      <c r="J8" s="70"/>
      <c r="K8" s="69" t="s">
        <v>1414</v>
      </c>
      <c r="L8" s="73">
        <v>1</v>
      </c>
      <c r="M8" s="74">
        <v>7366.38525390625</v>
      </c>
      <c r="N8" s="74">
        <v>6294.6640625</v>
      </c>
      <c r="O8" s="75"/>
      <c r="P8" s="76"/>
      <c r="Q8" s="76"/>
      <c r="R8" s="86"/>
      <c r="S8" s="48">
        <v>1</v>
      </c>
      <c r="T8" s="48">
        <v>1</v>
      </c>
      <c r="U8" s="49">
        <v>0</v>
      </c>
      <c r="V8" s="49">
        <v>0</v>
      </c>
      <c r="W8" s="49">
        <v>0</v>
      </c>
      <c r="X8" s="49">
        <v>0.999996</v>
      </c>
      <c r="Y8" s="49">
        <v>0</v>
      </c>
      <c r="Z8" s="49" t="s">
        <v>1938</v>
      </c>
      <c r="AA8" s="71">
        <v>8</v>
      </c>
      <c r="AB8" s="71"/>
      <c r="AC8" s="72"/>
      <c r="AD8" s="78" t="s">
        <v>798</v>
      </c>
      <c r="AE8" s="78">
        <v>1987</v>
      </c>
      <c r="AF8" s="78">
        <v>1486</v>
      </c>
      <c r="AG8" s="78">
        <v>17298</v>
      </c>
      <c r="AH8" s="78">
        <v>24240</v>
      </c>
      <c r="AI8" s="78"/>
      <c r="AJ8" s="78" t="s">
        <v>915</v>
      </c>
      <c r="AK8" s="78"/>
      <c r="AL8" s="83" t="s">
        <v>1088</v>
      </c>
      <c r="AM8" s="78"/>
      <c r="AN8" s="80">
        <v>40205.897048611114</v>
      </c>
      <c r="AO8" s="83" t="s">
        <v>1152</v>
      </c>
      <c r="AP8" s="78" t="b">
        <v>0</v>
      </c>
      <c r="AQ8" s="78" t="b">
        <v>0</v>
      </c>
      <c r="AR8" s="78" t="b">
        <v>1</v>
      </c>
      <c r="AS8" s="78" t="s">
        <v>749</v>
      </c>
      <c r="AT8" s="78">
        <v>67</v>
      </c>
      <c r="AU8" s="83" t="s">
        <v>1253</v>
      </c>
      <c r="AV8" s="78" t="b">
        <v>0</v>
      </c>
      <c r="AW8" s="78" t="s">
        <v>1288</v>
      </c>
      <c r="AX8" s="83" t="s">
        <v>1294</v>
      </c>
      <c r="AY8" s="78" t="s">
        <v>66</v>
      </c>
      <c r="AZ8" s="78" t="str">
        <f>REPLACE(INDEX(GroupVertices[Group],MATCH(Vertices[[#This Row],[Vertex]],GroupVertices[Vertex],0)),1,1,"")</f>
        <v>2</v>
      </c>
      <c r="BA8" s="48" t="s">
        <v>378</v>
      </c>
      <c r="BB8" s="48" t="s">
        <v>378</v>
      </c>
      <c r="BC8" s="48" t="s">
        <v>396</v>
      </c>
      <c r="BD8" s="48" t="s">
        <v>396</v>
      </c>
      <c r="BE8" s="48"/>
      <c r="BF8" s="48"/>
      <c r="BG8" s="120" t="s">
        <v>1837</v>
      </c>
      <c r="BH8" s="120" t="s">
        <v>1837</v>
      </c>
      <c r="BI8" s="120" t="s">
        <v>1860</v>
      </c>
      <c r="BJ8" s="120" t="s">
        <v>1860</v>
      </c>
      <c r="BK8" s="120">
        <v>0</v>
      </c>
      <c r="BL8" s="123">
        <v>0</v>
      </c>
      <c r="BM8" s="120">
        <v>0</v>
      </c>
      <c r="BN8" s="123">
        <v>0</v>
      </c>
      <c r="BO8" s="120">
        <v>0</v>
      </c>
      <c r="BP8" s="123">
        <v>0</v>
      </c>
      <c r="BQ8" s="120">
        <v>12</v>
      </c>
      <c r="BR8" s="123">
        <v>100</v>
      </c>
      <c r="BS8" s="120">
        <v>12</v>
      </c>
      <c r="BT8" s="2"/>
      <c r="BU8" s="3"/>
      <c r="BV8" s="3"/>
      <c r="BW8" s="3"/>
      <c r="BX8" s="3"/>
    </row>
    <row r="9" spans="1:76" ht="15">
      <c r="A9" s="64" t="s">
        <v>217</v>
      </c>
      <c r="B9" s="65"/>
      <c r="C9" s="65" t="s">
        <v>64</v>
      </c>
      <c r="D9" s="66">
        <v>186.93149192722095</v>
      </c>
      <c r="E9" s="68"/>
      <c r="F9" s="100" t="s">
        <v>1269</v>
      </c>
      <c r="G9" s="65"/>
      <c r="H9" s="69" t="s">
        <v>217</v>
      </c>
      <c r="I9" s="70"/>
      <c r="J9" s="70"/>
      <c r="K9" s="69" t="s">
        <v>1415</v>
      </c>
      <c r="L9" s="73">
        <v>1</v>
      </c>
      <c r="M9" s="74">
        <v>7806.236328125</v>
      </c>
      <c r="N9" s="74">
        <v>817.5653076171875</v>
      </c>
      <c r="O9" s="75"/>
      <c r="P9" s="76"/>
      <c r="Q9" s="76"/>
      <c r="R9" s="86"/>
      <c r="S9" s="48">
        <v>2</v>
      </c>
      <c r="T9" s="48">
        <v>1</v>
      </c>
      <c r="U9" s="49">
        <v>0</v>
      </c>
      <c r="V9" s="49">
        <v>1</v>
      </c>
      <c r="W9" s="49">
        <v>0</v>
      </c>
      <c r="X9" s="49">
        <v>1.29824</v>
      </c>
      <c r="Y9" s="49">
        <v>0</v>
      </c>
      <c r="Z9" s="49">
        <v>0</v>
      </c>
      <c r="AA9" s="71">
        <v>9</v>
      </c>
      <c r="AB9" s="71"/>
      <c r="AC9" s="72"/>
      <c r="AD9" s="78" t="s">
        <v>799</v>
      </c>
      <c r="AE9" s="78">
        <v>910</v>
      </c>
      <c r="AF9" s="78">
        <v>5517</v>
      </c>
      <c r="AG9" s="78">
        <v>33588</v>
      </c>
      <c r="AH9" s="78">
        <v>3</v>
      </c>
      <c r="AI9" s="78"/>
      <c r="AJ9" s="78"/>
      <c r="AK9" s="78" t="s">
        <v>1008</v>
      </c>
      <c r="AL9" s="83" t="s">
        <v>1089</v>
      </c>
      <c r="AM9" s="78"/>
      <c r="AN9" s="80">
        <v>41229.58577546296</v>
      </c>
      <c r="AO9" s="83" t="s">
        <v>1153</v>
      </c>
      <c r="AP9" s="78" t="b">
        <v>0</v>
      </c>
      <c r="AQ9" s="78" t="b">
        <v>0</v>
      </c>
      <c r="AR9" s="78" t="b">
        <v>0</v>
      </c>
      <c r="AS9" s="78" t="s">
        <v>748</v>
      </c>
      <c r="AT9" s="78">
        <v>26</v>
      </c>
      <c r="AU9" s="83" t="s">
        <v>1252</v>
      </c>
      <c r="AV9" s="78" t="b">
        <v>1</v>
      </c>
      <c r="AW9" s="78" t="s">
        <v>1288</v>
      </c>
      <c r="AX9" s="83" t="s">
        <v>1295</v>
      </c>
      <c r="AY9" s="78" t="s">
        <v>66</v>
      </c>
      <c r="AZ9" s="78" t="str">
        <f>REPLACE(INDEX(GroupVertices[Group],MATCH(Vertices[[#This Row],[Vertex]],GroupVertices[Vertex],0)),1,1,"")</f>
        <v>7</v>
      </c>
      <c r="BA9" s="48" t="s">
        <v>379</v>
      </c>
      <c r="BB9" s="48" t="s">
        <v>379</v>
      </c>
      <c r="BC9" s="48" t="s">
        <v>397</v>
      </c>
      <c r="BD9" s="48" t="s">
        <v>397</v>
      </c>
      <c r="BE9" s="48" t="s">
        <v>331</v>
      </c>
      <c r="BF9" s="48" t="s">
        <v>331</v>
      </c>
      <c r="BG9" s="120" t="s">
        <v>1717</v>
      </c>
      <c r="BH9" s="120" t="s">
        <v>1717</v>
      </c>
      <c r="BI9" s="120" t="s">
        <v>1779</v>
      </c>
      <c r="BJ9" s="120" t="s">
        <v>1779</v>
      </c>
      <c r="BK9" s="120">
        <v>0</v>
      </c>
      <c r="BL9" s="123">
        <v>0</v>
      </c>
      <c r="BM9" s="120">
        <v>0</v>
      </c>
      <c r="BN9" s="123">
        <v>0</v>
      </c>
      <c r="BO9" s="120">
        <v>0</v>
      </c>
      <c r="BP9" s="123">
        <v>0</v>
      </c>
      <c r="BQ9" s="120">
        <v>12</v>
      </c>
      <c r="BR9" s="123">
        <v>100</v>
      </c>
      <c r="BS9" s="120">
        <v>12</v>
      </c>
      <c r="BT9" s="2"/>
      <c r="BU9" s="3"/>
      <c r="BV9" s="3"/>
      <c r="BW9" s="3"/>
      <c r="BX9" s="3"/>
    </row>
    <row r="10" spans="1:76" ht="15">
      <c r="A10" s="64" t="s">
        <v>218</v>
      </c>
      <c r="B10" s="65"/>
      <c r="C10" s="65" t="s">
        <v>64</v>
      </c>
      <c r="D10" s="66">
        <v>176.86309170720133</v>
      </c>
      <c r="E10" s="68"/>
      <c r="F10" s="100" t="s">
        <v>420</v>
      </c>
      <c r="G10" s="65"/>
      <c r="H10" s="69" t="s">
        <v>218</v>
      </c>
      <c r="I10" s="70"/>
      <c r="J10" s="70"/>
      <c r="K10" s="69" t="s">
        <v>1416</v>
      </c>
      <c r="L10" s="73">
        <v>1</v>
      </c>
      <c r="M10" s="74">
        <v>8319.505859375</v>
      </c>
      <c r="N10" s="74">
        <v>817.5653076171875</v>
      </c>
      <c r="O10" s="75"/>
      <c r="P10" s="76"/>
      <c r="Q10" s="76"/>
      <c r="R10" s="86"/>
      <c r="S10" s="48">
        <v>0</v>
      </c>
      <c r="T10" s="48">
        <v>1</v>
      </c>
      <c r="U10" s="49">
        <v>0</v>
      </c>
      <c r="V10" s="49">
        <v>1</v>
      </c>
      <c r="W10" s="49">
        <v>0</v>
      </c>
      <c r="X10" s="49">
        <v>0.701752</v>
      </c>
      <c r="Y10" s="49">
        <v>0</v>
      </c>
      <c r="Z10" s="49">
        <v>0</v>
      </c>
      <c r="AA10" s="71">
        <v>10</v>
      </c>
      <c r="AB10" s="71"/>
      <c r="AC10" s="72"/>
      <c r="AD10" s="78" t="s">
        <v>800</v>
      </c>
      <c r="AE10" s="78">
        <v>756</v>
      </c>
      <c r="AF10" s="78">
        <v>3289</v>
      </c>
      <c r="AG10" s="78">
        <v>2962</v>
      </c>
      <c r="AH10" s="78">
        <v>802</v>
      </c>
      <c r="AI10" s="78"/>
      <c r="AJ10" s="78" t="s">
        <v>916</v>
      </c>
      <c r="AK10" s="78" t="s">
        <v>1008</v>
      </c>
      <c r="AL10" s="83" t="s">
        <v>1090</v>
      </c>
      <c r="AM10" s="78"/>
      <c r="AN10" s="80">
        <v>43392.344826388886</v>
      </c>
      <c r="AO10" s="83" t="s">
        <v>1154</v>
      </c>
      <c r="AP10" s="78" t="b">
        <v>0</v>
      </c>
      <c r="AQ10" s="78" t="b">
        <v>0</v>
      </c>
      <c r="AR10" s="78" t="b">
        <v>0</v>
      </c>
      <c r="AS10" s="78" t="s">
        <v>748</v>
      </c>
      <c r="AT10" s="78">
        <v>4</v>
      </c>
      <c r="AU10" s="83" t="s">
        <v>1252</v>
      </c>
      <c r="AV10" s="78" t="b">
        <v>0</v>
      </c>
      <c r="AW10" s="78" t="s">
        <v>1288</v>
      </c>
      <c r="AX10" s="83" t="s">
        <v>1296</v>
      </c>
      <c r="AY10" s="78" t="s">
        <v>66</v>
      </c>
      <c r="AZ10" s="78" t="str">
        <f>REPLACE(INDEX(GroupVertices[Group],MATCH(Vertices[[#This Row],[Vertex]],GroupVertices[Vertex],0)),1,1,"")</f>
        <v>7</v>
      </c>
      <c r="BA10" s="48" t="s">
        <v>379</v>
      </c>
      <c r="BB10" s="48" t="s">
        <v>379</v>
      </c>
      <c r="BC10" s="48" t="s">
        <v>397</v>
      </c>
      <c r="BD10" s="48" t="s">
        <v>397</v>
      </c>
      <c r="BE10" s="48" t="s">
        <v>331</v>
      </c>
      <c r="BF10" s="48" t="s">
        <v>331</v>
      </c>
      <c r="BG10" s="120" t="s">
        <v>1838</v>
      </c>
      <c r="BH10" s="120" t="s">
        <v>1838</v>
      </c>
      <c r="BI10" s="120" t="s">
        <v>1861</v>
      </c>
      <c r="BJ10" s="120" t="s">
        <v>1861</v>
      </c>
      <c r="BK10" s="120">
        <v>0</v>
      </c>
      <c r="BL10" s="123">
        <v>0</v>
      </c>
      <c r="BM10" s="120">
        <v>0</v>
      </c>
      <c r="BN10" s="123">
        <v>0</v>
      </c>
      <c r="BO10" s="120">
        <v>0</v>
      </c>
      <c r="BP10" s="123">
        <v>0</v>
      </c>
      <c r="BQ10" s="120">
        <v>14</v>
      </c>
      <c r="BR10" s="123">
        <v>100</v>
      </c>
      <c r="BS10" s="120">
        <v>14</v>
      </c>
      <c r="BT10" s="2"/>
      <c r="BU10" s="3"/>
      <c r="BV10" s="3"/>
      <c r="BW10" s="3"/>
      <c r="BX10" s="3"/>
    </row>
    <row r="11" spans="1:76" ht="15">
      <c r="A11" s="64" t="s">
        <v>219</v>
      </c>
      <c r="B11" s="65"/>
      <c r="C11" s="65" t="s">
        <v>64</v>
      </c>
      <c r="D11" s="66">
        <v>162.63266428671577</v>
      </c>
      <c r="E11" s="68"/>
      <c r="F11" s="100" t="s">
        <v>421</v>
      </c>
      <c r="G11" s="65"/>
      <c r="H11" s="69" t="s">
        <v>219</v>
      </c>
      <c r="I11" s="70"/>
      <c r="J11" s="70"/>
      <c r="K11" s="69" t="s">
        <v>1417</v>
      </c>
      <c r="L11" s="73">
        <v>1</v>
      </c>
      <c r="M11" s="74">
        <v>8062.87158203125</v>
      </c>
      <c r="N11" s="74">
        <v>6294.6640625</v>
      </c>
      <c r="O11" s="75"/>
      <c r="P11" s="76"/>
      <c r="Q11" s="76"/>
      <c r="R11" s="86"/>
      <c r="S11" s="48">
        <v>1</v>
      </c>
      <c r="T11" s="48">
        <v>1</v>
      </c>
      <c r="U11" s="49">
        <v>0</v>
      </c>
      <c r="V11" s="49">
        <v>0</v>
      </c>
      <c r="W11" s="49">
        <v>0</v>
      </c>
      <c r="X11" s="49">
        <v>0.999996</v>
      </c>
      <c r="Y11" s="49">
        <v>0</v>
      </c>
      <c r="Z11" s="49" t="s">
        <v>1938</v>
      </c>
      <c r="AA11" s="71">
        <v>11</v>
      </c>
      <c r="AB11" s="71"/>
      <c r="AC11" s="72"/>
      <c r="AD11" s="78" t="s">
        <v>801</v>
      </c>
      <c r="AE11" s="78">
        <v>168</v>
      </c>
      <c r="AF11" s="78">
        <v>140</v>
      </c>
      <c r="AG11" s="78">
        <v>754</v>
      </c>
      <c r="AH11" s="78">
        <v>164</v>
      </c>
      <c r="AI11" s="78"/>
      <c r="AJ11" s="78" t="s">
        <v>917</v>
      </c>
      <c r="AK11" s="78" t="s">
        <v>1009</v>
      </c>
      <c r="AL11" s="78"/>
      <c r="AM11" s="78"/>
      <c r="AN11" s="80">
        <v>42018.90782407407</v>
      </c>
      <c r="AO11" s="83" t="s">
        <v>1155</v>
      </c>
      <c r="AP11" s="78" t="b">
        <v>1</v>
      </c>
      <c r="AQ11" s="78" t="b">
        <v>0</v>
      </c>
      <c r="AR11" s="78" t="b">
        <v>0</v>
      </c>
      <c r="AS11" s="78" t="s">
        <v>748</v>
      </c>
      <c r="AT11" s="78">
        <v>4</v>
      </c>
      <c r="AU11" s="83" t="s">
        <v>1252</v>
      </c>
      <c r="AV11" s="78" t="b">
        <v>0</v>
      </c>
      <c r="AW11" s="78" t="s">
        <v>1288</v>
      </c>
      <c r="AX11" s="83" t="s">
        <v>1297</v>
      </c>
      <c r="AY11" s="78" t="s">
        <v>66</v>
      </c>
      <c r="AZ11" s="78" t="str">
        <f>REPLACE(INDEX(GroupVertices[Group],MATCH(Vertices[[#This Row],[Vertex]],GroupVertices[Vertex],0)),1,1,"")</f>
        <v>2</v>
      </c>
      <c r="BA11" s="48" t="s">
        <v>380</v>
      </c>
      <c r="BB11" s="48" t="s">
        <v>380</v>
      </c>
      <c r="BC11" s="48" t="s">
        <v>398</v>
      </c>
      <c r="BD11" s="48" t="s">
        <v>398</v>
      </c>
      <c r="BE11" s="48"/>
      <c r="BF11" s="48"/>
      <c r="BG11" s="120" t="s">
        <v>1839</v>
      </c>
      <c r="BH11" s="120" t="s">
        <v>1839</v>
      </c>
      <c r="BI11" s="120" t="s">
        <v>1862</v>
      </c>
      <c r="BJ11" s="120" t="s">
        <v>1862</v>
      </c>
      <c r="BK11" s="120">
        <v>0</v>
      </c>
      <c r="BL11" s="123">
        <v>0</v>
      </c>
      <c r="BM11" s="120">
        <v>0</v>
      </c>
      <c r="BN11" s="123">
        <v>0</v>
      </c>
      <c r="BO11" s="120">
        <v>0</v>
      </c>
      <c r="BP11" s="123">
        <v>0</v>
      </c>
      <c r="BQ11" s="120">
        <v>22</v>
      </c>
      <c r="BR11" s="123">
        <v>100</v>
      </c>
      <c r="BS11" s="120">
        <v>22</v>
      </c>
      <c r="BT11" s="2"/>
      <c r="BU11" s="3"/>
      <c r="BV11" s="3"/>
      <c r="BW11" s="3"/>
      <c r="BX11" s="3"/>
    </row>
    <row r="12" spans="1:76" ht="15">
      <c r="A12" s="64" t="s">
        <v>220</v>
      </c>
      <c r="B12" s="65"/>
      <c r="C12" s="65" t="s">
        <v>64</v>
      </c>
      <c r="D12" s="66">
        <v>162.96255352193185</v>
      </c>
      <c r="E12" s="68"/>
      <c r="F12" s="100" t="s">
        <v>1270</v>
      </c>
      <c r="G12" s="65"/>
      <c r="H12" s="69" t="s">
        <v>220</v>
      </c>
      <c r="I12" s="70"/>
      <c r="J12" s="70"/>
      <c r="K12" s="69" t="s">
        <v>1418</v>
      </c>
      <c r="L12" s="73">
        <v>12.104776008885597</v>
      </c>
      <c r="M12" s="74">
        <v>8626.4921875</v>
      </c>
      <c r="N12" s="74">
        <v>3323.197021484375</v>
      </c>
      <c r="O12" s="75"/>
      <c r="P12" s="76"/>
      <c r="Q12" s="76"/>
      <c r="R12" s="86"/>
      <c r="S12" s="48">
        <v>0</v>
      </c>
      <c r="T12" s="48">
        <v>3</v>
      </c>
      <c r="U12" s="49">
        <v>6</v>
      </c>
      <c r="V12" s="49">
        <v>0.333333</v>
      </c>
      <c r="W12" s="49">
        <v>0</v>
      </c>
      <c r="X12" s="49">
        <v>1.918911</v>
      </c>
      <c r="Y12" s="49">
        <v>0</v>
      </c>
      <c r="Z12" s="49">
        <v>0</v>
      </c>
      <c r="AA12" s="71">
        <v>12</v>
      </c>
      <c r="AB12" s="71"/>
      <c r="AC12" s="72"/>
      <c r="AD12" s="78" t="s">
        <v>802</v>
      </c>
      <c r="AE12" s="78">
        <v>252</v>
      </c>
      <c r="AF12" s="78">
        <v>213</v>
      </c>
      <c r="AG12" s="78">
        <v>2125</v>
      </c>
      <c r="AH12" s="78">
        <v>3086</v>
      </c>
      <c r="AI12" s="78"/>
      <c r="AJ12" s="78" t="s">
        <v>918</v>
      </c>
      <c r="AK12" s="78" t="s">
        <v>1010</v>
      </c>
      <c r="AL12" s="78"/>
      <c r="AM12" s="78"/>
      <c r="AN12" s="80">
        <v>43323.83251157407</v>
      </c>
      <c r="AO12" s="83" t="s">
        <v>1156</v>
      </c>
      <c r="AP12" s="78" t="b">
        <v>0</v>
      </c>
      <c r="AQ12" s="78" t="b">
        <v>0</v>
      </c>
      <c r="AR12" s="78" t="b">
        <v>0</v>
      </c>
      <c r="AS12" s="78" t="s">
        <v>748</v>
      </c>
      <c r="AT12" s="78">
        <v>1</v>
      </c>
      <c r="AU12" s="83" t="s">
        <v>1252</v>
      </c>
      <c r="AV12" s="78" t="b">
        <v>0</v>
      </c>
      <c r="AW12" s="78" t="s">
        <v>1288</v>
      </c>
      <c r="AX12" s="83" t="s">
        <v>1298</v>
      </c>
      <c r="AY12" s="78" t="s">
        <v>66</v>
      </c>
      <c r="AZ12" s="78" t="str">
        <f>REPLACE(INDEX(GroupVertices[Group],MATCH(Vertices[[#This Row],[Vertex]],GroupVertices[Vertex],0)),1,1,"")</f>
        <v>4</v>
      </c>
      <c r="BA12" s="48"/>
      <c r="BB12" s="48"/>
      <c r="BC12" s="48"/>
      <c r="BD12" s="48"/>
      <c r="BE12" s="48"/>
      <c r="BF12" s="48"/>
      <c r="BG12" s="120" t="s">
        <v>1840</v>
      </c>
      <c r="BH12" s="120" t="s">
        <v>1840</v>
      </c>
      <c r="BI12" s="120" t="s">
        <v>1863</v>
      </c>
      <c r="BJ12" s="120" t="s">
        <v>1863</v>
      </c>
      <c r="BK12" s="120">
        <v>1</v>
      </c>
      <c r="BL12" s="123">
        <v>1.7857142857142858</v>
      </c>
      <c r="BM12" s="120">
        <v>2</v>
      </c>
      <c r="BN12" s="123">
        <v>3.5714285714285716</v>
      </c>
      <c r="BO12" s="120">
        <v>0</v>
      </c>
      <c r="BP12" s="123">
        <v>0</v>
      </c>
      <c r="BQ12" s="120">
        <v>53</v>
      </c>
      <c r="BR12" s="123">
        <v>94.64285714285714</v>
      </c>
      <c r="BS12" s="120">
        <v>56</v>
      </c>
      <c r="BT12" s="2"/>
      <c r="BU12" s="3"/>
      <c r="BV12" s="3"/>
      <c r="BW12" s="3"/>
      <c r="BX12" s="3"/>
    </row>
    <row r="13" spans="1:76" ht="15">
      <c r="A13" s="64" t="s">
        <v>324</v>
      </c>
      <c r="B13" s="65"/>
      <c r="C13" s="65" t="s">
        <v>64</v>
      </c>
      <c r="D13" s="66">
        <v>164.07875408492328</v>
      </c>
      <c r="E13" s="68"/>
      <c r="F13" s="100" t="s">
        <v>1271</v>
      </c>
      <c r="G13" s="65"/>
      <c r="H13" s="69" t="s">
        <v>324</v>
      </c>
      <c r="I13" s="70"/>
      <c r="J13" s="70"/>
      <c r="K13" s="69" t="s">
        <v>1419</v>
      </c>
      <c r="L13" s="73">
        <v>1</v>
      </c>
      <c r="M13" s="74">
        <v>8626.4921875</v>
      </c>
      <c r="N13" s="74">
        <v>4111.353515625</v>
      </c>
      <c r="O13" s="75"/>
      <c r="P13" s="76"/>
      <c r="Q13" s="76"/>
      <c r="R13" s="86"/>
      <c r="S13" s="48">
        <v>1</v>
      </c>
      <c r="T13" s="48">
        <v>0</v>
      </c>
      <c r="U13" s="49">
        <v>0</v>
      </c>
      <c r="V13" s="49">
        <v>0.2</v>
      </c>
      <c r="W13" s="49">
        <v>0</v>
      </c>
      <c r="X13" s="49">
        <v>0.693691</v>
      </c>
      <c r="Y13" s="49">
        <v>0</v>
      </c>
      <c r="Z13" s="49">
        <v>0</v>
      </c>
      <c r="AA13" s="71">
        <v>13</v>
      </c>
      <c r="AB13" s="71"/>
      <c r="AC13" s="72"/>
      <c r="AD13" s="78" t="s">
        <v>803</v>
      </c>
      <c r="AE13" s="78">
        <v>479</v>
      </c>
      <c r="AF13" s="78">
        <v>460</v>
      </c>
      <c r="AG13" s="78">
        <v>3020</v>
      </c>
      <c r="AH13" s="78">
        <v>5547</v>
      </c>
      <c r="AI13" s="78"/>
      <c r="AJ13" s="78" t="s">
        <v>919</v>
      </c>
      <c r="AK13" s="78" t="s">
        <v>1011</v>
      </c>
      <c r="AL13" s="78"/>
      <c r="AM13" s="78"/>
      <c r="AN13" s="80">
        <v>43163.98637731482</v>
      </c>
      <c r="AO13" s="83" t="s">
        <v>1157</v>
      </c>
      <c r="AP13" s="78" t="b">
        <v>1</v>
      </c>
      <c r="AQ13" s="78" t="b">
        <v>0</v>
      </c>
      <c r="AR13" s="78" t="b">
        <v>0</v>
      </c>
      <c r="AS13" s="78" t="s">
        <v>748</v>
      </c>
      <c r="AT13" s="78">
        <v>2</v>
      </c>
      <c r="AU13" s="78"/>
      <c r="AV13" s="78" t="b">
        <v>0</v>
      </c>
      <c r="AW13" s="78" t="s">
        <v>1288</v>
      </c>
      <c r="AX13" s="83" t="s">
        <v>1299</v>
      </c>
      <c r="AY13" s="78" t="s">
        <v>65</v>
      </c>
      <c r="AZ13" s="78" t="str">
        <f>REPLACE(INDEX(GroupVertices[Group],MATCH(Vertices[[#This Row],[Vertex]],GroupVertices[Vertex],0)),1,1,"")</f>
        <v>4</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325</v>
      </c>
      <c r="B14" s="65"/>
      <c r="C14" s="65" t="s">
        <v>64</v>
      </c>
      <c r="D14" s="66">
        <v>165.45253939322038</v>
      </c>
      <c r="E14" s="68"/>
      <c r="F14" s="100" t="s">
        <v>1272</v>
      </c>
      <c r="G14" s="65"/>
      <c r="H14" s="69" t="s">
        <v>325</v>
      </c>
      <c r="I14" s="70"/>
      <c r="J14" s="70"/>
      <c r="K14" s="69" t="s">
        <v>1420</v>
      </c>
      <c r="L14" s="73">
        <v>1</v>
      </c>
      <c r="M14" s="74">
        <v>7908.56591796875</v>
      </c>
      <c r="N14" s="74">
        <v>4111.353515625</v>
      </c>
      <c r="O14" s="75"/>
      <c r="P14" s="76"/>
      <c r="Q14" s="76"/>
      <c r="R14" s="86"/>
      <c r="S14" s="48">
        <v>1</v>
      </c>
      <c r="T14" s="48">
        <v>0</v>
      </c>
      <c r="U14" s="49">
        <v>0</v>
      </c>
      <c r="V14" s="49">
        <v>0.2</v>
      </c>
      <c r="W14" s="49">
        <v>0</v>
      </c>
      <c r="X14" s="49">
        <v>0.693691</v>
      </c>
      <c r="Y14" s="49">
        <v>0</v>
      </c>
      <c r="Z14" s="49">
        <v>0</v>
      </c>
      <c r="AA14" s="71">
        <v>14</v>
      </c>
      <c r="AB14" s="71"/>
      <c r="AC14" s="72"/>
      <c r="AD14" s="78" t="s">
        <v>804</v>
      </c>
      <c r="AE14" s="78">
        <v>279</v>
      </c>
      <c r="AF14" s="78">
        <v>764</v>
      </c>
      <c r="AG14" s="78">
        <v>73721</v>
      </c>
      <c r="AH14" s="78">
        <v>110433</v>
      </c>
      <c r="AI14" s="78"/>
      <c r="AJ14" s="78" t="s">
        <v>920</v>
      </c>
      <c r="AK14" s="78" t="s">
        <v>1012</v>
      </c>
      <c r="AL14" s="78"/>
      <c r="AM14" s="78"/>
      <c r="AN14" s="80">
        <v>39956.8305787037</v>
      </c>
      <c r="AO14" s="83" t="s">
        <v>1158</v>
      </c>
      <c r="AP14" s="78" t="b">
        <v>0</v>
      </c>
      <c r="AQ14" s="78" t="b">
        <v>0</v>
      </c>
      <c r="AR14" s="78" t="b">
        <v>1</v>
      </c>
      <c r="AS14" s="78" t="s">
        <v>748</v>
      </c>
      <c r="AT14" s="78">
        <v>13</v>
      </c>
      <c r="AU14" s="83" t="s">
        <v>1254</v>
      </c>
      <c r="AV14" s="78" t="b">
        <v>0</v>
      </c>
      <c r="AW14" s="78" t="s">
        <v>1288</v>
      </c>
      <c r="AX14" s="83" t="s">
        <v>1300</v>
      </c>
      <c r="AY14" s="78" t="s">
        <v>65</v>
      </c>
      <c r="AZ14" s="78" t="str">
        <f>REPLACE(INDEX(GroupVertices[Group],MATCH(Vertices[[#This Row],[Vertex]],GroupVertices[Vertex],0)),1,1,"")</f>
        <v>4</v>
      </c>
      <c r="BA14" s="48"/>
      <c r="BB14" s="48"/>
      <c r="BC14" s="48"/>
      <c r="BD14" s="48"/>
      <c r="BE14" s="48"/>
      <c r="BF14" s="48"/>
      <c r="BG14" s="48"/>
      <c r="BH14" s="48"/>
      <c r="BI14" s="48"/>
      <c r="BJ14" s="48"/>
      <c r="BK14" s="48"/>
      <c r="BL14" s="49"/>
      <c r="BM14" s="48"/>
      <c r="BN14" s="49"/>
      <c r="BO14" s="48"/>
      <c r="BP14" s="49"/>
      <c r="BQ14" s="48"/>
      <c r="BR14" s="49"/>
      <c r="BS14" s="48"/>
      <c r="BT14" s="2"/>
      <c r="BU14" s="3"/>
      <c r="BV14" s="3"/>
      <c r="BW14" s="3"/>
      <c r="BX14" s="3"/>
    </row>
    <row r="15" spans="1:76" ht="15">
      <c r="A15" s="64" t="s">
        <v>326</v>
      </c>
      <c r="B15" s="65"/>
      <c r="C15" s="65" t="s">
        <v>64</v>
      </c>
      <c r="D15" s="66">
        <v>167.87473980521793</v>
      </c>
      <c r="E15" s="68"/>
      <c r="F15" s="100" t="s">
        <v>1273</v>
      </c>
      <c r="G15" s="65"/>
      <c r="H15" s="69" t="s">
        <v>326</v>
      </c>
      <c r="I15" s="70"/>
      <c r="J15" s="70"/>
      <c r="K15" s="69" t="s">
        <v>1421</v>
      </c>
      <c r="L15" s="73">
        <v>1</v>
      </c>
      <c r="M15" s="74">
        <v>7908.56591796875</v>
      </c>
      <c r="N15" s="74">
        <v>3323.197021484375</v>
      </c>
      <c r="O15" s="75"/>
      <c r="P15" s="76"/>
      <c r="Q15" s="76"/>
      <c r="R15" s="86"/>
      <c r="S15" s="48">
        <v>1</v>
      </c>
      <c r="T15" s="48">
        <v>0</v>
      </c>
      <c r="U15" s="49">
        <v>0</v>
      </c>
      <c r="V15" s="49">
        <v>0.2</v>
      </c>
      <c r="W15" s="49">
        <v>0</v>
      </c>
      <c r="X15" s="49">
        <v>0.693691</v>
      </c>
      <c r="Y15" s="49">
        <v>0</v>
      </c>
      <c r="Z15" s="49">
        <v>0</v>
      </c>
      <c r="AA15" s="71">
        <v>15</v>
      </c>
      <c r="AB15" s="71"/>
      <c r="AC15" s="72"/>
      <c r="AD15" s="78" t="s">
        <v>805</v>
      </c>
      <c r="AE15" s="78">
        <v>1403</v>
      </c>
      <c r="AF15" s="78">
        <v>1300</v>
      </c>
      <c r="AG15" s="78">
        <v>9602</v>
      </c>
      <c r="AH15" s="78">
        <v>25119</v>
      </c>
      <c r="AI15" s="78"/>
      <c r="AJ15" s="78" t="s">
        <v>921</v>
      </c>
      <c r="AK15" s="78" t="s">
        <v>1013</v>
      </c>
      <c r="AL15" s="78"/>
      <c r="AM15" s="78"/>
      <c r="AN15" s="80">
        <v>43206.04697916667</v>
      </c>
      <c r="AO15" s="83" t="s">
        <v>1159</v>
      </c>
      <c r="AP15" s="78" t="b">
        <v>1</v>
      </c>
      <c r="AQ15" s="78" t="b">
        <v>0</v>
      </c>
      <c r="AR15" s="78" t="b">
        <v>0</v>
      </c>
      <c r="AS15" s="78" t="s">
        <v>748</v>
      </c>
      <c r="AT15" s="78">
        <v>7</v>
      </c>
      <c r="AU15" s="78"/>
      <c r="AV15" s="78" t="b">
        <v>0</v>
      </c>
      <c r="AW15" s="78" t="s">
        <v>1288</v>
      </c>
      <c r="AX15" s="83" t="s">
        <v>1301</v>
      </c>
      <c r="AY15" s="78" t="s">
        <v>65</v>
      </c>
      <c r="AZ15" s="78" t="str">
        <f>REPLACE(INDEX(GroupVertices[Group],MATCH(Vertices[[#This Row],[Vertex]],GroupVertices[Vertex],0)),1,1,"")</f>
        <v>4</v>
      </c>
      <c r="BA15" s="48"/>
      <c r="BB15" s="48"/>
      <c r="BC15" s="48"/>
      <c r="BD15" s="48"/>
      <c r="BE15" s="48"/>
      <c r="BF15" s="48"/>
      <c r="BG15" s="48"/>
      <c r="BH15" s="48"/>
      <c r="BI15" s="48"/>
      <c r="BJ15" s="48"/>
      <c r="BK15" s="48"/>
      <c r="BL15" s="49"/>
      <c r="BM15" s="48"/>
      <c r="BN15" s="49"/>
      <c r="BO15" s="48"/>
      <c r="BP15" s="49"/>
      <c r="BQ15" s="48"/>
      <c r="BR15" s="49"/>
      <c r="BS15" s="48"/>
      <c r="BT15" s="2"/>
      <c r="BU15" s="3"/>
      <c r="BV15" s="3"/>
      <c r="BW15" s="3"/>
      <c r="BX15" s="3"/>
    </row>
    <row r="16" spans="1:76" ht="15">
      <c r="A16" s="64" t="s">
        <v>221</v>
      </c>
      <c r="B16" s="65"/>
      <c r="C16" s="65" t="s">
        <v>64</v>
      </c>
      <c r="D16" s="66">
        <v>165.20399270915345</v>
      </c>
      <c r="E16" s="68"/>
      <c r="F16" s="100" t="s">
        <v>422</v>
      </c>
      <c r="G16" s="65"/>
      <c r="H16" s="69" t="s">
        <v>221</v>
      </c>
      <c r="I16" s="70"/>
      <c r="J16" s="70"/>
      <c r="K16" s="69" t="s">
        <v>1422</v>
      </c>
      <c r="L16" s="73">
        <v>1</v>
      </c>
      <c r="M16" s="74">
        <v>8062.87158203125</v>
      </c>
      <c r="N16" s="74">
        <v>7252.2158203125</v>
      </c>
      <c r="O16" s="75"/>
      <c r="P16" s="76"/>
      <c r="Q16" s="76"/>
      <c r="R16" s="86"/>
      <c r="S16" s="48">
        <v>1</v>
      </c>
      <c r="T16" s="48">
        <v>1</v>
      </c>
      <c r="U16" s="49">
        <v>0</v>
      </c>
      <c r="V16" s="49">
        <v>0</v>
      </c>
      <c r="W16" s="49">
        <v>0</v>
      </c>
      <c r="X16" s="49">
        <v>0.999996</v>
      </c>
      <c r="Y16" s="49">
        <v>0</v>
      </c>
      <c r="Z16" s="49" t="s">
        <v>1938</v>
      </c>
      <c r="AA16" s="71">
        <v>16</v>
      </c>
      <c r="AB16" s="71"/>
      <c r="AC16" s="72"/>
      <c r="AD16" s="78" t="s">
        <v>806</v>
      </c>
      <c r="AE16" s="78">
        <v>771</v>
      </c>
      <c r="AF16" s="78">
        <v>709</v>
      </c>
      <c r="AG16" s="78">
        <v>4405</v>
      </c>
      <c r="AH16" s="78">
        <v>22</v>
      </c>
      <c r="AI16" s="78"/>
      <c r="AJ16" s="78" t="s">
        <v>922</v>
      </c>
      <c r="AK16" s="78" t="s">
        <v>1014</v>
      </c>
      <c r="AL16" s="83" t="s">
        <v>1091</v>
      </c>
      <c r="AM16" s="78"/>
      <c r="AN16" s="80">
        <v>40183.95327546296</v>
      </c>
      <c r="AO16" s="78"/>
      <c r="AP16" s="78" t="b">
        <v>0</v>
      </c>
      <c r="AQ16" s="78" t="b">
        <v>0</v>
      </c>
      <c r="AR16" s="78" t="b">
        <v>1</v>
      </c>
      <c r="AS16" s="78" t="s">
        <v>748</v>
      </c>
      <c r="AT16" s="78">
        <v>25</v>
      </c>
      <c r="AU16" s="83" t="s">
        <v>1255</v>
      </c>
      <c r="AV16" s="78" t="b">
        <v>0</v>
      </c>
      <c r="AW16" s="78" t="s">
        <v>1288</v>
      </c>
      <c r="AX16" s="83" t="s">
        <v>1302</v>
      </c>
      <c r="AY16" s="78" t="s">
        <v>66</v>
      </c>
      <c r="AZ16" s="78" t="str">
        <f>REPLACE(INDEX(GroupVertices[Group],MATCH(Vertices[[#This Row],[Vertex]],GroupVertices[Vertex],0)),1,1,"")</f>
        <v>2</v>
      </c>
      <c r="BA16" s="48" t="s">
        <v>381</v>
      </c>
      <c r="BB16" s="48" t="s">
        <v>381</v>
      </c>
      <c r="BC16" s="48" t="s">
        <v>399</v>
      </c>
      <c r="BD16" s="48" t="s">
        <v>399</v>
      </c>
      <c r="BE16" s="48" t="s">
        <v>407</v>
      </c>
      <c r="BF16" s="48" t="s">
        <v>407</v>
      </c>
      <c r="BG16" s="120" t="s">
        <v>1841</v>
      </c>
      <c r="BH16" s="120" t="s">
        <v>1841</v>
      </c>
      <c r="BI16" s="120" t="s">
        <v>1864</v>
      </c>
      <c r="BJ16" s="120" t="s">
        <v>1864</v>
      </c>
      <c r="BK16" s="120">
        <v>2</v>
      </c>
      <c r="BL16" s="123">
        <v>5.2631578947368425</v>
      </c>
      <c r="BM16" s="120">
        <v>2</v>
      </c>
      <c r="BN16" s="123">
        <v>5.2631578947368425</v>
      </c>
      <c r="BO16" s="120">
        <v>0</v>
      </c>
      <c r="BP16" s="123">
        <v>0</v>
      </c>
      <c r="BQ16" s="120">
        <v>34</v>
      </c>
      <c r="BR16" s="123">
        <v>89.47368421052632</v>
      </c>
      <c r="BS16" s="120">
        <v>38</v>
      </c>
      <c r="BT16" s="2"/>
      <c r="BU16" s="3"/>
      <c r="BV16" s="3"/>
      <c r="BW16" s="3"/>
      <c r="BX16" s="3"/>
    </row>
    <row r="17" spans="1:76" ht="15">
      <c r="A17" s="64" t="s">
        <v>222</v>
      </c>
      <c r="B17" s="65"/>
      <c r="C17" s="65" t="s">
        <v>64</v>
      </c>
      <c r="D17" s="66">
        <v>162.00903806123878</v>
      </c>
      <c r="E17" s="68"/>
      <c r="F17" s="100" t="s">
        <v>423</v>
      </c>
      <c r="G17" s="65"/>
      <c r="H17" s="69" t="s">
        <v>222</v>
      </c>
      <c r="I17" s="70"/>
      <c r="J17" s="70"/>
      <c r="K17" s="69" t="s">
        <v>1423</v>
      </c>
      <c r="L17" s="73">
        <v>1</v>
      </c>
      <c r="M17" s="74">
        <v>3820.5048828125</v>
      </c>
      <c r="N17" s="74">
        <v>478.8080749511719</v>
      </c>
      <c r="O17" s="75"/>
      <c r="P17" s="76"/>
      <c r="Q17" s="76"/>
      <c r="R17" s="86"/>
      <c r="S17" s="48">
        <v>0</v>
      </c>
      <c r="T17" s="48">
        <v>1</v>
      </c>
      <c r="U17" s="49">
        <v>0</v>
      </c>
      <c r="V17" s="49">
        <v>0.006803</v>
      </c>
      <c r="W17" s="49">
        <v>0.012031</v>
      </c>
      <c r="X17" s="49">
        <v>0.54387</v>
      </c>
      <c r="Y17" s="49">
        <v>0</v>
      </c>
      <c r="Z17" s="49">
        <v>0</v>
      </c>
      <c r="AA17" s="71">
        <v>17</v>
      </c>
      <c r="AB17" s="71"/>
      <c r="AC17" s="72"/>
      <c r="AD17" s="78" t="s">
        <v>807</v>
      </c>
      <c r="AE17" s="78">
        <v>148</v>
      </c>
      <c r="AF17" s="78">
        <v>2</v>
      </c>
      <c r="AG17" s="78">
        <v>354</v>
      </c>
      <c r="AH17" s="78">
        <v>368</v>
      </c>
      <c r="AI17" s="78"/>
      <c r="AJ17" s="78" t="s">
        <v>923</v>
      </c>
      <c r="AK17" s="78" t="s">
        <v>1015</v>
      </c>
      <c r="AL17" s="83" t="s">
        <v>1092</v>
      </c>
      <c r="AM17" s="78"/>
      <c r="AN17" s="80">
        <v>43510.09170138889</v>
      </c>
      <c r="AO17" s="83" t="s">
        <v>1160</v>
      </c>
      <c r="AP17" s="78" t="b">
        <v>1</v>
      </c>
      <c r="AQ17" s="78" t="b">
        <v>0</v>
      </c>
      <c r="AR17" s="78" t="b">
        <v>0</v>
      </c>
      <c r="AS17" s="78" t="s">
        <v>748</v>
      </c>
      <c r="AT17" s="78">
        <v>0</v>
      </c>
      <c r="AU17" s="78"/>
      <c r="AV17" s="78" t="b">
        <v>0</v>
      </c>
      <c r="AW17" s="78" t="s">
        <v>1288</v>
      </c>
      <c r="AX17" s="83" t="s">
        <v>1303</v>
      </c>
      <c r="AY17" s="78" t="s">
        <v>66</v>
      </c>
      <c r="AZ17" s="78" t="str">
        <f>REPLACE(INDEX(GroupVertices[Group],MATCH(Vertices[[#This Row],[Vertex]],GroupVertices[Vertex],0)),1,1,"")</f>
        <v>1</v>
      </c>
      <c r="BA17" s="48"/>
      <c r="BB17" s="48"/>
      <c r="BC17" s="48"/>
      <c r="BD17" s="48"/>
      <c r="BE17" s="48"/>
      <c r="BF17" s="48"/>
      <c r="BG17" s="120" t="s">
        <v>1842</v>
      </c>
      <c r="BH17" s="120" t="s">
        <v>1842</v>
      </c>
      <c r="BI17" s="120" t="s">
        <v>1865</v>
      </c>
      <c r="BJ17" s="120" t="s">
        <v>1865</v>
      </c>
      <c r="BK17" s="120">
        <v>0</v>
      </c>
      <c r="BL17" s="123">
        <v>0</v>
      </c>
      <c r="BM17" s="120">
        <v>0</v>
      </c>
      <c r="BN17" s="123">
        <v>0</v>
      </c>
      <c r="BO17" s="120">
        <v>0</v>
      </c>
      <c r="BP17" s="123">
        <v>0</v>
      </c>
      <c r="BQ17" s="120">
        <v>27</v>
      </c>
      <c r="BR17" s="123">
        <v>100</v>
      </c>
      <c r="BS17" s="120">
        <v>27</v>
      </c>
      <c r="BT17" s="2"/>
      <c r="BU17" s="3"/>
      <c r="BV17" s="3"/>
      <c r="BW17" s="3"/>
      <c r="BX17" s="3"/>
    </row>
    <row r="18" spans="1:76" ht="15">
      <c r="A18" s="64" t="s">
        <v>319</v>
      </c>
      <c r="B18" s="65"/>
      <c r="C18" s="65" t="s">
        <v>64</v>
      </c>
      <c r="D18" s="66">
        <v>1000</v>
      </c>
      <c r="E18" s="68"/>
      <c r="F18" s="100" t="s">
        <v>1274</v>
      </c>
      <c r="G18" s="65"/>
      <c r="H18" s="69" t="s">
        <v>319</v>
      </c>
      <c r="I18" s="70"/>
      <c r="J18" s="70"/>
      <c r="K18" s="69" t="s">
        <v>1424</v>
      </c>
      <c r="L18" s="73">
        <v>9999</v>
      </c>
      <c r="M18" s="74">
        <v>3190.314453125</v>
      </c>
      <c r="N18" s="74">
        <v>4979.53955078125</v>
      </c>
      <c r="O18" s="75"/>
      <c r="P18" s="76"/>
      <c r="Q18" s="76"/>
      <c r="R18" s="86"/>
      <c r="S18" s="48">
        <v>75</v>
      </c>
      <c r="T18" s="48">
        <v>1</v>
      </c>
      <c r="U18" s="49">
        <v>5402</v>
      </c>
      <c r="V18" s="49">
        <v>0.013514</v>
      </c>
      <c r="W18" s="49">
        <v>0.109686</v>
      </c>
      <c r="X18" s="49">
        <v>34.753287</v>
      </c>
      <c r="Y18" s="49">
        <v>0</v>
      </c>
      <c r="Z18" s="49">
        <v>0</v>
      </c>
      <c r="AA18" s="71">
        <v>18</v>
      </c>
      <c r="AB18" s="71"/>
      <c r="AC18" s="72"/>
      <c r="AD18" s="78" t="s">
        <v>808</v>
      </c>
      <c r="AE18" s="78">
        <v>353</v>
      </c>
      <c r="AF18" s="78">
        <v>10351581</v>
      </c>
      <c r="AG18" s="78">
        <v>101539</v>
      </c>
      <c r="AH18" s="78">
        <v>2074</v>
      </c>
      <c r="AI18" s="78"/>
      <c r="AJ18" s="78" t="s">
        <v>924</v>
      </c>
      <c r="AK18" s="78" t="s">
        <v>1016</v>
      </c>
      <c r="AL18" s="83" t="s">
        <v>1093</v>
      </c>
      <c r="AM18" s="78"/>
      <c r="AN18" s="80">
        <v>39158.414872685185</v>
      </c>
      <c r="AO18" s="83" t="s">
        <v>1161</v>
      </c>
      <c r="AP18" s="78" t="b">
        <v>0</v>
      </c>
      <c r="AQ18" s="78" t="b">
        <v>0</v>
      </c>
      <c r="AR18" s="78" t="b">
        <v>0</v>
      </c>
      <c r="AS18" s="78" t="s">
        <v>748</v>
      </c>
      <c r="AT18" s="78">
        <v>91589</v>
      </c>
      <c r="AU18" s="83" t="s">
        <v>1252</v>
      </c>
      <c r="AV18" s="78" t="b">
        <v>1</v>
      </c>
      <c r="AW18" s="78" t="s">
        <v>1288</v>
      </c>
      <c r="AX18" s="83" t="s">
        <v>1304</v>
      </c>
      <c r="AY18" s="78" t="s">
        <v>66</v>
      </c>
      <c r="AZ18" s="78" t="str">
        <f>REPLACE(INDEX(GroupVertices[Group],MATCH(Vertices[[#This Row],[Vertex]],GroupVertices[Vertex],0)),1,1,"")</f>
        <v>1</v>
      </c>
      <c r="BA18" s="48" t="s">
        <v>387</v>
      </c>
      <c r="BB18" s="48" t="s">
        <v>387</v>
      </c>
      <c r="BC18" s="48" t="s">
        <v>403</v>
      </c>
      <c r="BD18" s="48" t="s">
        <v>403</v>
      </c>
      <c r="BE18" s="48"/>
      <c r="BF18" s="48"/>
      <c r="BG18" s="120" t="s">
        <v>1712</v>
      </c>
      <c r="BH18" s="120" t="s">
        <v>1712</v>
      </c>
      <c r="BI18" s="120" t="s">
        <v>1775</v>
      </c>
      <c r="BJ18" s="120" t="s">
        <v>1775</v>
      </c>
      <c r="BK18" s="120">
        <v>0</v>
      </c>
      <c r="BL18" s="123">
        <v>0</v>
      </c>
      <c r="BM18" s="120">
        <v>0</v>
      </c>
      <c r="BN18" s="123">
        <v>0</v>
      </c>
      <c r="BO18" s="120">
        <v>0</v>
      </c>
      <c r="BP18" s="123">
        <v>0</v>
      </c>
      <c r="BQ18" s="120">
        <v>50</v>
      </c>
      <c r="BR18" s="123">
        <v>100</v>
      </c>
      <c r="BS18" s="120">
        <v>50</v>
      </c>
      <c r="BT18" s="2"/>
      <c r="BU18" s="3"/>
      <c r="BV18" s="3"/>
      <c r="BW18" s="3"/>
      <c r="BX18" s="3"/>
    </row>
    <row r="19" spans="1:76" ht="15">
      <c r="A19" s="64" t="s">
        <v>223</v>
      </c>
      <c r="B19" s="65"/>
      <c r="C19" s="65" t="s">
        <v>64</v>
      </c>
      <c r="D19" s="66">
        <v>166.99804786505462</v>
      </c>
      <c r="E19" s="68"/>
      <c r="F19" s="100" t="s">
        <v>424</v>
      </c>
      <c r="G19" s="65"/>
      <c r="H19" s="69" t="s">
        <v>223</v>
      </c>
      <c r="I19" s="70"/>
      <c r="J19" s="70"/>
      <c r="K19" s="69" t="s">
        <v>1425</v>
      </c>
      <c r="L19" s="73">
        <v>52.82228804146612</v>
      </c>
      <c r="M19" s="74">
        <v>6938.7919921875</v>
      </c>
      <c r="N19" s="74">
        <v>2195.68603515625</v>
      </c>
      <c r="O19" s="75"/>
      <c r="P19" s="76"/>
      <c r="Q19" s="76"/>
      <c r="R19" s="86"/>
      <c r="S19" s="48">
        <v>0</v>
      </c>
      <c r="T19" s="48">
        <v>5</v>
      </c>
      <c r="U19" s="49">
        <v>28</v>
      </c>
      <c r="V19" s="49">
        <v>0.142857</v>
      </c>
      <c r="W19" s="49">
        <v>0</v>
      </c>
      <c r="X19" s="49">
        <v>2.734431</v>
      </c>
      <c r="Y19" s="49">
        <v>0</v>
      </c>
      <c r="Z19" s="49">
        <v>0</v>
      </c>
      <c r="AA19" s="71">
        <v>19</v>
      </c>
      <c r="AB19" s="71"/>
      <c r="AC19" s="72"/>
      <c r="AD19" s="78" t="s">
        <v>809</v>
      </c>
      <c r="AE19" s="78">
        <v>2733</v>
      </c>
      <c r="AF19" s="78">
        <v>1106</v>
      </c>
      <c r="AG19" s="78">
        <v>28059</v>
      </c>
      <c r="AH19" s="78">
        <v>1060</v>
      </c>
      <c r="AI19" s="78"/>
      <c r="AJ19" s="78" t="s">
        <v>925</v>
      </c>
      <c r="AK19" s="78" t="s">
        <v>1017</v>
      </c>
      <c r="AL19" s="83" t="s">
        <v>1094</v>
      </c>
      <c r="AM19" s="78"/>
      <c r="AN19" s="80">
        <v>40016.81592592593</v>
      </c>
      <c r="AO19" s="83" t="s">
        <v>1162</v>
      </c>
      <c r="AP19" s="78" t="b">
        <v>1</v>
      </c>
      <c r="AQ19" s="78" t="b">
        <v>0</v>
      </c>
      <c r="AR19" s="78" t="b">
        <v>1</v>
      </c>
      <c r="AS19" s="78" t="s">
        <v>748</v>
      </c>
      <c r="AT19" s="78">
        <v>55</v>
      </c>
      <c r="AU19" s="83" t="s">
        <v>1252</v>
      </c>
      <c r="AV19" s="78" t="b">
        <v>0</v>
      </c>
      <c r="AW19" s="78" t="s">
        <v>1288</v>
      </c>
      <c r="AX19" s="83" t="s">
        <v>1305</v>
      </c>
      <c r="AY19" s="78" t="s">
        <v>66</v>
      </c>
      <c r="AZ19" s="78" t="str">
        <f>REPLACE(INDEX(GroupVertices[Group],MATCH(Vertices[[#This Row],[Vertex]],GroupVertices[Vertex],0)),1,1,"")</f>
        <v>3</v>
      </c>
      <c r="BA19" s="48" t="s">
        <v>382</v>
      </c>
      <c r="BB19" s="48" t="s">
        <v>382</v>
      </c>
      <c r="BC19" s="48" t="s">
        <v>400</v>
      </c>
      <c r="BD19" s="48" t="s">
        <v>400</v>
      </c>
      <c r="BE19" s="48"/>
      <c r="BF19" s="48"/>
      <c r="BG19" s="120" t="s">
        <v>1843</v>
      </c>
      <c r="BH19" s="120" t="s">
        <v>1843</v>
      </c>
      <c r="BI19" s="120" t="s">
        <v>1866</v>
      </c>
      <c r="BJ19" s="120" t="s">
        <v>1866</v>
      </c>
      <c r="BK19" s="120">
        <v>2</v>
      </c>
      <c r="BL19" s="123">
        <v>6.0606060606060606</v>
      </c>
      <c r="BM19" s="120">
        <v>0</v>
      </c>
      <c r="BN19" s="123">
        <v>0</v>
      </c>
      <c r="BO19" s="120">
        <v>0</v>
      </c>
      <c r="BP19" s="123">
        <v>0</v>
      </c>
      <c r="BQ19" s="120">
        <v>31</v>
      </c>
      <c r="BR19" s="123">
        <v>93.93939393939394</v>
      </c>
      <c r="BS19" s="120">
        <v>33</v>
      </c>
      <c r="BT19" s="2"/>
      <c r="BU19" s="3"/>
      <c r="BV19" s="3"/>
      <c r="BW19" s="3"/>
      <c r="BX19" s="3"/>
    </row>
    <row r="20" spans="1:76" ht="15">
      <c r="A20" s="64" t="s">
        <v>327</v>
      </c>
      <c r="B20" s="65"/>
      <c r="C20" s="65" t="s">
        <v>64</v>
      </c>
      <c r="D20" s="66">
        <v>239.09918139755604</v>
      </c>
      <c r="E20" s="68"/>
      <c r="F20" s="100" t="s">
        <v>1275</v>
      </c>
      <c r="G20" s="65"/>
      <c r="H20" s="69" t="s">
        <v>327</v>
      </c>
      <c r="I20" s="70"/>
      <c r="J20" s="70"/>
      <c r="K20" s="69" t="s">
        <v>1426</v>
      </c>
      <c r="L20" s="73">
        <v>1</v>
      </c>
      <c r="M20" s="74">
        <v>6643.38671875</v>
      </c>
      <c r="N20" s="74">
        <v>755.3444213867188</v>
      </c>
      <c r="O20" s="75"/>
      <c r="P20" s="76"/>
      <c r="Q20" s="76"/>
      <c r="R20" s="86"/>
      <c r="S20" s="48">
        <v>1</v>
      </c>
      <c r="T20" s="48">
        <v>0</v>
      </c>
      <c r="U20" s="49">
        <v>0</v>
      </c>
      <c r="V20" s="49">
        <v>0.083333</v>
      </c>
      <c r="W20" s="49">
        <v>0</v>
      </c>
      <c r="X20" s="49">
        <v>0.614853</v>
      </c>
      <c r="Y20" s="49">
        <v>0</v>
      </c>
      <c r="Z20" s="49">
        <v>0</v>
      </c>
      <c r="AA20" s="71">
        <v>20</v>
      </c>
      <c r="AB20" s="71"/>
      <c r="AC20" s="72"/>
      <c r="AD20" s="78" t="s">
        <v>810</v>
      </c>
      <c r="AE20" s="78">
        <v>596</v>
      </c>
      <c r="AF20" s="78">
        <v>17061</v>
      </c>
      <c r="AG20" s="78">
        <v>7744</v>
      </c>
      <c r="AH20" s="78">
        <v>1839</v>
      </c>
      <c r="AI20" s="78"/>
      <c r="AJ20" s="78" t="s">
        <v>926</v>
      </c>
      <c r="AK20" s="78" t="s">
        <v>1018</v>
      </c>
      <c r="AL20" s="83" t="s">
        <v>1095</v>
      </c>
      <c r="AM20" s="78"/>
      <c r="AN20" s="80">
        <v>41261.60797453704</v>
      </c>
      <c r="AO20" s="83" t="s">
        <v>1163</v>
      </c>
      <c r="AP20" s="78" t="b">
        <v>0</v>
      </c>
      <c r="AQ20" s="78" t="b">
        <v>0</v>
      </c>
      <c r="AR20" s="78" t="b">
        <v>1</v>
      </c>
      <c r="AS20" s="78" t="s">
        <v>748</v>
      </c>
      <c r="AT20" s="78">
        <v>415</v>
      </c>
      <c r="AU20" s="83" t="s">
        <v>1252</v>
      </c>
      <c r="AV20" s="78" t="b">
        <v>0</v>
      </c>
      <c r="AW20" s="78" t="s">
        <v>1288</v>
      </c>
      <c r="AX20" s="83" t="s">
        <v>1306</v>
      </c>
      <c r="AY20" s="78" t="s">
        <v>65</v>
      </c>
      <c r="AZ20" s="78" t="str">
        <f>REPLACE(INDEX(GroupVertices[Group],MATCH(Vertices[[#This Row],[Vertex]],GroupVertices[Vertex],0)),1,1,"")</f>
        <v>3</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328</v>
      </c>
      <c r="B21" s="65"/>
      <c r="C21" s="65" t="s">
        <v>64</v>
      </c>
      <c r="D21" s="66">
        <v>701.269480904669</v>
      </c>
      <c r="E21" s="68"/>
      <c r="F21" s="100" t="s">
        <v>1276</v>
      </c>
      <c r="G21" s="65"/>
      <c r="H21" s="69" t="s">
        <v>328</v>
      </c>
      <c r="I21" s="70"/>
      <c r="J21" s="70"/>
      <c r="K21" s="69" t="s">
        <v>1427</v>
      </c>
      <c r="L21" s="73">
        <v>1</v>
      </c>
      <c r="M21" s="74">
        <v>7179.8369140625</v>
      </c>
      <c r="N21" s="74">
        <v>3839.483642578125</v>
      </c>
      <c r="O21" s="75"/>
      <c r="P21" s="76"/>
      <c r="Q21" s="76"/>
      <c r="R21" s="86"/>
      <c r="S21" s="48">
        <v>1</v>
      </c>
      <c r="T21" s="48">
        <v>0</v>
      </c>
      <c r="U21" s="49">
        <v>0</v>
      </c>
      <c r="V21" s="49">
        <v>0.083333</v>
      </c>
      <c r="W21" s="49">
        <v>0</v>
      </c>
      <c r="X21" s="49">
        <v>0.614853</v>
      </c>
      <c r="Y21" s="49">
        <v>0</v>
      </c>
      <c r="Z21" s="49">
        <v>0</v>
      </c>
      <c r="AA21" s="71">
        <v>21</v>
      </c>
      <c r="AB21" s="71"/>
      <c r="AC21" s="72"/>
      <c r="AD21" s="78" t="s">
        <v>811</v>
      </c>
      <c r="AE21" s="78">
        <v>465</v>
      </c>
      <c r="AF21" s="78">
        <v>119333</v>
      </c>
      <c r="AG21" s="78">
        <v>7444</v>
      </c>
      <c r="AH21" s="78">
        <v>2192</v>
      </c>
      <c r="AI21" s="78"/>
      <c r="AJ21" s="78" t="s">
        <v>927</v>
      </c>
      <c r="AK21" s="78" t="s">
        <v>1019</v>
      </c>
      <c r="AL21" s="83" t="s">
        <v>1096</v>
      </c>
      <c r="AM21" s="78"/>
      <c r="AN21" s="80">
        <v>39659.678564814814</v>
      </c>
      <c r="AO21" s="83" t="s">
        <v>1164</v>
      </c>
      <c r="AP21" s="78" t="b">
        <v>0</v>
      </c>
      <c r="AQ21" s="78" t="b">
        <v>0</v>
      </c>
      <c r="AR21" s="78" t="b">
        <v>1</v>
      </c>
      <c r="AS21" s="78" t="s">
        <v>748</v>
      </c>
      <c r="AT21" s="78">
        <v>1993</v>
      </c>
      <c r="AU21" s="83" t="s">
        <v>1256</v>
      </c>
      <c r="AV21" s="78" t="b">
        <v>1</v>
      </c>
      <c r="AW21" s="78" t="s">
        <v>1288</v>
      </c>
      <c r="AX21" s="83" t="s">
        <v>1307</v>
      </c>
      <c r="AY21" s="78" t="s">
        <v>65</v>
      </c>
      <c r="AZ21" s="78" t="str">
        <f>REPLACE(INDEX(GroupVertices[Group],MATCH(Vertices[[#This Row],[Vertex]],GroupVertices[Vertex],0)),1,1,"")</f>
        <v>3</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329</v>
      </c>
      <c r="B22" s="65"/>
      <c r="C22" s="65" t="s">
        <v>64</v>
      </c>
      <c r="D22" s="66">
        <v>1000</v>
      </c>
      <c r="E22" s="68"/>
      <c r="F22" s="100" t="s">
        <v>1277</v>
      </c>
      <c r="G22" s="65"/>
      <c r="H22" s="69" t="s">
        <v>329</v>
      </c>
      <c r="I22" s="70"/>
      <c r="J22" s="70"/>
      <c r="K22" s="69" t="s">
        <v>1428</v>
      </c>
      <c r="L22" s="73">
        <v>1</v>
      </c>
      <c r="M22" s="74">
        <v>7069.4052734375</v>
      </c>
      <c r="N22" s="74">
        <v>492.4211730957031</v>
      </c>
      <c r="O22" s="75"/>
      <c r="P22" s="76"/>
      <c r="Q22" s="76"/>
      <c r="R22" s="86"/>
      <c r="S22" s="48">
        <v>1</v>
      </c>
      <c r="T22" s="48">
        <v>0</v>
      </c>
      <c r="U22" s="49">
        <v>0</v>
      </c>
      <c r="V22" s="49">
        <v>0.083333</v>
      </c>
      <c r="W22" s="49">
        <v>0</v>
      </c>
      <c r="X22" s="49">
        <v>0.614853</v>
      </c>
      <c r="Y22" s="49">
        <v>0</v>
      </c>
      <c r="Z22" s="49">
        <v>0</v>
      </c>
      <c r="AA22" s="71">
        <v>22</v>
      </c>
      <c r="AB22" s="71"/>
      <c r="AC22" s="72"/>
      <c r="AD22" s="78" t="s">
        <v>812</v>
      </c>
      <c r="AE22" s="78">
        <v>181</v>
      </c>
      <c r="AF22" s="78">
        <v>7981815</v>
      </c>
      <c r="AG22" s="78">
        <v>4152</v>
      </c>
      <c r="AH22" s="78">
        <v>71</v>
      </c>
      <c r="AI22" s="78"/>
      <c r="AJ22" s="78" t="s">
        <v>928</v>
      </c>
      <c r="AK22" s="78" t="s">
        <v>1020</v>
      </c>
      <c r="AL22" s="83" t="s">
        <v>1097</v>
      </c>
      <c r="AM22" s="78"/>
      <c r="AN22" s="80">
        <v>39926.912152777775</v>
      </c>
      <c r="AO22" s="83" t="s">
        <v>1165</v>
      </c>
      <c r="AP22" s="78" t="b">
        <v>0</v>
      </c>
      <c r="AQ22" s="78" t="b">
        <v>0</v>
      </c>
      <c r="AR22" s="78" t="b">
        <v>0</v>
      </c>
      <c r="AS22" s="78" t="s">
        <v>748</v>
      </c>
      <c r="AT22" s="78">
        <v>23222</v>
      </c>
      <c r="AU22" s="83" t="s">
        <v>1253</v>
      </c>
      <c r="AV22" s="78" t="b">
        <v>1</v>
      </c>
      <c r="AW22" s="78" t="s">
        <v>1288</v>
      </c>
      <c r="AX22" s="83" t="s">
        <v>1308</v>
      </c>
      <c r="AY22" s="78" t="s">
        <v>65</v>
      </c>
      <c r="AZ22" s="78" t="str">
        <f>REPLACE(INDEX(GroupVertices[Group],MATCH(Vertices[[#This Row],[Vertex]],GroupVertices[Vertex],0)),1,1,"")</f>
        <v>3</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330</v>
      </c>
      <c r="B23" s="65"/>
      <c r="C23" s="65" t="s">
        <v>64</v>
      </c>
      <c r="D23" s="66">
        <v>1000</v>
      </c>
      <c r="E23" s="68"/>
      <c r="F23" s="100" t="s">
        <v>1278</v>
      </c>
      <c r="G23" s="65"/>
      <c r="H23" s="69" t="s">
        <v>330</v>
      </c>
      <c r="I23" s="70"/>
      <c r="J23" s="70"/>
      <c r="K23" s="69" t="s">
        <v>1429</v>
      </c>
      <c r="L23" s="73">
        <v>1</v>
      </c>
      <c r="M23" s="74">
        <v>7354.68994140625</v>
      </c>
      <c r="N23" s="74">
        <v>1993.0523681640625</v>
      </c>
      <c r="O23" s="75"/>
      <c r="P23" s="76"/>
      <c r="Q23" s="76"/>
      <c r="R23" s="86"/>
      <c r="S23" s="48">
        <v>1</v>
      </c>
      <c r="T23" s="48">
        <v>0</v>
      </c>
      <c r="U23" s="49">
        <v>0</v>
      </c>
      <c r="V23" s="49">
        <v>0.083333</v>
      </c>
      <c r="W23" s="49">
        <v>0</v>
      </c>
      <c r="X23" s="49">
        <v>0.614853</v>
      </c>
      <c r="Y23" s="49">
        <v>0</v>
      </c>
      <c r="Z23" s="49">
        <v>0</v>
      </c>
      <c r="AA23" s="71">
        <v>23</v>
      </c>
      <c r="AB23" s="71"/>
      <c r="AC23" s="72"/>
      <c r="AD23" s="78" t="s">
        <v>813</v>
      </c>
      <c r="AE23" s="78">
        <v>671</v>
      </c>
      <c r="AF23" s="78">
        <v>185438</v>
      </c>
      <c r="AG23" s="78">
        <v>12102</v>
      </c>
      <c r="AH23" s="78">
        <v>3241</v>
      </c>
      <c r="AI23" s="78"/>
      <c r="AJ23" s="78" t="s">
        <v>929</v>
      </c>
      <c r="AK23" s="78" t="s">
        <v>1021</v>
      </c>
      <c r="AL23" s="83" t="s">
        <v>1098</v>
      </c>
      <c r="AM23" s="78"/>
      <c r="AN23" s="80">
        <v>39673.80076388889</v>
      </c>
      <c r="AO23" s="83" t="s">
        <v>1166</v>
      </c>
      <c r="AP23" s="78" t="b">
        <v>0</v>
      </c>
      <c r="AQ23" s="78" t="b">
        <v>0</v>
      </c>
      <c r="AR23" s="78" t="b">
        <v>1</v>
      </c>
      <c r="AS23" s="78" t="s">
        <v>748</v>
      </c>
      <c r="AT23" s="78">
        <v>2376</v>
      </c>
      <c r="AU23" s="83" t="s">
        <v>1252</v>
      </c>
      <c r="AV23" s="78" t="b">
        <v>1</v>
      </c>
      <c r="AW23" s="78" t="s">
        <v>1288</v>
      </c>
      <c r="AX23" s="83" t="s">
        <v>1309</v>
      </c>
      <c r="AY23" s="78" t="s">
        <v>65</v>
      </c>
      <c r="AZ23" s="78" t="str">
        <f>REPLACE(INDEX(GroupVertices[Group],MATCH(Vertices[[#This Row],[Vertex]],GroupVertices[Vertex],0)),1,1,"")</f>
        <v>3</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331</v>
      </c>
      <c r="B24" s="65"/>
      <c r="C24" s="65" t="s">
        <v>64</v>
      </c>
      <c r="D24" s="66">
        <v>208.33362094069176</v>
      </c>
      <c r="E24" s="68"/>
      <c r="F24" s="100" t="s">
        <v>1279</v>
      </c>
      <c r="G24" s="65"/>
      <c r="H24" s="69" t="s">
        <v>331</v>
      </c>
      <c r="I24" s="70"/>
      <c r="J24" s="70"/>
      <c r="K24" s="69" t="s">
        <v>1430</v>
      </c>
      <c r="L24" s="73">
        <v>19.50796001480933</v>
      </c>
      <c r="M24" s="74">
        <v>6620.03369140625</v>
      </c>
      <c r="N24" s="74">
        <v>3388.6962890625</v>
      </c>
      <c r="O24" s="75"/>
      <c r="P24" s="76"/>
      <c r="Q24" s="76"/>
      <c r="R24" s="86"/>
      <c r="S24" s="48">
        <v>2</v>
      </c>
      <c r="T24" s="48">
        <v>0</v>
      </c>
      <c r="U24" s="49">
        <v>10</v>
      </c>
      <c r="V24" s="49">
        <v>0.1</v>
      </c>
      <c r="W24" s="49">
        <v>0</v>
      </c>
      <c r="X24" s="49">
        <v>1.162195</v>
      </c>
      <c r="Y24" s="49">
        <v>0</v>
      </c>
      <c r="Z24" s="49">
        <v>0</v>
      </c>
      <c r="AA24" s="71">
        <v>24</v>
      </c>
      <c r="AB24" s="71"/>
      <c r="AC24" s="72"/>
      <c r="AD24" s="78" t="s">
        <v>814</v>
      </c>
      <c r="AE24" s="78">
        <v>86</v>
      </c>
      <c r="AF24" s="78">
        <v>10253</v>
      </c>
      <c r="AG24" s="78">
        <v>101</v>
      </c>
      <c r="AH24" s="78">
        <v>35</v>
      </c>
      <c r="AI24" s="78"/>
      <c r="AJ24" s="78" t="s">
        <v>930</v>
      </c>
      <c r="AK24" s="78" t="s">
        <v>1022</v>
      </c>
      <c r="AL24" s="83" t="s">
        <v>1099</v>
      </c>
      <c r="AM24" s="78"/>
      <c r="AN24" s="80">
        <v>40635.047581018516</v>
      </c>
      <c r="AO24" s="83" t="s">
        <v>1167</v>
      </c>
      <c r="AP24" s="78" t="b">
        <v>0</v>
      </c>
      <c r="AQ24" s="78" t="b">
        <v>0</v>
      </c>
      <c r="AR24" s="78" t="b">
        <v>0</v>
      </c>
      <c r="AS24" s="78" t="s">
        <v>748</v>
      </c>
      <c r="AT24" s="78">
        <v>265</v>
      </c>
      <c r="AU24" s="83" t="s">
        <v>1252</v>
      </c>
      <c r="AV24" s="78" t="b">
        <v>0</v>
      </c>
      <c r="AW24" s="78" t="s">
        <v>1288</v>
      </c>
      <c r="AX24" s="83" t="s">
        <v>1310</v>
      </c>
      <c r="AY24" s="78" t="s">
        <v>65</v>
      </c>
      <c r="AZ24" s="78" t="str">
        <f>REPLACE(INDEX(GroupVertices[Group],MATCH(Vertices[[#This Row],[Vertex]],GroupVertices[Vertex],0)),1,1,"")</f>
        <v>3</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224</v>
      </c>
      <c r="B25" s="65"/>
      <c r="C25" s="65" t="s">
        <v>64</v>
      </c>
      <c r="D25" s="66">
        <v>163.66300326793862</v>
      </c>
      <c r="E25" s="68"/>
      <c r="F25" s="100" t="s">
        <v>425</v>
      </c>
      <c r="G25" s="65"/>
      <c r="H25" s="69" t="s">
        <v>224</v>
      </c>
      <c r="I25" s="70"/>
      <c r="J25" s="70"/>
      <c r="K25" s="69" t="s">
        <v>1431</v>
      </c>
      <c r="L25" s="73">
        <v>1</v>
      </c>
      <c r="M25" s="74">
        <v>8759.357421875</v>
      </c>
      <c r="N25" s="74">
        <v>7252.2158203125</v>
      </c>
      <c r="O25" s="75"/>
      <c r="P25" s="76"/>
      <c r="Q25" s="76"/>
      <c r="R25" s="86"/>
      <c r="S25" s="48">
        <v>1</v>
      </c>
      <c r="T25" s="48">
        <v>1</v>
      </c>
      <c r="U25" s="49">
        <v>0</v>
      </c>
      <c r="V25" s="49">
        <v>0</v>
      </c>
      <c r="W25" s="49">
        <v>0</v>
      </c>
      <c r="X25" s="49">
        <v>0.999996</v>
      </c>
      <c r="Y25" s="49">
        <v>0</v>
      </c>
      <c r="Z25" s="49" t="s">
        <v>1938</v>
      </c>
      <c r="AA25" s="71">
        <v>25</v>
      </c>
      <c r="AB25" s="71"/>
      <c r="AC25" s="72"/>
      <c r="AD25" s="78" t="s">
        <v>815</v>
      </c>
      <c r="AE25" s="78">
        <v>241</v>
      </c>
      <c r="AF25" s="78">
        <v>368</v>
      </c>
      <c r="AG25" s="78">
        <v>29980</v>
      </c>
      <c r="AH25" s="78">
        <v>13711</v>
      </c>
      <c r="AI25" s="78"/>
      <c r="AJ25" s="78"/>
      <c r="AK25" s="78" t="s">
        <v>1023</v>
      </c>
      <c r="AL25" s="83" t="s">
        <v>1100</v>
      </c>
      <c r="AM25" s="78"/>
      <c r="AN25" s="80">
        <v>40268.65320601852</v>
      </c>
      <c r="AO25" s="78"/>
      <c r="AP25" s="78" t="b">
        <v>1</v>
      </c>
      <c r="AQ25" s="78" t="b">
        <v>0</v>
      </c>
      <c r="AR25" s="78" t="b">
        <v>1</v>
      </c>
      <c r="AS25" s="78" t="s">
        <v>748</v>
      </c>
      <c r="AT25" s="78">
        <v>5</v>
      </c>
      <c r="AU25" s="83" t="s">
        <v>1252</v>
      </c>
      <c r="AV25" s="78" t="b">
        <v>0</v>
      </c>
      <c r="AW25" s="78" t="s">
        <v>1288</v>
      </c>
      <c r="AX25" s="83" t="s">
        <v>1311</v>
      </c>
      <c r="AY25" s="78" t="s">
        <v>66</v>
      </c>
      <c r="AZ25" s="78" t="str">
        <f>REPLACE(INDEX(GroupVertices[Group],MATCH(Vertices[[#This Row],[Vertex]],GroupVertices[Vertex],0)),1,1,"")</f>
        <v>2</v>
      </c>
      <c r="BA25" s="48" t="s">
        <v>383</v>
      </c>
      <c r="BB25" s="48" t="s">
        <v>383</v>
      </c>
      <c r="BC25" s="48" t="s">
        <v>1623</v>
      </c>
      <c r="BD25" s="48" t="s">
        <v>1623</v>
      </c>
      <c r="BE25" s="48"/>
      <c r="BF25" s="48"/>
      <c r="BG25" s="120" t="s">
        <v>1844</v>
      </c>
      <c r="BH25" s="120" t="s">
        <v>1844</v>
      </c>
      <c r="BI25" s="120" t="s">
        <v>1867</v>
      </c>
      <c r="BJ25" s="120" t="s">
        <v>1867</v>
      </c>
      <c r="BK25" s="120">
        <v>0</v>
      </c>
      <c r="BL25" s="123">
        <v>0</v>
      </c>
      <c r="BM25" s="120">
        <v>1</v>
      </c>
      <c r="BN25" s="123">
        <v>5.882352941176471</v>
      </c>
      <c r="BO25" s="120">
        <v>0</v>
      </c>
      <c r="BP25" s="123">
        <v>0</v>
      </c>
      <c r="BQ25" s="120">
        <v>16</v>
      </c>
      <c r="BR25" s="123">
        <v>94.11764705882354</v>
      </c>
      <c r="BS25" s="120">
        <v>17</v>
      </c>
      <c r="BT25" s="2"/>
      <c r="BU25" s="3"/>
      <c r="BV25" s="3"/>
      <c r="BW25" s="3"/>
      <c r="BX25" s="3"/>
    </row>
    <row r="26" spans="1:76" ht="15">
      <c r="A26" s="64" t="s">
        <v>225</v>
      </c>
      <c r="B26" s="65"/>
      <c r="C26" s="65" t="s">
        <v>64</v>
      </c>
      <c r="D26" s="66">
        <v>817.7113428747075</v>
      </c>
      <c r="E26" s="68"/>
      <c r="F26" s="100" t="s">
        <v>426</v>
      </c>
      <c r="G26" s="65"/>
      <c r="H26" s="69" t="s">
        <v>225</v>
      </c>
      <c r="I26" s="70"/>
      <c r="J26" s="70"/>
      <c r="K26" s="69" t="s">
        <v>1432</v>
      </c>
      <c r="L26" s="73">
        <v>1</v>
      </c>
      <c r="M26" s="74">
        <v>9029.3115234375</v>
      </c>
      <c r="N26" s="74">
        <v>817.5653076171875</v>
      </c>
      <c r="O26" s="75"/>
      <c r="P26" s="76"/>
      <c r="Q26" s="76"/>
      <c r="R26" s="86"/>
      <c r="S26" s="48">
        <v>2</v>
      </c>
      <c r="T26" s="48">
        <v>1</v>
      </c>
      <c r="U26" s="49">
        <v>0</v>
      </c>
      <c r="V26" s="49">
        <v>1</v>
      </c>
      <c r="W26" s="49">
        <v>0</v>
      </c>
      <c r="X26" s="49">
        <v>1.29824</v>
      </c>
      <c r="Y26" s="49">
        <v>0</v>
      </c>
      <c r="Z26" s="49">
        <v>0</v>
      </c>
      <c r="AA26" s="71">
        <v>26</v>
      </c>
      <c r="AB26" s="71"/>
      <c r="AC26" s="72"/>
      <c r="AD26" s="78" t="s">
        <v>816</v>
      </c>
      <c r="AE26" s="78">
        <v>48440</v>
      </c>
      <c r="AF26" s="78">
        <v>145100</v>
      </c>
      <c r="AG26" s="78">
        <v>26120</v>
      </c>
      <c r="AH26" s="78">
        <v>3584</v>
      </c>
      <c r="AI26" s="78"/>
      <c r="AJ26" s="78" t="s">
        <v>931</v>
      </c>
      <c r="AK26" s="78" t="s">
        <v>1004</v>
      </c>
      <c r="AL26" s="83" t="s">
        <v>1101</v>
      </c>
      <c r="AM26" s="78"/>
      <c r="AN26" s="80">
        <v>41343.04483796296</v>
      </c>
      <c r="AO26" s="83" t="s">
        <v>1168</v>
      </c>
      <c r="AP26" s="78" t="b">
        <v>0</v>
      </c>
      <c r="AQ26" s="78" t="b">
        <v>0</v>
      </c>
      <c r="AR26" s="78" t="b">
        <v>0</v>
      </c>
      <c r="AS26" s="78" t="s">
        <v>747</v>
      </c>
      <c r="AT26" s="78">
        <v>1123</v>
      </c>
      <c r="AU26" s="83" t="s">
        <v>1252</v>
      </c>
      <c r="AV26" s="78" t="b">
        <v>0</v>
      </c>
      <c r="AW26" s="78" t="s">
        <v>1288</v>
      </c>
      <c r="AX26" s="83" t="s">
        <v>1312</v>
      </c>
      <c r="AY26" s="78" t="s">
        <v>66</v>
      </c>
      <c r="AZ26" s="78" t="str">
        <f>REPLACE(INDEX(GroupVertices[Group],MATCH(Vertices[[#This Row],[Vertex]],GroupVertices[Vertex],0)),1,1,"")</f>
        <v>6</v>
      </c>
      <c r="BA26" s="48" t="s">
        <v>375</v>
      </c>
      <c r="BB26" s="48" t="s">
        <v>375</v>
      </c>
      <c r="BC26" s="48" t="s">
        <v>393</v>
      </c>
      <c r="BD26" s="48" t="s">
        <v>393</v>
      </c>
      <c r="BE26" s="48" t="s">
        <v>408</v>
      </c>
      <c r="BF26" s="48" t="s">
        <v>408</v>
      </c>
      <c r="BG26" s="120" t="s">
        <v>1845</v>
      </c>
      <c r="BH26" s="120" t="s">
        <v>1845</v>
      </c>
      <c r="BI26" s="120" t="s">
        <v>1868</v>
      </c>
      <c r="BJ26" s="120" t="s">
        <v>1868</v>
      </c>
      <c r="BK26" s="120">
        <v>2</v>
      </c>
      <c r="BL26" s="123">
        <v>8</v>
      </c>
      <c r="BM26" s="120">
        <v>0</v>
      </c>
      <c r="BN26" s="123">
        <v>0</v>
      </c>
      <c r="BO26" s="120">
        <v>0</v>
      </c>
      <c r="BP26" s="123">
        <v>0</v>
      </c>
      <c r="BQ26" s="120">
        <v>23</v>
      </c>
      <c r="BR26" s="123">
        <v>92</v>
      </c>
      <c r="BS26" s="120">
        <v>25</v>
      </c>
      <c r="BT26" s="2"/>
      <c r="BU26" s="3"/>
      <c r="BV26" s="3"/>
      <c r="BW26" s="3"/>
      <c r="BX26" s="3"/>
    </row>
    <row r="27" spans="1:76" ht="15">
      <c r="A27" s="64" t="s">
        <v>226</v>
      </c>
      <c r="B27" s="65"/>
      <c r="C27" s="65" t="s">
        <v>64</v>
      </c>
      <c r="D27" s="66">
        <v>162.18979928601473</v>
      </c>
      <c r="E27" s="68"/>
      <c r="F27" s="100" t="s">
        <v>427</v>
      </c>
      <c r="G27" s="65"/>
      <c r="H27" s="69" t="s">
        <v>226</v>
      </c>
      <c r="I27" s="70"/>
      <c r="J27" s="70"/>
      <c r="K27" s="69" t="s">
        <v>1433</v>
      </c>
      <c r="L27" s="73">
        <v>1</v>
      </c>
      <c r="M27" s="74">
        <v>9545.8291015625</v>
      </c>
      <c r="N27" s="74">
        <v>817.5653076171875</v>
      </c>
      <c r="O27" s="75"/>
      <c r="P27" s="76"/>
      <c r="Q27" s="76"/>
      <c r="R27" s="86"/>
      <c r="S27" s="48">
        <v>0</v>
      </c>
      <c r="T27" s="48">
        <v>1</v>
      </c>
      <c r="U27" s="49">
        <v>0</v>
      </c>
      <c r="V27" s="49">
        <v>1</v>
      </c>
      <c r="W27" s="49">
        <v>0</v>
      </c>
      <c r="X27" s="49">
        <v>0.701752</v>
      </c>
      <c r="Y27" s="49">
        <v>0</v>
      </c>
      <c r="Z27" s="49">
        <v>0</v>
      </c>
      <c r="AA27" s="71">
        <v>27</v>
      </c>
      <c r="AB27" s="71"/>
      <c r="AC27" s="72"/>
      <c r="AD27" s="78" t="s">
        <v>817</v>
      </c>
      <c r="AE27" s="78">
        <v>73</v>
      </c>
      <c r="AF27" s="78">
        <v>42</v>
      </c>
      <c r="AG27" s="78">
        <v>4109</v>
      </c>
      <c r="AH27" s="78">
        <v>7814</v>
      </c>
      <c r="AI27" s="78"/>
      <c r="AJ27" s="78"/>
      <c r="AK27" s="78"/>
      <c r="AL27" s="78"/>
      <c r="AM27" s="78"/>
      <c r="AN27" s="80">
        <v>43367.55747685185</v>
      </c>
      <c r="AO27" s="83" t="s">
        <v>1169</v>
      </c>
      <c r="AP27" s="78" t="b">
        <v>1</v>
      </c>
      <c r="AQ27" s="78" t="b">
        <v>0</v>
      </c>
      <c r="AR27" s="78" t="b">
        <v>0</v>
      </c>
      <c r="AS27" s="78" t="s">
        <v>747</v>
      </c>
      <c r="AT27" s="78">
        <v>0</v>
      </c>
      <c r="AU27" s="78"/>
      <c r="AV27" s="78" t="b">
        <v>0</v>
      </c>
      <c r="AW27" s="78" t="s">
        <v>1288</v>
      </c>
      <c r="AX27" s="83" t="s">
        <v>1313</v>
      </c>
      <c r="AY27" s="78" t="s">
        <v>66</v>
      </c>
      <c r="AZ27" s="78" t="str">
        <f>REPLACE(INDEX(GroupVertices[Group],MATCH(Vertices[[#This Row],[Vertex]],GroupVertices[Vertex],0)),1,1,"")</f>
        <v>6</v>
      </c>
      <c r="BA27" s="48"/>
      <c r="BB27" s="48"/>
      <c r="BC27" s="48"/>
      <c r="BD27" s="48"/>
      <c r="BE27" s="48" t="s">
        <v>408</v>
      </c>
      <c r="BF27" s="48" t="s">
        <v>408</v>
      </c>
      <c r="BG27" s="120" t="s">
        <v>1846</v>
      </c>
      <c r="BH27" s="120" t="s">
        <v>1846</v>
      </c>
      <c r="BI27" s="120" t="s">
        <v>1869</v>
      </c>
      <c r="BJ27" s="120" t="s">
        <v>1869</v>
      </c>
      <c r="BK27" s="120">
        <v>1</v>
      </c>
      <c r="BL27" s="123">
        <v>4.545454545454546</v>
      </c>
      <c r="BM27" s="120">
        <v>0</v>
      </c>
      <c r="BN27" s="123">
        <v>0</v>
      </c>
      <c r="BO27" s="120">
        <v>0</v>
      </c>
      <c r="BP27" s="123">
        <v>0</v>
      </c>
      <c r="BQ27" s="120">
        <v>21</v>
      </c>
      <c r="BR27" s="123">
        <v>95.45454545454545</v>
      </c>
      <c r="BS27" s="120">
        <v>22</v>
      </c>
      <c r="BT27" s="2"/>
      <c r="BU27" s="3"/>
      <c r="BV27" s="3"/>
      <c r="BW27" s="3"/>
      <c r="BX27" s="3"/>
    </row>
    <row r="28" spans="1:76" ht="15">
      <c r="A28" s="64" t="s">
        <v>227</v>
      </c>
      <c r="B28" s="65"/>
      <c r="C28" s="65" t="s">
        <v>64</v>
      </c>
      <c r="D28" s="66">
        <v>193.5428337234008</v>
      </c>
      <c r="E28" s="68"/>
      <c r="F28" s="100" t="s">
        <v>428</v>
      </c>
      <c r="G28" s="65"/>
      <c r="H28" s="69" t="s">
        <v>227</v>
      </c>
      <c r="I28" s="70"/>
      <c r="J28" s="70"/>
      <c r="K28" s="69" t="s">
        <v>1434</v>
      </c>
      <c r="L28" s="73">
        <v>1</v>
      </c>
      <c r="M28" s="74">
        <v>9455.8447265625</v>
      </c>
      <c r="N28" s="74">
        <v>7252.2158203125</v>
      </c>
      <c r="O28" s="75"/>
      <c r="P28" s="76"/>
      <c r="Q28" s="76"/>
      <c r="R28" s="86"/>
      <c r="S28" s="48">
        <v>1</v>
      </c>
      <c r="T28" s="48">
        <v>1</v>
      </c>
      <c r="U28" s="49">
        <v>0</v>
      </c>
      <c r="V28" s="49">
        <v>0</v>
      </c>
      <c r="W28" s="49">
        <v>0</v>
      </c>
      <c r="X28" s="49">
        <v>0.999996</v>
      </c>
      <c r="Y28" s="49">
        <v>0</v>
      </c>
      <c r="Z28" s="49" t="s">
        <v>1938</v>
      </c>
      <c r="AA28" s="71">
        <v>28</v>
      </c>
      <c r="AB28" s="71"/>
      <c r="AC28" s="72"/>
      <c r="AD28" s="78" t="s">
        <v>818</v>
      </c>
      <c r="AE28" s="78">
        <v>527</v>
      </c>
      <c r="AF28" s="78">
        <v>6980</v>
      </c>
      <c r="AG28" s="78">
        <v>3643</v>
      </c>
      <c r="AH28" s="78">
        <v>2914</v>
      </c>
      <c r="AI28" s="78"/>
      <c r="AJ28" s="78" t="s">
        <v>932</v>
      </c>
      <c r="AK28" s="78" t="s">
        <v>1024</v>
      </c>
      <c r="AL28" s="83" t="s">
        <v>1102</v>
      </c>
      <c r="AM28" s="78"/>
      <c r="AN28" s="80">
        <v>41157.460752314815</v>
      </c>
      <c r="AO28" s="83" t="s">
        <v>1170</v>
      </c>
      <c r="AP28" s="78" t="b">
        <v>1</v>
      </c>
      <c r="AQ28" s="78" t="b">
        <v>0</v>
      </c>
      <c r="AR28" s="78" t="b">
        <v>0</v>
      </c>
      <c r="AS28" s="78" t="s">
        <v>751</v>
      </c>
      <c r="AT28" s="78">
        <v>96</v>
      </c>
      <c r="AU28" s="83" t="s">
        <v>1252</v>
      </c>
      <c r="AV28" s="78" t="b">
        <v>1</v>
      </c>
      <c r="AW28" s="78" t="s">
        <v>1288</v>
      </c>
      <c r="AX28" s="83" t="s">
        <v>1314</v>
      </c>
      <c r="AY28" s="78" t="s">
        <v>66</v>
      </c>
      <c r="AZ28" s="78" t="str">
        <f>REPLACE(INDEX(GroupVertices[Group],MATCH(Vertices[[#This Row],[Vertex]],GroupVertices[Vertex],0)),1,1,"")</f>
        <v>2</v>
      </c>
      <c r="BA28" s="48" t="s">
        <v>384</v>
      </c>
      <c r="BB28" s="48" t="s">
        <v>384</v>
      </c>
      <c r="BC28" s="48" t="s">
        <v>398</v>
      </c>
      <c r="BD28" s="48" t="s">
        <v>398</v>
      </c>
      <c r="BE28" s="48"/>
      <c r="BF28" s="48"/>
      <c r="BG28" s="120" t="s">
        <v>1847</v>
      </c>
      <c r="BH28" s="120" t="s">
        <v>1847</v>
      </c>
      <c r="BI28" s="120" t="s">
        <v>1870</v>
      </c>
      <c r="BJ28" s="120" t="s">
        <v>1870</v>
      </c>
      <c r="BK28" s="120">
        <v>0</v>
      </c>
      <c r="BL28" s="123">
        <v>0</v>
      </c>
      <c r="BM28" s="120">
        <v>0</v>
      </c>
      <c r="BN28" s="123">
        <v>0</v>
      </c>
      <c r="BO28" s="120">
        <v>0</v>
      </c>
      <c r="BP28" s="123">
        <v>0</v>
      </c>
      <c r="BQ28" s="120">
        <v>14</v>
      </c>
      <c r="BR28" s="123">
        <v>100</v>
      </c>
      <c r="BS28" s="120">
        <v>14</v>
      </c>
      <c r="BT28" s="2"/>
      <c r="BU28" s="3"/>
      <c r="BV28" s="3"/>
      <c r="BW28" s="3"/>
      <c r="BX28" s="3"/>
    </row>
    <row r="29" spans="1:76" ht="15">
      <c r="A29" s="64" t="s">
        <v>228</v>
      </c>
      <c r="B29" s="65"/>
      <c r="C29" s="65" t="s">
        <v>64</v>
      </c>
      <c r="D29" s="66">
        <v>419.95982484711874</v>
      </c>
      <c r="E29" s="68"/>
      <c r="F29" s="100" t="s">
        <v>429</v>
      </c>
      <c r="G29" s="65"/>
      <c r="H29" s="69" t="s">
        <v>228</v>
      </c>
      <c r="I29" s="70"/>
      <c r="J29" s="70"/>
      <c r="K29" s="69" t="s">
        <v>1435</v>
      </c>
      <c r="L29" s="73">
        <v>1</v>
      </c>
      <c r="M29" s="74">
        <v>9287.5703125</v>
      </c>
      <c r="N29" s="74">
        <v>2340.9423828125</v>
      </c>
      <c r="O29" s="75"/>
      <c r="P29" s="76"/>
      <c r="Q29" s="76"/>
      <c r="R29" s="86"/>
      <c r="S29" s="48">
        <v>2</v>
      </c>
      <c r="T29" s="48">
        <v>1</v>
      </c>
      <c r="U29" s="49">
        <v>0</v>
      </c>
      <c r="V29" s="49">
        <v>1</v>
      </c>
      <c r="W29" s="49">
        <v>0</v>
      </c>
      <c r="X29" s="49">
        <v>1.29824</v>
      </c>
      <c r="Y29" s="49">
        <v>0</v>
      </c>
      <c r="Z29" s="49">
        <v>0</v>
      </c>
      <c r="AA29" s="71">
        <v>29</v>
      </c>
      <c r="AB29" s="71"/>
      <c r="AC29" s="72"/>
      <c r="AD29" s="78" t="s">
        <v>819</v>
      </c>
      <c r="AE29" s="78">
        <v>1601</v>
      </c>
      <c r="AF29" s="78">
        <v>57083</v>
      </c>
      <c r="AG29" s="78">
        <v>8492</v>
      </c>
      <c r="AH29" s="78">
        <v>6115</v>
      </c>
      <c r="AI29" s="78"/>
      <c r="AJ29" s="78" t="s">
        <v>933</v>
      </c>
      <c r="AK29" s="78" t="s">
        <v>1025</v>
      </c>
      <c r="AL29" s="83" t="s">
        <v>1103</v>
      </c>
      <c r="AM29" s="78"/>
      <c r="AN29" s="80">
        <v>40065.263344907406</v>
      </c>
      <c r="AO29" s="83" t="s">
        <v>1171</v>
      </c>
      <c r="AP29" s="78" t="b">
        <v>0</v>
      </c>
      <c r="AQ29" s="78" t="b">
        <v>0</v>
      </c>
      <c r="AR29" s="78" t="b">
        <v>1</v>
      </c>
      <c r="AS29" s="78" t="s">
        <v>751</v>
      </c>
      <c r="AT29" s="78">
        <v>752</v>
      </c>
      <c r="AU29" s="83" t="s">
        <v>1252</v>
      </c>
      <c r="AV29" s="78" t="b">
        <v>1</v>
      </c>
      <c r="AW29" s="78" t="s">
        <v>1288</v>
      </c>
      <c r="AX29" s="83" t="s">
        <v>1315</v>
      </c>
      <c r="AY29" s="78" t="s">
        <v>66</v>
      </c>
      <c r="AZ29" s="78" t="str">
        <f>REPLACE(INDEX(GroupVertices[Group],MATCH(Vertices[[#This Row],[Vertex]],GroupVertices[Vertex],0)),1,1,"")</f>
        <v>5</v>
      </c>
      <c r="BA29" s="48" t="s">
        <v>385</v>
      </c>
      <c r="BB29" s="48" t="s">
        <v>385</v>
      </c>
      <c r="BC29" s="48" t="s">
        <v>398</v>
      </c>
      <c r="BD29" s="48" t="s">
        <v>398</v>
      </c>
      <c r="BE29" s="48"/>
      <c r="BF29" s="48"/>
      <c r="BG29" s="120" t="s">
        <v>1848</v>
      </c>
      <c r="BH29" s="120" t="s">
        <v>1848</v>
      </c>
      <c r="BI29" s="120" t="s">
        <v>1871</v>
      </c>
      <c r="BJ29" s="120" t="s">
        <v>1871</v>
      </c>
      <c r="BK29" s="120">
        <v>0</v>
      </c>
      <c r="BL29" s="123">
        <v>0</v>
      </c>
      <c r="BM29" s="120">
        <v>0</v>
      </c>
      <c r="BN29" s="123">
        <v>0</v>
      </c>
      <c r="BO29" s="120">
        <v>0</v>
      </c>
      <c r="BP29" s="123">
        <v>0</v>
      </c>
      <c r="BQ29" s="120">
        <v>20</v>
      </c>
      <c r="BR29" s="123">
        <v>100</v>
      </c>
      <c r="BS29" s="120">
        <v>20</v>
      </c>
      <c r="BT29" s="2"/>
      <c r="BU29" s="3"/>
      <c r="BV29" s="3"/>
      <c r="BW29" s="3"/>
      <c r="BX29" s="3"/>
    </row>
    <row r="30" spans="1:76" ht="15">
      <c r="A30" s="64" t="s">
        <v>229</v>
      </c>
      <c r="B30" s="65"/>
      <c r="C30" s="65" t="s">
        <v>64</v>
      </c>
      <c r="D30" s="66">
        <v>186.68746427377346</v>
      </c>
      <c r="E30" s="68"/>
      <c r="F30" s="100" t="s">
        <v>430</v>
      </c>
      <c r="G30" s="65"/>
      <c r="H30" s="69" t="s">
        <v>229</v>
      </c>
      <c r="I30" s="70"/>
      <c r="J30" s="70"/>
      <c r="K30" s="69" t="s">
        <v>1436</v>
      </c>
      <c r="L30" s="73">
        <v>1</v>
      </c>
      <c r="M30" s="74">
        <v>9287.5703125</v>
      </c>
      <c r="N30" s="74">
        <v>1870.401123046875</v>
      </c>
      <c r="O30" s="75"/>
      <c r="P30" s="76"/>
      <c r="Q30" s="76"/>
      <c r="R30" s="86"/>
      <c r="S30" s="48">
        <v>0</v>
      </c>
      <c r="T30" s="48">
        <v>1</v>
      </c>
      <c r="U30" s="49">
        <v>0</v>
      </c>
      <c r="V30" s="49">
        <v>1</v>
      </c>
      <c r="W30" s="49">
        <v>0</v>
      </c>
      <c r="X30" s="49">
        <v>0.701752</v>
      </c>
      <c r="Y30" s="49">
        <v>0</v>
      </c>
      <c r="Z30" s="49">
        <v>0</v>
      </c>
      <c r="AA30" s="71">
        <v>30</v>
      </c>
      <c r="AB30" s="71"/>
      <c r="AC30" s="72"/>
      <c r="AD30" s="78" t="s">
        <v>820</v>
      </c>
      <c r="AE30" s="78">
        <v>5574</v>
      </c>
      <c r="AF30" s="78">
        <v>5463</v>
      </c>
      <c r="AG30" s="78">
        <v>29170</v>
      </c>
      <c r="AH30" s="78">
        <v>59553</v>
      </c>
      <c r="AI30" s="78"/>
      <c r="AJ30" s="78" t="s">
        <v>934</v>
      </c>
      <c r="AK30" s="78" t="s">
        <v>1026</v>
      </c>
      <c r="AL30" s="83" t="s">
        <v>1104</v>
      </c>
      <c r="AM30" s="78"/>
      <c r="AN30" s="80">
        <v>41081.866736111115</v>
      </c>
      <c r="AO30" s="83" t="s">
        <v>1172</v>
      </c>
      <c r="AP30" s="78" t="b">
        <v>0</v>
      </c>
      <c r="AQ30" s="78" t="b">
        <v>0</v>
      </c>
      <c r="AR30" s="78" t="b">
        <v>1</v>
      </c>
      <c r="AS30" s="78" t="s">
        <v>748</v>
      </c>
      <c r="AT30" s="78">
        <v>101</v>
      </c>
      <c r="AU30" s="83" t="s">
        <v>1255</v>
      </c>
      <c r="AV30" s="78" t="b">
        <v>0</v>
      </c>
      <c r="AW30" s="78" t="s">
        <v>1288</v>
      </c>
      <c r="AX30" s="83" t="s">
        <v>1316</v>
      </c>
      <c r="AY30" s="78" t="s">
        <v>66</v>
      </c>
      <c r="AZ30" s="78" t="str">
        <f>REPLACE(INDEX(GroupVertices[Group],MATCH(Vertices[[#This Row],[Vertex]],GroupVertices[Vertex],0)),1,1,"")</f>
        <v>5</v>
      </c>
      <c r="BA30" s="48"/>
      <c r="BB30" s="48"/>
      <c r="BC30" s="48"/>
      <c r="BD30" s="48"/>
      <c r="BE30" s="48"/>
      <c r="BF30" s="48"/>
      <c r="BG30" s="120" t="s">
        <v>1849</v>
      </c>
      <c r="BH30" s="120" t="s">
        <v>1849</v>
      </c>
      <c r="BI30" s="120" t="s">
        <v>1872</v>
      </c>
      <c r="BJ30" s="120" t="s">
        <v>1872</v>
      </c>
      <c r="BK30" s="120">
        <v>0</v>
      </c>
      <c r="BL30" s="123">
        <v>0</v>
      </c>
      <c r="BM30" s="120">
        <v>0</v>
      </c>
      <c r="BN30" s="123">
        <v>0</v>
      </c>
      <c r="BO30" s="120">
        <v>0</v>
      </c>
      <c r="BP30" s="123">
        <v>0</v>
      </c>
      <c r="BQ30" s="120">
        <v>22</v>
      </c>
      <c r="BR30" s="123">
        <v>100</v>
      </c>
      <c r="BS30" s="120">
        <v>22</v>
      </c>
      <c r="BT30" s="2"/>
      <c r="BU30" s="3"/>
      <c r="BV30" s="3"/>
      <c r="BW30" s="3"/>
      <c r="BX30" s="3"/>
    </row>
    <row r="31" spans="1:76" ht="15">
      <c r="A31" s="64" t="s">
        <v>230</v>
      </c>
      <c r="B31" s="65"/>
      <c r="C31" s="65" t="s">
        <v>64</v>
      </c>
      <c r="D31" s="66">
        <v>186.42536049784835</v>
      </c>
      <c r="E31" s="68"/>
      <c r="F31" s="100" t="s">
        <v>431</v>
      </c>
      <c r="G31" s="65"/>
      <c r="H31" s="69" t="s">
        <v>230</v>
      </c>
      <c r="I31" s="70"/>
      <c r="J31" s="70"/>
      <c r="K31" s="69" t="s">
        <v>1437</v>
      </c>
      <c r="L31" s="73">
        <v>1</v>
      </c>
      <c r="M31" s="74">
        <v>7366.38525390625</v>
      </c>
      <c r="N31" s="74">
        <v>5337.11376953125</v>
      </c>
      <c r="O31" s="75"/>
      <c r="P31" s="76"/>
      <c r="Q31" s="76"/>
      <c r="R31" s="86"/>
      <c r="S31" s="48">
        <v>1</v>
      </c>
      <c r="T31" s="48">
        <v>1</v>
      </c>
      <c r="U31" s="49">
        <v>0</v>
      </c>
      <c r="V31" s="49">
        <v>0</v>
      </c>
      <c r="W31" s="49">
        <v>0</v>
      </c>
      <c r="X31" s="49">
        <v>0.999996</v>
      </c>
      <c r="Y31" s="49">
        <v>0</v>
      </c>
      <c r="Z31" s="49" t="s">
        <v>1938</v>
      </c>
      <c r="AA31" s="71">
        <v>31</v>
      </c>
      <c r="AB31" s="71"/>
      <c r="AC31" s="72"/>
      <c r="AD31" s="78" t="s">
        <v>821</v>
      </c>
      <c r="AE31" s="78">
        <v>3878</v>
      </c>
      <c r="AF31" s="78">
        <v>5405</v>
      </c>
      <c r="AG31" s="78">
        <v>1015</v>
      </c>
      <c r="AH31" s="78">
        <v>0</v>
      </c>
      <c r="AI31" s="78"/>
      <c r="AJ31" s="78" t="s">
        <v>935</v>
      </c>
      <c r="AK31" s="78"/>
      <c r="AL31" s="83" t="s">
        <v>1105</v>
      </c>
      <c r="AM31" s="78"/>
      <c r="AN31" s="80">
        <v>42265.66501157408</v>
      </c>
      <c r="AO31" s="83" t="s">
        <v>1173</v>
      </c>
      <c r="AP31" s="78" t="b">
        <v>1</v>
      </c>
      <c r="AQ31" s="78" t="b">
        <v>0</v>
      </c>
      <c r="AR31" s="78" t="b">
        <v>0</v>
      </c>
      <c r="AS31" s="78" t="s">
        <v>748</v>
      </c>
      <c r="AT31" s="78">
        <v>52</v>
      </c>
      <c r="AU31" s="83" t="s">
        <v>1252</v>
      </c>
      <c r="AV31" s="78" t="b">
        <v>0</v>
      </c>
      <c r="AW31" s="78" t="s">
        <v>1288</v>
      </c>
      <c r="AX31" s="83" t="s">
        <v>1317</v>
      </c>
      <c r="AY31" s="78" t="s">
        <v>66</v>
      </c>
      <c r="AZ31" s="78" t="str">
        <f>REPLACE(INDEX(GroupVertices[Group],MATCH(Vertices[[#This Row],[Vertex]],GroupVertices[Vertex],0)),1,1,"")</f>
        <v>2</v>
      </c>
      <c r="BA31" s="48" t="s">
        <v>386</v>
      </c>
      <c r="BB31" s="48" t="s">
        <v>386</v>
      </c>
      <c r="BC31" s="48" t="s">
        <v>402</v>
      </c>
      <c r="BD31" s="48" t="s">
        <v>402</v>
      </c>
      <c r="BE31" s="48" t="s">
        <v>1830</v>
      </c>
      <c r="BF31" s="48" t="s">
        <v>1832</v>
      </c>
      <c r="BG31" s="120" t="s">
        <v>1850</v>
      </c>
      <c r="BH31" s="120" t="s">
        <v>1855</v>
      </c>
      <c r="BI31" s="120" t="s">
        <v>1873</v>
      </c>
      <c r="BJ31" s="120" t="s">
        <v>1873</v>
      </c>
      <c r="BK31" s="120">
        <v>1</v>
      </c>
      <c r="BL31" s="123">
        <v>2.7777777777777777</v>
      </c>
      <c r="BM31" s="120">
        <v>0</v>
      </c>
      <c r="BN31" s="123">
        <v>0</v>
      </c>
      <c r="BO31" s="120">
        <v>0</v>
      </c>
      <c r="BP31" s="123">
        <v>0</v>
      </c>
      <c r="BQ31" s="120">
        <v>35</v>
      </c>
      <c r="BR31" s="123">
        <v>97.22222222222223</v>
      </c>
      <c r="BS31" s="120">
        <v>36</v>
      </c>
      <c r="BT31" s="2"/>
      <c r="BU31" s="3"/>
      <c r="BV31" s="3"/>
      <c r="BW31" s="3"/>
      <c r="BX31" s="3"/>
    </row>
    <row r="32" spans="1:76" ht="15">
      <c r="A32" s="64" t="s">
        <v>231</v>
      </c>
      <c r="B32" s="65"/>
      <c r="C32" s="65" t="s">
        <v>64</v>
      </c>
      <c r="D32" s="66">
        <v>162.60103107237998</v>
      </c>
      <c r="E32" s="68"/>
      <c r="F32" s="100" t="s">
        <v>432</v>
      </c>
      <c r="G32" s="65"/>
      <c r="H32" s="69" t="s">
        <v>231</v>
      </c>
      <c r="I32" s="70"/>
      <c r="J32" s="70"/>
      <c r="K32" s="69" t="s">
        <v>1438</v>
      </c>
      <c r="L32" s="73">
        <v>1</v>
      </c>
      <c r="M32" s="74">
        <v>6321.65478515625</v>
      </c>
      <c r="N32" s="74">
        <v>4505.431640625</v>
      </c>
      <c r="O32" s="75"/>
      <c r="P32" s="76"/>
      <c r="Q32" s="76"/>
      <c r="R32" s="86"/>
      <c r="S32" s="48">
        <v>0</v>
      </c>
      <c r="T32" s="48">
        <v>1</v>
      </c>
      <c r="U32" s="49">
        <v>0</v>
      </c>
      <c r="V32" s="49">
        <v>0.066667</v>
      </c>
      <c r="W32" s="49">
        <v>0</v>
      </c>
      <c r="X32" s="49">
        <v>0.643933</v>
      </c>
      <c r="Y32" s="49">
        <v>0</v>
      </c>
      <c r="Z32" s="49">
        <v>0</v>
      </c>
      <c r="AA32" s="71">
        <v>32</v>
      </c>
      <c r="AB32" s="71"/>
      <c r="AC32" s="72"/>
      <c r="AD32" s="78" t="s">
        <v>822</v>
      </c>
      <c r="AE32" s="78">
        <v>116</v>
      </c>
      <c r="AF32" s="78">
        <v>133</v>
      </c>
      <c r="AG32" s="78">
        <v>1977</v>
      </c>
      <c r="AH32" s="78">
        <v>2710</v>
      </c>
      <c r="AI32" s="78"/>
      <c r="AJ32" s="78" t="s">
        <v>936</v>
      </c>
      <c r="AK32" s="78" t="s">
        <v>1027</v>
      </c>
      <c r="AL32" s="83" t="s">
        <v>1106</v>
      </c>
      <c r="AM32" s="78"/>
      <c r="AN32" s="80">
        <v>42055.85585648148</v>
      </c>
      <c r="AO32" s="83" t="s">
        <v>1174</v>
      </c>
      <c r="AP32" s="78" t="b">
        <v>0</v>
      </c>
      <c r="AQ32" s="78" t="b">
        <v>0</v>
      </c>
      <c r="AR32" s="78" t="b">
        <v>0</v>
      </c>
      <c r="AS32" s="78" t="s">
        <v>748</v>
      </c>
      <c r="AT32" s="78">
        <v>14</v>
      </c>
      <c r="AU32" s="83" t="s">
        <v>1252</v>
      </c>
      <c r="AV32" s="78" t="b">
        <v>0</v>
      </c>
      <c r="AW32" s="78" t="s">
        <v>1288</v>
      </c>
      <c r="AX32" s="83" t="s">
        <v>1318</v>
      </c>
      <c r="AY32" s="78" t="s">
        <v>66</v>
      </c>
      <c r="AZ32" s="78" t="str">
        <f>REPLACE(INDEX(GroupVertices[Group],MATCH(Vertices[[#This Row],[Vertex]],GroupVertices[Vertex],0)),1,1,"")</f>
        <v>3</v>
      </c>
      <c r="BA32" s="48"/>
      <c r="BB32" s="48"/>
      <c r="BC32" s="48"/>
      <c r="BD32" s="48"/>
      <c r="BE32" s="48"/>
      <c r="BF32" s="48"/>
      <c r="BG32" s="120" t="s">
        <v>1851</v>
      </c>
      <c r="BH32" s="120" t="s">
        <v>1851</v>
      </c>
      <c r="BI32" s="120" t="s">
        <v>1874</v>
      </c>
      <c r="BJ32" s="120" t="s">
        <v>1874</v>
      </c>
      <c r="BK32" s="120">
        <v>0</v>
      </c>
      <c r="BL32" s="123">
        <v>0</v>
      </c>
      <c r="BM32" s="120">
        <v>0</v>
      </c>
      <c r="BN32" s="123">
        <v>0</v>
      </c>
      <c r="BO32" s="120">
        <v>0</v>
      </c>
      <c r="BP32" s="123">
        <v>0</v>
      </c>
      <c r="BQ32" s="120">
        <v>3</v>
      </c>
      <c r="BR32" s="123">
        <v>100</v>
      </c>
      <c r="BS32" s="120">
        <v>3</v>
      </c>
      <c r="BT32" s="2"/>
      <c r="BU32" s="3"/>
      <c r="BV32" s="3"/>
      <c r="BW32" s="3"/>
      <c r="BX32" s="3"/>
    </row>
    <row r="33" spans="1:76" ht="15">
      <c r="A33" s="64" t="s">
        <v>232</v>
      </c>
      <c r="B33" s="65"/>
      <c r="C33" s="65" t="s">
        <v>64</v>
      </c>
      <c r="D33" s="66">
        <v>164.69786127978085</v>
      </c>
      <c r="E33" s="68"/>
      <c r="F33" s="100" t="s">
        <v>433</v>
      </c>
      <c r="G33" s="65"/>
      <c r="H33" s="69" t="s">
        <v>232</v>
      </c>
      <c r="I33" s="70"/>
      <c r="J33" s="70"/>
      <c r="K33" s="69" t="s">
        <v>1439</v>
      </c>
      <c r="L33" s="73">
        <v>1</v>
      </c>
      <c r="M33" s="74">
        <v>8062.87158203125</v>
      </c>
      <c r="N33" s="74">
        <v>5337.11376953125</v>
      </c>
      <c r="O33" s="75"/>
      <c r="P33" s="76"/>
      <c r="Q33" s="76"/>
      <c r="R33" s="86"/>
      <c r="S33" s="48">
        <v>1</v>
      </c>
      <c r="T33" s="48">
        <v>1</v>
      </c>
      <c r="U33" s="49">
        <v>0</v>
      </c>
      <c r="V33" s="49">
        <v>0</v>
      </c>
      <c r="W33" s="49">
        <v>0</v>
      </c>
      <c r="X33" s="49">
        <v>0.999996</v>
      </c>
      <c r="Y33" s="49">
        <v>0</v>
      </c>
      <c r="Z33" s="49" t="s">
        <v>1938</v>
      </c>
      <c r="AA33" s="71">
        <v>33</v>
      </c>
      <c r="AB33" s="71"/>
      <c r="AC33" s="72"/>
      <c r="AD33" s="78" t="s">
        <v>823</v>
      </c>
      <c r="AE33" s="78">
        <v>908</v>
      </c>
      <c r="AF33" s="78">
        <v>597</v>
      </c>
      <c r="AG33" s="78">
        <v>3166</v>
      </c>
      <c r="AH33" s="78">
        <v>11</v>
      </c>
      <c r="AI33" s="78"/>
      <c r="AJ33" s="78" t="s">
        <v>937</v>
      </c>
      <c r="AK33" s="78" t="s">
        <v>1028</v>
      </c>
      <c r="AL33" s="83" t="s">
        <v>1107</v>
      </c>
      <c r="AM33" s="78"/>
      <c r="AN33" s="80">
        <v>40459.62694444445</v>
      </c>
      <c r="AO33" s="78"/>
      <c r="AP33" s="78" t="b">
        <v>0</v>
      </c>
      <c r="AQ33" s="78" t="b">
        <v>0</v>
      </c>
      <c r="AR33" s="78" t="b">
        <v>0</v>
      </c>
      <c r="AS33" s="78" t="s">
        <v>748</v>
      </c>
      <c r="AT33" s="78">
        <v>41</v>
      </c>
      <c r="AU33" s="83" t="s">
        <v>1253</v>
      </c>
      <c r="AV33" s="78" t="b">
        <v>0</v>
      </c>
      <c r="AW33" s="78" t="s">
        <v>1288</v>
      </c>
      <c r="AX33" s="83" t="s">
        <v>1319</v>
      </c>
      <c r="AY33" s="78" t="s">
        <v>66</v>
      </c>
      <c r="AZ33" s="78" t="str">
        <f>REPLACE(INDEX(GroupVertices[Group],MATCH(Vertices[[#This Row],[Vertex]],GroupVertices[Vertex],0)),1,1,"")</f>
        <v>2</v>
      </c>
      <c r="BA33" s="48" t="s">
        <v>381</v>
      </c>
      <c r="BB33" s="48" t="s">
        <v>381</v>
      </c>
      <c r="BC33" s="48" t="s">
        <v>399</v>
      </c>
      <c r="BD33" s="48" t="s">
        <v>399</v>
      </c>
      <c r="BE33" s="48" t="s">
        <v>407</v>
      </c>
      <c r="BF33" s="48" t="s">
        <v>407</v>
      </c>
      <c r="BG33" s="120" t="s">
        <v>1841</v>
      </c>
      <c r="BH33" s="120" t="s">
        <v>1841</v>
      </c>
      <c r="BI33" s="120" t="s">
        <v>1864</v>
      </c>
      <c r="BJ33" s="120" t="s">
        <v>1864</v>
      </c>
      <c r="BK33" s="120">
        <v>1</v>
      </c>
      <c r="BL33" s="123">
        <v>5.2631578947368425</v>
      </c>
      <c r="BM33" s="120">
        <v>1</v>
      </c>
      <c r="BN33" s="123">
        <v>5.2631578947368425</v>
      </c>
      <c r="BO33" s="120">
        <v>0</v>
      </c>
      <c r="BP33" s="123">
        <v>0</v>
      </c>
      <c r="BQ33" s="120">
        <v>17</v>
      </c>
      <c r="BR33" s="123">
        <v>89.47368421052632</v>
      </c>
      <c r="BS33" s="120">
        <v>19</v>
      </c>
      <c r="BT33" s="2"/>
      <c r="BU33" s="3"/>
      <c r="BV33" s="3"/>
      <c r="BW33" s="3"/>
      <c r="BX33" s="3"/>
    </row>
    <row r="34" spans="1:76" ht="15">
      <c r="A34" s="64" t="s">
        <v>233</v>
      </c>
      <c r="B34" s="65"/>
      <c r="C34" s="65" t="s">
        <v>64</v>
      </c>
      <c r="D34" s="66">
        <v>164.71593740225845</v>
      </c>
      <c r="E34" s="68"/>
      <c r="F34" s="100" t="s">
        <v>434</v>
      </c>
      <c r="G34" s="65"/>
      <c r="H34" s="69" t="s">
        <v>233</v>
      </c>
      <c r="I34" s="70"/>
      <c r="J34" s="70"/>
      <c r="K34" s="69" t="s">
        <v>1440</v>
      </c>
      <c r="L34" s="73">
        <v>1</v>
      </c>
      <c r="M34" s="74">
        <v>5523.69140625</v>
      </c>
      <c r="N34" s="74">
        <v>2055.654541015625</v>
      </c>
      <c r="O34" s="75"/>
      <c r="P34" s="76"/>
      <c r="Q34" s="76"/>
      <c r="R34" s="86"/>
      <c r="S34" s="48">
        <v>0</v>
      </c>
      <c r="T34" s="48">
        <v>1</v>
      </c>
      <c r="U34" s="49">
        <v>0</v>
      </c>
      <c r="V34" s="49">
        <v>0.006803</v>
      </c>
      <c r="W34" s="49">
        <v>0.012031</v>
      </c>
      <c r="X34" s="49">
        <v>0.54387</v>
      </c>
      <c r="Y34" s="49">
        <v>0</v>
      </c>
      <c r="Z34" s="49">
        <v>0</v>
      </c>
      <c r="AA34" s="71">
        <v>34</v>
      </c>
      <c r="AB34" s="71"/>
      <c r="AC34" s="72"/>
      <c r="AD34" s="78" t="s">
        <v>824</v>
      </c>
      <c r="AE34" s="78">
        <v>812</v>
      </c>
      <c r="AF34" s="78">
        <v>601</v>
      </c>
      <c r="AG34" s="78">
        <v>3694</v>
      </c>
      <c r="AH34" s="78">
        <v>14771</v>
      </c>
      <c r="AI34" s="78"/>
      <c r="AJ34" s="78" t="s">
        <v>938</v>
      </c>
      <c r="AK34" s="78"/>
      <c r="AL34" s="78"/>
      <c r="AM34" s="78"/>
      <c r="AN34" s="80">
        <v>41438.750763888886</v>
      </c>
      <c r="AO34" s="83" t="s">
        <v>1175</v>
      </c>
      <c r="AP34" s="78" t="b">
        <v>1</v>
      </c>
      <c r="AQ34" s="78" t="b">
        <v>0</v>
      </c>
      <c r="AR34" s="78" t="b">
        <v>0</v>
      </c>
      <c r="AS34" s="78" t="s">
        <v>748</v>
      </c>
      <c r="AT34" s="78">
        <v>24</v>
      </c>
      <c r="AU34" s="83" t="s">
        <v>1252</v>
      </c>
      <c r="AV34" s="78" t="b">
        <v>0</v>
      </c>
      <c r="AW34" s="78" t="s">
        <v>1288</v>
      </c>
      <c r="AX34" s="83" t="s">
        <v>1320</v>
      </c>
      <c r="AY34" s="78" t="s">
        <v>66</v>
      </c>
      <c r="AZ34" s="78" t="str">
        <f>REPLACE(INDEX(GroupVertices[Group],MATCH(Vertices[[#This Row],[Vertex]],GroupVertices[Vertex],0)),1,1,"")</f>
        <v>1</v>
      </c>
      <c r="BA34" s="48"/>
      <c r="BB34" s="48"/>
      <c r="BC34" s="48"/>
      <c r="BD34" s="48"/>
      <c r="BE34" s="48"/>
      <c r="BF34" s="48"/>
      <c r="BG34" s="120" t="s">
        <v>1842</v>
      </c>
      <c r="BH34" s="120" t="s">
        <v>1842</v>
      </c>
      <c r="BI34" s="120" t="s">
        <v>1865</v>
      </c>
      <c r="BJ34" s="120" t="s">
        <v>1865</v>
      </c>
      <c r="BK34" s="120">
        <v>0</v>
      </c>
      <c r="BL34" s="123">
        <v>0</v>
      </c>
      <c r="BM34" s="120">
        <v>0</v>
      </c>
      <c r="BN34" s="123">
        <v>0</v>
      </c>
      <c r="BO34" s="120">
        <v>0</v>
      </c>
      <c r="BP34" s="123">
        <v>0</v>
      </c>
      <c r="BQ34" s="120">
        <v>27</v>
      </c>
      <c r="BR34" s="123">
        <v>100</v>
      </c>
      <c r="BS34" s="120">
        <v>27</v>
      </c>
      <c r="BT34" s="2"/>
      <c r="BU34" s="3"/>
      <c r="BV34" s="3"/>
      <c r="BW34" s="3"/>
      <c r="BX34" s="3"/>
    </row>
    <row r="35" spans="1:76" ht="15">
      <c r="A35" s="64" t="s">
        <v>234</v>
      </c>
      <c r="B35" s="65"/>
      <c r="C35" s="65" t="s">
        <v>64</v>
      </c>
      <c r="D35" s="66">
        <v>162.69593071538736</v>
      </c>
      <c r="E35" s="68"/>
      <c r="F35" s="100" t="s">
        <v>435</v>
      </c>
      <c r="G35" s="65"/>
      <c r="H35" s="69" t="s">
        <v>234</v>
      </c>
      <c r="I35" s="70"/>
      <c r="J35" s="70"/>
      <c r="K35" s="69" t="s">
        <v>1441</v>
      </c>
      <c r="L35" s="73">
        <v>1</v>
      </c>
      <c r="M35" s="74">
        <v>5121.732421875</v>
      </c>
      <c r="N35" s="74">
        <v>1628.7598876953125</v>
      </c>
      <c r="O35" s="75"/>
      <c r="P35" s="76"/>
      <c r="Q35" s="76"/>
      <c r="R35" s="86"/>
      <c r="S35" s="48">
        <v>0</v>
      </c>
      <c r="T35" s="48">
        <v>1</v>
      </c>
      <c r="U35" s="49">
        <v>0</v>
      </c>
      <c r="V35" s="49">
        <v>0.006803</v>
      </c>
      <c r="W35" s="49">
        <v>0.012031</v>
      </c>
      <c r="X35" s="49">
        <v>0.54387</v>
      </c>
      <c r="Y35" s="49">
        <v>0</v>
      </c>
      <c r="Z35" s="49">
        <v>0</v>
      </c>
      <c r="AA35" s="71">
        <v>35</v>
      </c>
      <c r="AB35" s="71"/>
      <c r="AC35" s="72"/>
      <c r="AD35" s="78" t="s">
        <v>825</v>
      </c>
      <c r="AE35" s="78">
        <v>31</v>
      </c>
      <c r="AF35" s="78">
        <v>154</v>
      </c>
      <c r="AG35" s="78">
        <v>21284</v>
      </c>
      <c r="AH35" s="78">
        <v>0</v>
      </c>
      <c r="AI35" s="78"/>
      <c r="AJ35" s="78" t="s">
        <v>939</v>
      </c>
      <c r="AK35" s="78"/>
      <c r="AL35" s="78"/>
      <c r="AM35" s="78"/>
      <c r="AN35" s="80">
        <v>43458.052199074074</v>
      </c>
      <c r="AO35" s="83" t="s">
        <v>1176</v>
      </c>
      <c r="AP35" s="78" t="b">
        <v>1</v>
      </c>
      <c r="AQ35" s="78" t="b">
        <v>0</v>
      </c>
      <c r="AR35" s="78" t="b">
        <v>0</v>
      </c>
      <c r="AS35" s="78" t="s">
        <v>748</v>
      </c>
      <c r="AT35" s="78">
        <v>9</v>
      </c>
      <c r="AU35" s="78"/>
      <c r="AV35" s="78" t="b">
        <v>0</v>
      </c>
      <c r="AW35" s="78" t="s">
        <v>1288</v>
      </c>
      <c r="AX35" s="83" t="s">
        <v>1321</v>
      </c>
      <c r="AY35" s="78" t="s">
        <v>66</v>
      </c>
      <c r="AZ35" s="78" t="str">
        <f>REPLACE(INDEX(GroupVertices[Group],MATCH(Vertices[[#This Row],[Vertex]],GroupVertices[Vertex],0)),1,1,"")</f>
        <v>1</v>
      </c>
      <c r="BA35" s="48"/>
      <c r="BB35" s="48"/>
      <c r="BC35" s="48"/>
      <c r="BD35" s="48"/>
      <c r="BE35" s="48"/>
      <c r="BF35" s="48"/>
      <c r="BG35" s="120" t="s">
        <v>1842</v>
      </c>
      <c r="BH35" s="120" t="s">
        <v>1842</v>
      </c>
      <c r="BI35" s="120" t="s">
        <v>1865</v>
      </c>
      <c r="BJ35" s="120" t="s">
        <v>1865</v>
      </c>
      <c r="BK35" s="120">
        <v>0</v>
      </c>
      <c r="BL35" s="123">
        <v>0</v>
      </c>
      <c r="BM35" s="120">
        <v>0</v>
      </c>
      <c r="BN35" s="123">
        <v>0</v>
      </c>
      <c r="BO35" s="120">
        <v>0</v>
      </c>
      <c r="BP35" s="123">
        <v>0</v>
      </c>
      <c r="BQ35" s="120">
        <v>27</v>
      </c>
      <c r="BR35" s="123">
        <v>100</v>
      </c>
      <c r="BS35" s="120">
        <v>27</v>
      </c>
      <c r="BT35" s="2"/>
      <c r="BU35" s="3"/>
      <c r="BV35" s="3"/>
      <c r="BW35" s="3"/>
      <c r="BX35" s="3"/>
    </row>
    <row r="36" spans="1:76" ht="15">
      <c r="A36" s="64" t="s">
        <v>235</v>
      </c>
      <c r="B36" s="65"/>
      <c r="C36" s="65" t="s">
        <v>64</v>
      </c>
      <c r="D36" s="66">
        <v>162.18528025539533</v>
      </c>
      <c r="E36" s="68"/>
      <c r="F36" s="100" t="s">
        <v>436</v>
      </c>
      <c r="G36" s="65"/>
      <c r="H36" s="69" t="s">
        <v>235</v>
      </c>
      <c r="I36" s="70"/>
      <c r="J36" s="70"/>
      <c r="K36" s="69" t="s">
        <v>1442</v>
      </c>
      <c r="L36" s="73">
        <v>1</v>
      </c>
      <c r="M36" s="74">
        <v>612.282958984375</v>
      </c>
      <c r="N36" s="74">
        <v>7263.2841796875</v>
      </c>
      <c r="O36" s="75"/>
      <c r="P36" s="76"/>
      <c r="Q36" s="76"/>
      <c r="R36" s="86"/>
      <c r="S36" s="48">
        <v>0</v>
      </c>
      <c r="T36" s="48">
        <v>1</v>
      </c>
      <c r="U36" s="49">
        <v>0</v>
      </c>
      <c r="V36" s="49">
        <v>0.006803</v>
      </c>
      <c r="W36" s="49">
        <v>0.012031</v>
      </c>
      <c r="X36" s="49">
        <v>0.54387</v>
      </c>
      <c r="Y36" s="49">
        <v>0</v>
      </c>
      <c r="Z36" s="49">
        <v>0</v>
      </c>
      <c r="AA36" s="71">
        <v>36</v>
      </c>
      <c r="AB36" s="71"/>
      <c r="AC36" s="72"/>
      <c r="AD36" s="78" t="s">
        <v>826</v>
      </c>
      <c r="AE36" s="78">
        <v>836</v>
      </c>
      <c r="AF36" s="78">
        <v>41</v>
      </c>
      <c r="AG36" s="78">
        <v>109</v>
      </c>
      <c r="AH36" s="78">
        <v>142</v>
      </c>
      <c r="AI36" s="78"/>
      <c r="AJ36" s="78" t="s">
        <v>940</v>
      </c>
      <c r="AK36" s="78" t="s">
        <v>1029</v>
      </c>
      <c r="AL36" s="78"/>
      <c r="AM36" s="78"/>
      <c r="AN36" s="80">
        <v>43438.67752314815</v>
      </c>
      <c r="AO36" s="83" t="s">
        <v>1177</v>
      </c>
      <c r="AP36" s="78" t="b">
        <v>0</v>
      </c>
      <c r="AQ36" s="78" t="b">
        <v>0</v>
      </c>
      <c r="AR36" s="78" t="b">
        <v>0</v>
      </c>
      <c r="AS36" s="78" t="s">
        <v>748</v>
      </c>
      <c r="AT36" s="78">
        <v>0</v>
      </c>
      <c r="AU36" s="83" t="s">
        <v>1252</v>
      </c>
      <c r="AV36" s="78" t="b">
        <v>0</v>
      </c>
      <c r="AW36" s="78" t="s">
        <v>1288</v>
      </c>
      <c r="AX36" s="83" t="s">
        <v>1322</v>
      </c>
      <c r="AY36" s="78" t="s">
        <v>66</v>
      </c>
      <c r="AZ36" s="78" t="str">
        <f>REPLACE(INDEX(GroupVertices[Group],MATCH(Vertices[[#This Row],[Vertex]],GroupVertices[Vertex],0)),1,1,"")</f>
        <v>1</v>
      </c>
      <c r="BA36" s="48"/>
      <c r="BB36" s="48"/>
      <c r="BC36" s="48"/>
      <c r="BD36" s="48"/>
      <c r="BE36" s="48"/>
      <c r="BF36" s="48"/>
      <c r="BG36" s="120" t="s">
        <v>1842</v>
      </c>
      <c r="BH36" s="120" t="s">
        <v>1842</v>
      </c>
      <c r="BI36" s="120" t="s">
        <v>1865</v>
      </c>
      <c r="BJ36" s="120" t="s">
        <v>1865</v>
      </c>
      <c r="BK36" s="120">
        <v>0</v>
      </c>
      <c r="BL36" s="123">
        <v>0</v>
      </c>
      <c r="BM36" s="120">
        <v>0</v>
      </c>
      <c r="BN36" s="123">
        <v>0</v>
      </c>
      <c r="BO36" s="120">
        <v>0</v>
      </c>
      <c r="BP36" s="123">
        <v>0</v>
      </c>
      <c r="BQ36" s="120">
        <v>27</v>
      </c>
      <c r="BR36" s="123">
        <v>100</v>
      </c>
      <c r="BS36" s="120">
        <v>27</v>
      </c>
      <c r="BT36" s="2"/>
      <c r="BU36" s="3"/>
      <c r="BV36" s="3"/>
      <c r="BW36" s="3"/>
      <c r="BX36" s="3"/>
    </row>
    <row r="37" spans="1:76" ht="15">
      <c r="A37" s="64" t="s">
        <v>236</v>
      </c>
      <c r="B37" s="65"/>
      <c r="C37" s="65" t="s">
        <v>64</v>
      </c>
      <c r="D37" s="66">
        <v>162.93092030759607</v>
      </c>
      <c r="E37" s="68"/>
      <c r="F37" s="100" t="s">
        <v>1280</v>
      </c>
      <c r="G37" s="65"/>
      <c r="H37" s="69" t="s">
        <v>236</v>
      </c>
      <c r="I37" s="70"/>
      <c r="J37" s="70"/>
      <c r="K37" s="69" t="s">
        <v>1443</v>
      </c>
      <c r="L37" s="73">
        <v>1</v>
      </c>
      <c r="M37" s="74">
        <v>8759.357421875</v>
      </c>
      <c r="N37" s="74">
        <v>5337.11376953125</v>
      </c>
      <c r="O37" s="75"/>
      <c r="P37" s="76"/>
      <c r="Q37" s="76"/>
      <c r="R37" s="86"/>
      <c r="S37" s="48">
        <v>1</v>
      </c>
      <c r="T37" s="48">
        <v>1</v>
      </c>
      <c r="U37" s="49">
        <v>0</v>
      </c>
      <c r="V37" s="49">
        <v>0</v>
      </c>
      <c r="W37" s="49">
        <v>0</v>
      </c>
      <c r="X37" s="49">
        <v>0.999996</v>
      </c>
      <c r="Y37" s="49">
        <v>0</v>
      </c>
      <c r="Z37" s="49" t="s">
        <v>1938</v>
      </c>
      <c r="AA37" s="71">
        <v>37</v>
      </c>
      <c r="AB37" s="71"/>
      <c r="AC37" s="72"/>
      <c r="AD37" s="78" t="s">
        <v>827</v>
      </c>
      <c r="AE37" s="78">
        <v>981</v>
      </c>
      <c r="AF37" s="78">
        <v>206</v>
      </c>
      <c r="AG37" s="78">
        <v>14372</v>
      </c>
      <c r="AH37" s="78">
        <v>192</v>
      </c>
      <c r="AI37" s="78"/>
      <c r="AJ37" s="78" t="s">
        <v>941</v>
      </c>
      <c r="AK37" s="78" t="s">
        <v>1030</v>
      </c>
      <c r="AL37" s="83" t="s">
        <v>1108</v>
      </c>
      <c r="AM37" s="78"/>
      <c r="AN37" s="80">
        <v>42833.16883101852</v>
      </c>
      <c r="AO37" s="83" t="s">
        <v>1178</v>
      </c>
      <c r="AP37" s="78" t="b">
        <v>0</v>
      </c>
      <c r="AQ37" s="78" t="b">
        <v>0</v>
      </c>
      <c r="AR37" s="78" t="b">
        <v>1</v>
      </c>
      <c r="AS37" s="78" t="s">
        <v>748</v>
      </c>
      <c r="AT37" s="78">
        <v>2</v>
      </c>
      <c r="AU37" s="83" t="s">
        <v>1252</v>
      </c>
      <c r="AV37" s="78" t="b">
        <v>0</v>
      </c>
      <c r="AW37" s="78" t="s">
        <v>1288</v>
      </c>
      <c r="AX37" s="83" t="s">
        <v>1323</v>
      </c>
      <c r="AY37" s="78" t="s">
        <v>66</v>
      </c>
      <c r="AZ37" s="78" t="str">
        <f>REPLACE(INDEX(GroupVertices[Group],MATCH(Vertices[[#This Row],[Vertex]],GroupVertices[Vertex],0)),1,1,"")</f>
        <v>2</v>
      </c>
      <c r="BA37" s="48" t="s">
        <v>387</v>
      </c>
      <c r="BB37" s="48" t="s">
        <v>387</v>
      </c>
      <c r="BC37" s="48" t="s">
        <v>403</v>
      </c>
      <c r="BD37" s="48" t="s">
        <v>403</v>
      </c>
      <c r="BE37" s="48"/>
      <c r="BF37" s="48"/>
      <c r="BG37" s="120" t="s">
        <v>1712</v>
      </c>
      <c r="BH37" s="120" t="s">
        <v>1712</v>
      </c>
      <c r="BI37" s="120" t="s">
        <v>1775</v>
      </c>
      <c r="BJ37" s="120" t="s">
        <v>1775</v>
      </c>
      <c r="BK37" s="120">
        <v>0</v>
      </c>
      <c r="BL37" s="123">
        <v>0</v>
      </c>
      <c r="BM37" s="120">
        <v>0</v>
      </c>
      <c r="BN37" s="123">
        <v>0</v>
      </c>
      <c r="BO37" s="120">
        <v>0</v>
      </c>
      <c r="BP37" s="123">
        <v>0</v>
      </c>
      <c r="BQ37" s="120">
        <v>25</v>
      </c>
      <c r="BR37" s="123">
        <v>100</v>
      </c>
      <c r="BS37" s="120">
        <v>25</v>
      </c>
      <c r="BT37" s="2"/>
      <c r="BU37" s="3"/>
      <c r="BV37" s="3"/>
      <c r="BW37" s="3"/>
      <c r="BX37" s="3"/>
    </row>
    <row r="38" spans="1:76" ht="15">
      <c r="A38" s="64" t="s">
        <v>237</v>
      </c>
      <c r="B38" s="65"/>
      <c r="C38" s="65" t="s">
        <v>64</v>
      </c>
      <c r="D38" s="66">
        <v>164.39960525890055</v>
      </c>
      <c r="E38" s="68"/>
      <c r="F38" s="100" t="s">
        <v>437</v>
      </c>
      <c r="G38" s="65"/>
      <c r="H38" s="69" t="s">
        <v>237</v>
      </c>
      <c r="I38" s="70"/>
      <c r="J38" s="70"/>
      <c r="K38" s="69" t="s">
        <v>1444</v>
      </c>
      <c r="L38" s="73">
        <v>1</v>
      </c>
      <c r="M38" s="74">
        <v>240.2275848388672</v>
      </c>
      <c r="N38" s="74">
        <v>5889.69921875</v>
      </c>
      <c r="O38" s="75"/>
      <c r="P38" s="76"/>
      <c r="Q38" s="76"/>
      <c r="R38" s="86"/>
      <c r="S38" s="48">
        <v>0</v>
      </c>
      <c r="T38" s="48">
        <v>1</v>
      </c>
      <c r="U38" s="49">
        <v>0</v>
      </c>
      <c r="V38" s="49">
        <v>0.006803</v>
      </c>
      <c r="W38" s="49">
        <v>0.012031</v>
      </c>
      <c r="X38" s="49">
        <v>0.54387</v>
      </c>
      <c r="Y38" s="49">
        <v>0</v>
      </c>
      <c r="Z38" s="49">
        <v>0</v>
      </c>
      <c r="AA38" s="71">
        <v>38</v>
      </c>
      <c r="AB38" s="71"/>
      <c r="AC38" s="72"/>
      <c r="AD38" s="78" t="s">
        <v>828</v>
      </c>
      <c r="AE38" s="78">
        <v>570</v>
      </c>
      <c r="AF38" s="78">
        <v>531</v>
      </c>
      <c r="AG38" s="78">
        <v>7504</v>
      </c>
      <c r="AH38" s="78">
        <v>1515</v>
      </c>
      <c r="AI38" s="78"/>
      <c r="AJ38" s="78" t="s">
        <v>942</v>
      </c>
      <c r="AK38" s="78"/>
      <c r="AL38" s="78"/>
      <c r="AM38" s="78"/>
      <c r="AN38" s="80">
        <v>40119.68311342593</v>
      </c>
      <c r="AO38" s="83" t="s">
        <v>1179</v>
      </c>
      <c r="AP38" s="78" t="b">
        <v>0</v>
      </c>
      <c r="AQ38" s="78" t="b">
        <v>0</v>
      </c>
      <c r="AR38" s="78" t="b">
        <v>0</v>
      </c>
      <c r="AS38" s="78" t="s">
        <v>748</v>
      </c>
      <c r="AT38" s="78">
        <v>14</v>
      </c>
      <c r="AU38" s="83" t="s">
        <v>1257</v>
      </c>
      <c r="AV38" s="78" t="b">
        <v>0</v>
      </c>
      <c r="AW38" s="78" t="s">
        <v>1288</v>
      </c>
      <c r="AX38" s="83" t="s">
        <v>1324</v>
      </c>
      <c r="AY38" s="78" t="s">
        <v>66</v>
      </c>
      <c r="AZ38" s="78" t="str">
        <f>REPLACE(INDEX(GroupVertices[Group],MATCH(Vertices[[#This Row],[Vertex]],GroupVertices[Vertex],0)),1,1,"")</f>
        <v>1</v>
      </c>
      <c r="BA38" s="48"/>
      <c r="BB38" s="48"/>
      <c r="BC38" s="48"/>
      <c r="BD38" s="48"/>
      <c r="BE38" s="48"/>
      <c r="BF38" s="48"/>
      <c r="BG38" s="120" t="s">
        <v>1842</v>
      </c>
      <c r="BH38" s="120" t="s">
        <v>1842</v>
      </c>
      <c r="BI38" s="120" t="s">
        <v>1865</v>
      </c>
      <c r="BJ38" s="120" t="s">
        <v>1865</v>
      </c>
      <c r="BK38" s="120">
        <v>0</v>
      </c>
      <c r="BL38" s="123">
        <v>0</v>
      </c>
      <c r="BM38" s="120">
        <v>0</v>
      </c>
      <c r="BN38" s="123">
        <v>0</v>
      </c>
      <c r="BO38" s="120">
        <v>0</v>
      </c>
      <c r="BP38" s="123">
        <v>0</v>
      </c>
      <c r="BQ38" s="120">
        <v>27</v>
      </c>
      <c r="BR38" s="123">
        <v>100</v>
      </c>
      <c r="BS38" s="120">
        <v>27</v>
      </c>
      <c r="BT38" s="2"/>
      <c r="BU38" s="3"/>
      <c r="BV38" s="3"/>
      <c r="BW38" s="3"/>
      <c r="BX38" s="3"/>
    </row>
    <row r="39" spans="1:76" ht="15">
      <c r="A39" s="64" t="s">
        <v>238</v>
      </c>
      <c r="B39" s="65"/>
      <c r="C39" s="65" t="s">
        <v>64</v>
      </c>
      <c r="D39" s="66">
        <v>249.24440513810546</v>
      </c>
      <c r="E39" s="68"/>
      <c r="F39" s="100" t="s">
        <v>438</v>
      </c>
      <c r="G39" s="65"/>
      <c r="H39" s="69" t="s">
        <v>238</v>
      </c>
      <c r="I39" s="70"/>
      <c r="J39" s="70"/>
      <c r="K39" s="69" t="s">
        <v>1445</v>
      </c>
      <c r="L39" s="73">
        <v>1</v>
      </c>
      <c r="M39" s="74">
        <v>194.9122772216797</v>
      </c>
      <c r="N39" s="74">
        <v>4500.13720703125</v>
      </c>
      <c r="O39" s="75"/>
      <c r="P39" s="76"/>
      <c r="Q39" s="76"/>
      <c r="R39" s="86"/>
      <c r="S39" s="48">
        <v>0</v>
      </c>
      <c r="T39" s="48">
        <v>1</v>
      </c>
      <c r="U39" s="49">
        <v>0</v>
      </c>
      <c r="V39" s="49">
        <v>0.006803</v>
      </c>
      <c r="W39" s="49">
        <v>0.012031</v>
      </c>
      <c r="X39" s="49">
        <v>0.54387</v>
      </c>
      <c r="Y39" s="49">
        <v>0</v>
      </c>
      <c r="Z39" s="49">
        <v>0</v>
      </c>
      <c r="AA39" s="71">
        <v>39</v>
      </c>
      <c r="AB39" s="71"/>
      <c r="AC39" s="72"/>
      <c r="AD39" s="78" t="s">
        <v>829</v>
      </c>
      <c r="AE39" s="78">
        <v>20831</v>
      </c>
      <c r="AF39" s="78">
        <v>19306</v>
      </c>
      <c r="AG39" s="78">
        <v>165118</v>
      </c>
      <c r="AH39" s="78">
        <v>40906</v>
      </c>
      <c r="AI39" s="78"/>
      <c r="AJ39" s="78" t="s">
        <v>943</v>
      </c>
      <c r="AK39" s="78" t="s">
        <v>1031</v>
      </c>
      <c r="AL39" s="83" t="s">
        <v>1109</v>
      </c>
      <c r="AM39" s="78"/>
      <c r="AN39" s="80">
        <v>39988.24431712963</v>
      </c>
      <c r="AO39" s="83" t="s">
        <v>1180</v>
      </c>
      <c r="AP39" s="78" t="b">
        <v>0</v>
      </c>
      <c r="AQ39" s="78" t="b">
        <v>0</v>
      </c>
      <c r="AR39" s="78" t="b">
        <v>0</v>
      </c>
      <c r="AS39" s="78" t="s">
        <v>748</v>
      </c>
      <c r="AT39" s="78">
        <v>2201</v>
      </c>
      <c r="AU39" s="83" t="s">
        <v>1252</v>
      </c>
      <c r="AV39" s="78" t="b">
        <v>0</v>
      </c>
      <c r="AW39" s="78" t="s">
        <v>1288</v>
      </c>
      <c r="AX39" s="83" t="s">
        <v>1325</v>
      </c>
      <c r="AY39" s="78" t="s">
        <v>66</v>
      </c>
      <c r="AZ39" s="78" t="str">
        <f>REPLACE(INDEX(GroupVertices[Group],MATCH(Vertices[[#This Row],[Vertex]],GroupVertices[Vertex],0)),1,1,"")</f>
        <v>1</v>
      </c>
      <c r="BA39" s="48"/>
      <c r="BB39" s="48"/>
      <c r="BC39" s="48"/>
      <c r="BD39" s="48"/>
      <c r="BE39" s="48"/>
      <c r="BF39" s="48"/>
      <c r="BG39" s="120" t="s">
        <v>1842</v>
      </c>
      <c r="BH39" s="120" t="s">
        <v>1842</v>
      </c>
      <c r="BI39" s="120" t="s">
        <v>1865</v>
      </c>
      <c r="BJ39" s="120" t="s">
        <v>1865</v>
      </c>
      <c r="BK39" s="120">
        <v>0</v>
      </c>
      <c r="BL39" s="123">
        <v>0</v>
      </c>
      <c r="BM39" s="120">
        <v>0</v>
      </c>
      <c r="BN39" s="123">
        <v>0</v>
      </c>
      <c r="BO39" s="120">
        <v>0</v>
      </c>
      <c r="BP39" s="123">
        <v>0</v>
      </c>
      <c r="BQ39" s="120">
        <v>27</v>
      </c>
      <c r="BR39" s="123">
        <v>100</v>
      </c>
      <c r="BS39" s="120">
        <v>27</v>
      </c>
      <c r="BT39" s="2"/>
      <c r="BU39" s="3"/>
      <c r="BV39" s="3"/>
      <c r="BW39" s="3"/>
      <c r="BX39" s="3"/>
    </row>
    <row r="40" spans="1:76" ht="15">
      <c r="A40" s="64" t="s">
        <v>239</v>
      </c>
      <c r="B40" s="65"/>
      <c r="C40" s="65" t="s">
        <v>64</v>
      </c>
      <c r="D40" s="66">
        <v>162.59651204176058</v>
      </c>
      <c r="E40" s="68"/>
      <c r="F40" s="100" t="s">
        <v>439</v>
      </c>
      <c r="G40" s="65"/>
      <c r="H40" s="69" t="s">
        <v>239</v>
      </c>
      <c r="I40" s="70"/>
      <c r="J40" s="70"/>
      <c r="K40" s="69" t="s">
        <v>1446</v>
      </c>
      <c r="L40" s="73">
        <v>1</v>
      </c>
      <c r="M40" s="74">
        <v>1210.2310791015625</v>
      </c>
      <c r="N40" s="74">
        <v>6757.0712890625</v>
      </c>
      <c r="O40" s="75"/>
      <c r="P40" s="76"/>
      <c r="Q40" s="76"/>
      <c r="R40" s="86"/>
      <c r="S40" s="48">
        <v>0</v>
      </c>
      <c r="T40" s="48">
        <v>1</v>
      </c>
      <c r="U40" s="49">
        <v>0</v>
      </c>
      <c r="V40" s="49">
        <v>0.006803</v>
      </c>
      <c r="W40" s="49">
        <v>0.012031</v>
      </c>
      <c r="X40" s="49">
        <v>0.54387</v>
      </c>
      <c r="Y40" s="49">
        <v>0</v>
      </c>
      <c r="Z40" s="49">
        <v>0</v>
      </c>
      <c r="AA40" s="71">
        <v>40</v>
      </c>
      <c r="AB40" s="71"/>
      <c r="AC40" s="72"/>
      <c r="AD40" s="78" t="s">
        <v>830</v>
      </c>
      <c r="AE40" s="78">
        <v>1019</v>
      </c>
      <c r="AF40" s="78">
        <v>132</v>
      </c>
      <c r="AG40" s="78">
        <v>4839</v>
      </c>
      <c r="AH40" s="78">
        <v>6730</v>
      </c>
      <c r="AI40" s="78"/>
      <c r="AJ40" s="78"/>
      <c r="AK40" s="78" t="s">
        <v>1032</v>
      </c>
      <c r="AL40" s="78"/>
      <c r="AM40" s="78"/>
      <c r="AN40" s="80">
        <v>42462.946435185186</v>
      </c>
      <c r="AO40" s="78"/>
      <c r="AP40" s="78" t="b">
        <v>0</v>
      </c>
      <c r="AQ40" s="78" t="b">
        <v>0</v>
      </c>
      <c r="AR40" s="78" t="b">
        <v>1</v>
      </c>
      <c r="AS40" s="78" t="s">
        <v>748</v>
      </c>
      <c r="AT40" s="78">
        <v>2</v>
      </c>
      <c r="AU40" s="83" t="s">
        <v>1252</v>
      </c>
      <c r="AV40" s="78" t="b">
        <v>0</v>
      </c>
      <c r="AW40" s="78" t="s">
        <v>1288</v>
      </c>
      <c r="AX40" s="83" t="s">
        <v>1326</v>
      </c>
      <c r="AY40" s="78" t="s">
        <v>66</v>
      </c>
      <c r="AZ40" s="78" t="str">
        <f>REPLACE(INDEX(GroupVertices[Group],MATCH(Vertices[[#This Row],[Vertex]],GroupVertices[Vertex],0)),1,1,"")</f>
        <v>1</v>
      </c>
      <c r="BA40" s="48"/>
      <c r="BB40" s="48"/>
      <c r="BC40" s="48"/>
      <c r="BD40" s="48"/>
      <c r="BE40" s="48"/>
      <c r="BF40" s="48"/>
      <c r="BG40" s="120" t="s">
        <v>1842</v>
      </c>
      <c r="BH40" s="120" t="s">
        <v>1842</v>
      </c>
      <c r="BI40" s="120" t="s">
        <v>1865</v>
      </c>
      <c r="BJ40" s="120" t="s">
        <v>1865</v>
      </c>
      <c r="BK40" s="120">
        <v>0</v>
      </c>
      <c r="BL40" s="123">
        <v>0</v>
      </c>
      <c r="BM40" s="120">
        <v>0</v>
      </c>
      <c r="BN40" s="123">
        <v>0</v>
      </c>
      <c r="BO40" s="120">
        <v>0</v>
      </c>
      <c r="BP40" s="123">
        <v>0</v>
      </c>
      <c r="BQ40" s="120">
        <v>27</v>
      </c>
      <c r="BR40" s="123">
        <v>100</v>
      </c>
      <c r="BS40" s="120">
        <v>27</v>
      </c>
      <c r="BT40" s="2"/>
      <c r="BU40" s="3"/>
      <c r="BV40" s="3"/>
      <c r="BW40" s="3"/>
      <c r="BX40" s="3"/>
    </row>
    <row r="41" spans="1:76" ht="15">
      <c r="A41" s="64" t="s">
        <v>240</v>
      </c>
      <c r="B41" s="65"/>
      <c r="C41" s="65" t="s">
        <v>64</v>
      </c>
      <c r="D41" s="66">
        <v>171.16459409613995</v>
      </c>
      <c r="E41" s="68"/>
      <c r="F41" s="100" t="s">
        <v>440</v>
      </c>
      <c r="G41" s="65"/>
      <c r="H41" s="69" t="s">
        <v>240</v>
      </c>
      <c r="I41" s="70"/>
      <c r="J41" s="70"/>
      <c r="K41" s="69" t="s">
        <v>1447</v>
      </c>
      <c r="L41" s="73">
        <v>1</v>
      </c>
      <c r="M41" s="74">
        <v>300.7837219238281</v>
      </c>
      <c r="N41" s="74">
        <v>3768.1376953125</v>
      </c>
      <c r="O41" s="75"/>
      <c r="P41" s="76"/>
      <c r="Q41" s="76"/>
      <c r="R41" s="86"/>
      <c r="S41" s="48">
        <v>0</v>
      </c>
      <c r="T41" s="48">
        <v>1</v>
      </c>
      <c r="U41" s="49">
        <v>0</v>
      </c>
      <c r="V41" s="49">
        <v>0.006803</v>
      </c>
      <c r="W41" s="49">
        <v>0.012031</v>
      </c>
      <c r="X41" s="49">
        <v>0.54387</v>
      </c>
      <c r="Y41" s="49">
        <v>0</v>
      </c>
      <c r="Z41" s="49">
        <v>0</v>
      </c>
      <c r="AA41" s="71">
        <v>41</v>
      </c>
      <c r="AB41" s="71"/>
      <c r="AC41" s="72"/>
      <c r="AD41" s="78" t="s">
        <v>831</v>
      </c>
      <c r="AE41" s="78">
        <v>2470</v>
      </c>
      <c r="AF41" s="78">
        <v>2028</v>
      </c>
      <c r="AG41" s="78">
        <v>13370</v>
      </c>
      <c r="AH41" s="78">
        <v>36423</v>
      </c>
      <c r="AI41" s="78"/>
      <c r="AJ41" s="78" t="s">
        <v>944</v>
      </c>
      <c r="AK41" s="78" t="s">
        <v>1033</v>
      </c>
      <c r="AL41" s="78"/>
      <c r="AM41" s="78"/>
      <c r="AN41" s="80">
        <v>40129.930347222224</v>
      </c>
      <c r="AO41" s="83" t="s">
        <v>1181</v>
      </c>
      <c r="AP41" s="78" t="b">
        <v>0</v>
      </c>
      <c r="AQ41" s="78" t="b">
        <v>0</v>
      </c>
      <c r="AR41" s="78" t="b">
        <v>1</v>
      </c>
      <c r="AS41" s="78" t="s">
        <v>748</v>
      </c>
      <c r="AT41" s="78">
        <v>55</v>
      </c>
      <c r="AU41" s="83" t="s">
        <v>1252</v>
      </c>
      <c r="AV41" s="78" t="b">
        <v>0</v>
      </c>
      <c r="AW41" s="78" t="s">
        <v>1288</v>
      </c>
      <c r="AX41" s="83" t="s">
        <v>1327</v>
      </c>
      <c r="AY41" s="78" t="s">
        <v>66</v>
      </c>
      <c r="AZ41" s="78" t="str">
        <f>REPLACE(INDEX(GroupVertices[Group],MATCH(Vertices[[#This Row],[Vertex]],GroupVertices[Vertex],0)),1,1,"")</f>
        <v>1</v>
      </c>
      <c r="BA41" s="48"/>
      <c r="BB41" s="48"/>
      <c r="BC41" s="48"/>
      <c r="BD41" s="48"/>
      <c r="BE41" s="48"/>
      <c r="BF41" s="48"/>
      <c r="BG41" s="120" t="s">
        <v>1842</v>
      </c>
      <c r="BH41" s="120" t="s">
        <v>1842</v>
      </c>
      <c r="BI41" s="120" t="s">
        <v>1865</v>
      </c>
      <c r="BJ41" s="120" t="s">
        <v>1865</v>
      </c>
      <c r="BK41" s="120">
        <v>0</v>
      </c>
      <c r="BL41" s="123">
        <v>0</v>
      </c>
      <c r="BM41" s="120">
        <v>0</v>
      </c>
      <c r="BN41" s="123">
        <v>0</v>
      </c>
      <c r="BO41" s="120">
        <v>0</v>
      </c>
      <c r="BP41" s="123">
        <v>0</v>
      </c>
      <c r="BQ41" s="120">
        <v>27</v>
      </c>
      <c r="BR41" s="123">
        <v>100</v>
      </c>
      <c r="BS41" s="120">
        <v>27</v>
      </c>
      <c r="BT41" s="2"/>
      <c r="BU41" s="3"/>
      <c r="BV41" s="3"/>
      <c r="BW41" s="3"/>
      <c r="BX41" s="3"/>
    </row>
    <row r="42" spans="1:76" ht="15">
      <c r="A42" s="64" t="s">
        <v>241</v>
      </c>
      <c r="B42" s="65"/>
      <c r="C42" s="65" t="s">
        <v>64</v>
      </c>
      <c r="D42" s="66">
        <v>162.36152244955187</v>
      </c>
      <c r="E42" s="68"/>
      <c r="F42" s="100" t="s">
        <v>441</v>
      </c>
      <c r="G42" s="65"/>
      <c r="H42" s="69" t="s">
        <v>241</v>
      </c>
      <c r="I42" s="70"/>
      <c r="J42" s="70"/>
      <c r="K42" s="69" t="s">
        <v>1448</v>
      </c>
      <c r="L42" s="73">
        <v>1</v>
      </c>
      <c r="M42" s="74">
        <v>2199.252197265625</v>
      </c>
      <c r="N42" s="74">
        <v>9330.466796875</v>
      </c>
      <c r="O42" s="75"/>
      <c r="P42" s="76"/>
      <c r="Q42" s="76"/>
      <c r="R42" s="86"/>
      <c r="S42" s="48">
        <v>0</v>
      </c>
      <c r="T42" s="48">
        <v>1</v>
      </c>
      <c r="U42" s="49">
        <v>0</v>
      </c>
      <c r="V42" s="49">
        <v>0.006803</v>
      </c>
      <c r="W42" s="49">
        <v>0.012031</v>
      </c>
      <c r="X42" s="49">
        <v>0.54387</v>
      </c>
      <c r="Y42" s="49">
        <v>0</v>
      </c>
      <c r="Z42" s="49">
        <v>0</v>
      </c>
      <c r="AA42" s="71">
        <v>42</v>
      </c>
      <c r="AB42" s="71"/>
      <c r="AC42" s="72"/>
      <c r="AD42" s="78" t="s">
        <v>832</v>
      </c>
      <c r="AE42" s="78">
        <v>312</v>
      </c>
      <c r="AF42" s="78">
        <v>80</v>
      </c>
      <c r="AG42" s="78">
        <v>7355</v>
      </c>
      <c r="AH42" s="78">
        <v>17430</v>
      </c>
      <c r="AI42" s="78"/>
      <c r="AJ42" s="78" t="s">
        <v>945</v>
      </c>
      <c r="AK42" s="78" t="s">
        <v>1034</v>
      </c>
      <c r="AL42" s="78"/>
      <c r="AM42" s="78"/>
      <c r="AN42" s="80">
        <v>41880.42008101852</v>
      </c>
      <c r="AO42" s="83" t="s">
        <v>1182</v>
      </c>
      <c r="AP42" s="78" t="b">
        <v>1</v>
      </c>
      <c r="AQ42" s="78" t="b">
        <v>0</v>
      </c>
      <c r="AR42" s="78" t="b">
        <v>0</v>
      </c>
      <c r="AS42" s="78" t="s">
        <v>748</v>
      </c>
      <c r="AT42" s="78">
        <v>2</v>
      </c>
      <c r="AU42" s="83" t="s">
        <v>1252</v>
      </c>
      <c r="AV42" s="78" t="b">
        <v>0</v>
      </c>
      <c r="AW42" s="78" t="s">
        <v>1288</v>
      </c>
      <c r="AX42" s="83" t="s">
        <v>1328</v>
      </c>
      <c r="AY42" s="78" t="s">
        <v>66</v>
      </c>
      <c r="AZ42" s="78" t="str">
        <f>REPLACE(INDEX(GroupVertices[Group],MATCH(Vertices[[#This Row],[Vertex]],GroupVertices[Vertex],0)),1,1,"")</f>
        <v>1</v>
      </c>
      <c r="BA42" s="48"/>
      <c r="BB42" s="48"/>
      <c r="BC42" s="48"/>
      <c r="BD42" s="48"/>
      <c r="BE42" s="48"/>
      <c r="BF42" s="48"/>
      <c r="BG42" s="120" t="s">
        <v>1842</v>
      </c>
      <c r="BH42" s="120" t="s">
        <v>1842</v>
      </c>
      <c r="BI42" s="120" t="s">
        <v>1865</v>
      </c>
      <c r="BJ42" s="120" t="s">
        <v>1865</v>
      </c>
      <c r="BK42" s="120">
        <v>0</v>
      </c>
      <c r="BL42" s="123">
        <v>0</v>
      </c>
      <c r="BM42" s="120">
        <v>0</v>
      </c>
      <c r="BN42" s="123">
        <v>0</v>
      </c>
      <c r="BO42" s="120">
        <v>0</v>
      </c>
      <c r="BP42" s="123">
        <v>0</v>
      </c>
      <c r="BQ42" s="120">
        <v>27</v>
      </c>
      <c r="BR42" s="123">
        <v>100</v>
      </c>
      <c r="BS42" s="120">
        <v>27</v>
      </c>
      <c r="BT42" s="2"/>
      <c r="BU42" s="3"/>
      <c r="BV42" s="3"/>
      <c r="BW42" s="3"/>
      <c r="BX42" s="3"/>
    </row>
    <row r="43" spans="1:76" ht="15">
      <c r="A43" s="64" t="s">
        <v>242</v>
      </c>
      <c r="B43" s="65"/>
      <c r="C43" s="65" t="s">
        <v>64</v>
      </c>
      <c r="D43" s="66">
        <v>162.10845673486557</v>
      </c>
      <c r="E43" s="68"/>
      <c r="F43" s="100" t="s">
        <v>442</v>
      </c>
      <c r="G43" s="65"/>
      <c r="H43" s="69" t="s">
        <v>242</v>
      </c>
      <c r="I43" s="70"/>
      <c r="J43" s="70"/>
      <c r="K43" s="69" t="s">
        <v>1449</v>
      </c>
      <c r="L43" s="73">
        <v>1</v>
      </c>
      <c r="M43" s="74">
        <v>4130.4580078125</v>
      </c>
      <c r="N43" s="74">
        <v>3096.22509765625</v>
      </c>
      <c r="O43" s="75"/>
      <c r="P43" s="76"/>
      <c r="Q43" s="76"/>
      <c r="R43" s="86"/>
      <c r="S43" s="48">
        <v>0</v>
      </c>
      <c r="T43" s="48">
        <v>1</v>
      </c>
      <c r="U43" s="49">
        <v>0</v>
      </c>
      <c r="V43" s="49">
        <v>0.006803</v>
      </c>
      <c r="W43" s="49">
        <v>0.012031</v>
      </c>
      <c r="X43" s="49">
        <v>0.54387</v>
      </c>
      <c r="Y43" s="49">
        <v>0</v>
      </c>
      <c r="Z43" s="49">
        <v>0</v>
      </c>
      <c r="AA43" s="71">
        <v>43</v>
      </c>
      <c r="AB43" s="71"/>
      <c r="AC43" s="72"/>
      <c r="AD43" s="78" t="s">
        <v>833</v>
      </c>
      <c r="AE43" s="78">
        <v>474</v>
      </c>
      <c r="AF43" s="78">
        <v>24</v>
      </c>
      <c r="AG43" s="78">
        <v>690</v>
      </c>
      <c r="AH43" s="78">
        <v>370</v>
      </c>
      <c r="AI43" s="78"/>
      <c r="AJ43" s="78"/>
      <c r="AK43" s="78" t="s">
        <v>1035</v>
      </c>
      <c r="AL43" s="78"/>
      <c r="AM43" s="78"/>
      <c r="AN43" s="80">
        <v>43420.91407407408</v>
      </c>
      <c r="AO43" s="78"/>
      <c r="AP43" s="78" t="b">
        <v>1</v>
      </c>
      <c r="AQ43" s="78" t="b">
        <v>0</v>
      </c>
      <c r="AR43" s="78" t="b">
        <v>0</v>
      </c>
      <c r="AS43" s="78" t="s">
        <v>748</v>
      </c>
      <c r="AT43" s="78">
        <v>2</v>
      </c>
      <c r="AU43" s="78"/>
      <c r="AV43" s="78" t="b">
        <v>0</v>
      </c>
      <c r="AW43" s="78" t="s">
        <v>1288</v>
      </c>
      <c r="AX43" s="83" t="s">
        <v>1329</v>
      </c>
      <c r="AY43" s="78" t="s">
        <v>66</v>
      </c>
      <c r="AZ43" s="78" t="str">
        <f>REPLACE(INDEX(GroupVertices[Group],MATCH(Vertices[[#This Row],[Vertex]],GroupVertices[Vertex],0)),1,1,"")</f>
        <v>1</v>
      </c>
      <c r="BA43" s="48"/>
      <c r="BB43" s="48"/>
      <c r="BC43" s="48"/>
      <c r="BD43" s="48"/>
      <c r="BE43" s="48"/>
      <c r="BF43" s="48"/>
      <c r="BG43" s="120" t="s">
        <v>1842</v>
      </c>
      <c r="BH43" s="120" t="s">
        <v>1842</v>
      </c>
      <c r="BI43" s="120" t="s">
        <v>1865</v>
      </c>
      <c r="BJ43" s="120" t="s">
        <v>1865</v>
      </c>
      <c r="BK43" s="120">
        <v>0</v>
      </c>
      <c r="BL43" s="123">
        <v>0</v>
      </c>
      <c r="BM43" s="120">
        <v>0</v>
      </c>
      <c r="BN43" s="123">
        <v>0</v>
      </c>
      <c r="BO43" s="120">
        <v>0</v>
      </c>
      <c r="BP43" s="123">
        <v>0</v>
      </c>
      <c r="BQ43" s="120">
        <v>27</v>
      </c>
      <c r="BR43" s="123">
        <v>100</v>
      </c>
      <c r="BS43" s="120">
        <v>27</v>
      </c>
      <c r="BT43" s="2"/>
      <c r="BU43" s="3"/>
      <c r="BV43" s="3"/>
      <c r="BW43" s="3"/>
      <c r="BX43" s="3"/>
    </row>
    <row r="44" spans="1:76" ht="15">
      <c r="A44" s="64" t="s">
        <v>243</v>
      </c>
      <c r="B44" s="65"/>
      <c r="C44" s="65" t="s">
        <v>64</v>
      </c>
      <c r="D44" s="66">
        <v>162.5513217355666</v>
      </c>
      <c r="E44" s="68"/>
      <c r="F44" s="100" t="s">
        <v>443</v>
      </c>
      <c r="G44" s="65"/>
      <c r="H44" s="69" t="s">
        <v>243</v>
      </c>
      <c r="I44" s="70"/>
      <c r="J44" s="70"/>
      <c r="K44" s="69" t="s">
        <v>1450</v>
      </c>
      <c r="L44" s="73">
        <v>1</v>
      </c>
      <c r="M44" s="74">
        <v>2413.174072265625</v>
      </c>
      <c r="N44" s="74">
        <v>481.6326904296875</v>
      </c>
      <c r="O44" s="75"/>
      <c r="P44" s="76"/>
      <c r="Q44" s="76"/>
      <c r="R44" s="86"/>
      <c r="S44" s="48">
        <v>0</v>
      </c>
      <c r="T44" s="48">
        <v>1</v>
      </c>
      <c r="U44" s="49">
        <v>0</v>
      </c>
      <c r="V44" s="49">
        <v>0.006803</v>
      </c>
      <c r="W44" s="49">
        <v>0.012031</v>
      </c>
      <c r="X44" s="49">
        <v>0.54387</v>
      </c>
      <c r="Y44" s="49">
        <v>0</v>
      </c>
      <c r="Z44" s="49">
        <v>0</v>
      </c>
      <c r="AA44" s="71">
        <v>44</v>
      </c>
      <c r="AB44" s="71"/>
      <c r="AC44" s="72"/>
      <c r="AD44" s="78" t="s">
        <v>834</v>
      </c>
      <c r="AE44" s="78">
        <v>1045</v>
      </c>
      <c r="AF44" s="78">
        <v>122</v>
      </c>
      <c r="AG44" s="78">
        <v>25641</v>
      </c>
      <c r="AH44" s="78">
        <v>30490</v>
      </c>
      <c r="AI44" s="78"/>
      <c r="AJ44" s="78"/>
      <c r="AK44" s="78"/>
      <c r="AL44" s="78"/>
      <c r="AM44" s="78"/>
      <c r="AN44" s="80">
        <v>40144.2265625</v>
      </c>
      <c r="AO44" s="83" t="s">
        <v>1183</v>
      </c>
      <c r="AP44" s="78" t="b">
        <v>1</v>
      </c>
      <c r="AQ44" s="78" t="b">
        <v>0</v>
      </c>
      <c r="AR44" s="78" t="b">
        <v>1</v>
      </c>
      <c r="AS44" s="78" t="s">
        <v>748</v>
      </c>
      <c r="AT44" s="78">
        <v>27</v>
      </c>
      <c r="AU44" s="83" t="s">
        <v>1252</v>
      </c>
      <c r="AV44" s="78" t="b">
        <v>0</v>
      </c>
      <c r="AW44" s="78" t="s">
        <v>1288</v>
      </c>
      <c r="AX44" s="83" t="s">
        <v>1330</v>
      </c>
      <c r="AY44" s="78" t="s">
        <v>66</v>
      </c>
      <c r="AZ44" s="78" t="str">
        <f>REPLACE(INDEX(GroupVertices[Group],MATCH(Vertices[[#This Row],[Vertex]],GroupVertices[Vertex],0)),1,1,"")</f>
        <v>1</v>
      </c>
      <c r="BA44" s="48"/>
      <c r="BB44" s="48"/>
      <c r="BC44" s="48"/>
      <c r="BD44" s="48"/>
      <c r="BE44" s="48"/>
      <c r="BF44" s="48"/>
      <c r="BG44" s="120" t="s">
        <v>1842</v>
      </c>
      <c r="BH44" s="120" t="s">
        <v>1842</v>
      </c>
      <c r="BI44" s="120" t="s">
        <v>1865</v>
      </c>
      <c r="BJ44" s="120" t="s">
        <v>1865</v>
      </c>
      <c r="BK44" s="120">
        <v>0</v>
      </c>
      <c r="BL44" s="123">
        <v>0</v>
      </c>
      <c r="BM44" s="120">
        <v>0</v>
      </c>
      <c r="BN44" s="123">
        <v>0</v>
      </c>
      <c r="BO44" s="120">
        <v>0</v>
      </c>
      <c r="BP44" s="123">
        <v>0</v>
      </c>
      <c r="BQ44" s="120">
        <v>27</v>
      </c>
      <c r="BR44" s="123">
        <v>100</v>
      </c>
      <c r="BS44" s="120">
        <v>27</v>
      </c>
      <c r="BT44" s="2"/>
      <c r="BU44" s="3"/>
      <c r="BV44" s="3"/>
      <c r="BW44" s="3"/>
      <c r="BX44" s="3"/>
    </row>
    <row r="45" spans="1:76" ht="15">
      <c r="A45" s="64" t="s">
        <v>244</v>
      </c>
      <c r="B45" s="65"/>
      <c r="C45" s="65" t="s">
        <v>64</v>
      </c>
      <c r="D45" s="66">
        <v>174.1516733355623</v>
      </c>
      <c r="E45" s="68"/>
      <c r="F45" s="100" t="s">
        <v>1281</v>
      </c>
      <c r="G45" s="65"/>
      <c r="H45" s="69" t="s">
        <v>244</v>
      </c>
      <c r="I45" s="70"/>
      <c r="J45" s="70"/>
      <c r="K45" s="69" t="s">
        <v>1451</v>
      </c>
      <c r="L45" s="73">
        <v>1</v>
      </c>
      <c r="M45" s="74">
        <v>8759.357421875</v>
      </c>
      <c r="N45" s="74">
        <v>6294.6640625</v>
      </c>
      <c r="O45" s="75"/>
      <c r="P45" s="76"/>
      <c r="Q45" s="76"/>
      <c r="R45" s="86"/>
      <c r="S45" s="48">
        <v>1</v>
      </c>
      <c r="T45" s="48">
        <v>1</v>
      </c>
      <c r="U45" s="49">
        <v>0</v>
      </c>
      <c r="V45" s="49">
        <v>0</v>
      </c>
      <c r="W45" s="49">
        <v>0</v>
      </c>
      <c r="X45" s="49">
        <v>0.999996</v>
      </c>
      <c r="Y45" s="49">
        <v>0</v>
      </c>
      <c r="Z45" s="49" t="s">
        <v>1938</v>
      </c>
      <c r="AA45" s="71">
        <v>45</v>
      </c>
      <c r="AB45" s="71"/>
      <c r="AC45" s="72"/>
      <c r="AD45" s="78" t="s">
        <v>835</v>
      </c>
      <c r="AE45" s="78">
        <v>1371</v>
      </c>
      <c r="AF45" s="78">
        <v>2689</v>
      </c>
      <c r="AG45" s="78">
        <v>62891</v>
      </c>
      <c r="AH45" s="78">
        <v>421</v>
      </c>
      <c r="AI45" s="78"/>
      <c r="AJ45" s="78" t="s">
        <v>946</v>
      </c>
      <c r="AK45" s="78" t="s">
        <v>1036</v>
      </c>
      <c r="AL45" s="83" t="s">
        <v>1110</v>
      </c>
      <c r="AM45" s="78"/>
      <c r="AN45" s="80">
        <v>40125.49622685185</v>
      </c>
      <c r="AO45" s="83" t="s">
        <v>1184</v>
      </c>
      <c r="AP45" s="78" t="b">
        <v>0</v>
      </c>
      <c r="AQ45" s="78" t="b">
        <v>0</v>
      </c>
      <c r="AR45" s="78" t="b">
        <v>1</v>
      </c>
      <c r="AS45" s="78" t="s">
        <v>747</v>
      </c>
      <c r="AT45" s="78">
        <v>52</v>
      </c>
      <c r="AU45" s="83" t="s">
        <v>1252</v>
      </c>
      <c r="AV45" s="78" t="b">
        <v>0</v>
      </c>
      <c r="AW45" s="78" t="s">
        <v>1288</v>
      </c>
      <c r="AX45" s="83" t="s">
        <v>1331</v>
      </c>
      <c r="AY45" s="78" t="s">
        <v>66</v>
      </c>
      <c r="AZ45" s="78" t="str">
        <f>REPLACE(INDEX(GroupVertices[Group],MATCH(Vertices[[#This Row],[Vertex]],GroupVertices[Vertex],0)),1,1,"")</f>
        <v>2</v>
      </c>
      <c r="BA45" s="48" t="s">
        <v>387</v>
      </c>
      <c r="BB45" s="48" t="s">
        <v>387</v>
      </c>
      <c r="BC45" s="48" t="s">
        <v>403</v>
      </c>
      <c r="BD45" s="48" t="s">
        <v>403</v>
      </c>
      <c r="BE45" s="48"/>
      <c r="BF45" s="48"/>
      <c r="BG45" s="120" t="s">
        <v>1712</v>
      </c>
      <c r="BH45" s="120" t="s">
        <v>1712</v>
      </c>
      <c r="BI45" s="120" t="s">
        <v>1775</v>
      </c>
      <c r="BJ45" s="120" t="s">
        <v>1775</v>
      </c>
      <c r="BK45" s="120">
        <v>0</v>
      </c>
      <c r="BL45" s="123">
        <v>0</v>
      </c>
      <c r="BM45" s="120">
        <v>0</v>
      </c>
      <c r="BN45" s="123">
        <v>0</v>
      </c>
      <c r="BO45" s="120">
        <v>0</v>
      </c>
      <c r="BP45" s="123">
        <v>0</v>
      </c>
      <c r="BQ45" s="120">
        <v>25</v>
      </c>
      <c r="BR45" s="123">
        <v>100</v>
      </c>
      <c r="BS45" s="120">
        <v>25</v>
      </c>
      <c r="BT45" s="2"/>
      <c r="BU45" s="3"/>
      <c r="BV45" s="3"/>
      <c r="BW45" s="3"/>
      <c r="BX45" s="3"/>
    </row>
    <row r="46" spans="1:76" ht="15">
      <c r="A46" s="64" t="s">
        <v>245</v>
      </c>
      <c r="B46" s="65"/>
      <c r="C46" s="65" t="s">
        <v>64</v>
      </c>
      <c r="D46" s="66">
        <v>162.06778545929097</v>
      </c>
      <c r="E46" s="68"/>
      <c r="F46" s="100" t="s">
        <v>444</v>
      </c>
      <c r="G46" s="65"/>
      <c r="H46" s="69" t="s">
        <v>245</v>
      </c>
      <c r="I46" s="70"/>
      <c r="J46" s="70"/>
      <c r="K46" s="69" t="s">
        <v>1452</v>
      </c>
      <c r="L46" s="73">
        <v>1</v>
      </c>
      <c r="M46" s="74">
        <v>5202.18017578125</v>
      </c>
      <c r="N46" s="74">
        <v>4594.37255859375</v>
      </c>
      <c r="O46" s="75"/>
      <c r="P46" s="76"/>
      <c r="Q46" s="76"/>
      <c r="R46" s="86"/>
      <c r="S46" s="48">
        <v>0</v>
      </c>
      <c r="T46" s="48">
        <v>1</v>
      </c>
      <c r="U46" s="49">
        <v>0</v>
      </c>
      <c r="V46" s="49">
        <v>0.006803</v>
      </c>
      <c r="W46" s="49">
        <v>0.012031</v>
      </c>
      <c r="X46" s="49">
        <v>0.54387</v>
      </c>
      <c r="Y46" s="49">
        <v>0</v>
      </c>
      <c r="Z46" s="49">
        <v>0</v>
      </c>
      <c r="AA46" s="71">
        <v>46</v>
      </c>
      <c r="AB46" s="71"/>
      <c r="AC46" s="72"/>
      <c r="AD46" s="78" t="s">
        <v>836</v>
      </c>
      <c r="AE46" s="78">
        <v>102</v>
      </c>
      <c r="AF46" s="78">
        <v>15</v>
      </c>
      <c r="AG46" s="78">
        <v>858</v>
      </c>
      <c r="AH46" s="78">
        <v>1112</v>
      </c>
      <c r="AI46" s="78"/>
      <c r="AJ46" s="78"/>
      <c r="AK46" s="78"/>
      <c r="AL46" s="78"/>
      <c r="AM46" s="78"/>
      <c r="AN46" s="80">
        <v>43329.50341435185</v>
      </c>
      <c r="AO46" s="83" t="s">
        <v>1185</v>
      </c>
      <c r="AP46" s="78" t="b">
        <v>1</v>
      </c>
      <c r="AQ46" s="78" t="b">
        <v>0</v>
      </c>
      <c r="AR46" s="78" t="b">
        <v>0</v>
      </c>
      <c r="AS46" s="78" t="s">
        <v>748</v>
      </c>
      <c r="AT46" s="78">
        <v>0</v>
      </c>
      <c r="AU46" s="78"/>
      <c r="AV46" s="78" t="b">
        <v>0</v>
      </c>
      <c r="AW46" s="78" t="s">
        <v>1288</v>
      </c>
      <c r="AX46" s="83" t="s">
        <v>1332</v>
      </c>
      <c r="AY46" s="78" t="s">
        <v>66</v>
      </c>
      <c r="AZ46" s="78" t="str">
        <f>REPLACE(INDEX(GroupVertices[Group],MATCH(Vertices[[#This Row],[Vertex]],GroupVertices[Vertex],0)),1,1,"")</f>
        <v>1</v>
      </c>
      <c r="BA46" s="48"/>
      <c r="BB46" s="48"/>
      <c r="BC46" s="48"/>
      <c r="BD46" s="48"/>
      <c r="BE46" s="48"/>
      <c r="BF46" s="48"/>
      <c r="BG46" s="120" t="s">
        <v>1842</v>
      </c>
      <c r="BH46" s="120" t="s">
        <v>1842</v>
      </c>
      <c r="BI46" s="120" t="s">
        <v>1865</v>
      </c>
      <c r="BJ46" s="120" t="s">
        <v>1865</v>
      </c>
      <c r="BK46" s="120">
        <v>0</v>
      </c>
      <c r="BL46" s="123">
        <v>0</v>
      </c>
      <c r="BM46" s="120">
        <v>0</v>
      </c>
      <c r="BN46" s="123">
        <v>0</v>
      </c>
      <c r="BO46" s="120">
        <v>0</v>
      </c>
      <c r="BP46" s="123">
        <v>0</v>
      </c>
      <c r="BQ46" s="120">
        <v>27</v>
      </c>
      <c r="BR46" s="123">
        <v>100</v>
      </c>
      <c r="BS46" s="120">
        <v>27</v>
      </c>
      <c r="BT46" s="2"/>
      <c r="BU46" s="3"/>
      <c r="BV46" s="3"/>
      <c r="BW46" s="3"/>
      <c r="BX46" s="3"/>
    </row>
    <row r="47" spans="1:76" ht="15">
      <c r="A47" s="64" t="s">
        <v>246</v>
      </c>
      <c r="B47" s="65"/>
      <c r="C47" s="65" t="s">
        <v>64</v>
      </c>
      <c r="D47" s="66">
        <v>165.3757158726906</v>
      </c>
      <c r="E47" s="68"/>
      <c r="F47" s="100" t="s">
        <v>445</v>
      </c>
      <c r="G47" s="65"/>
      <c r="H47" s="69" t="s">
        <v>246</v>
      </c>
      <c r="I47" s="70"/>
      <c r="J47" s="70"/>
      <c r="K47" s="69" t="s">
        <v>1453</v>
      </c>
      <c r="L47" s="73">
        <v>1</v>
      </c>
      <c r="M47" s="74">
        <v>4968.74755859375</v>
      </c>
      <c r="N47" s="74">
        <v>6252.302734375</v>
      </c>
      <c r="O47" s="75"/>
      <c r="P47" s="76"/>
      <c r="Q47" s="76"/>
      <c r="R47" s="86"/>
      <c r="S47" s="48">
        <v>0</v>
      </c>
      <c r="T47" s="48">
        <v>1</v>
      </c>
      <c r="U47" s="49">
        <v>0</v>
      </c>
      <c r="V47" s="49">
        <v>0.006803</v>
      </c>
      <c r="W47" s="49">
        <v>0.012031</v>
      </c>
      <c r="X47" s="49">
        <v>0.54387</v>
      </c>
      <c r="Y47" s="49">
        <v>0</v>
      </c>
      <c r="Z47" s="49">
        <v>0</v>
      </c>
      <c r="AA47" s="71">
        <v>47</v>
      </c>
      <c r="AB47" s="71"/>
      <c r="AC47" s="72"/>
      <c r="AD47" s="78" t="s">
        <v>837</v>
      </c>
      <c r="AE47" s="78">
        <v>4987</v>
      </c>
      <c r="AF47" s="78">
        <v>747</v>
      </c>
      <c r="AG47" s="78">
        <v>10656</v>
      </c>
      <c r="AH47" s="78">
        <v>7044</v>
      </c>
      <c r="AI47" s="78"/>
      <c r="AJ47" s="78" t="s">
        <v>947</v>
      </c>
      <c r="AK47" s="78"/>
      <c r="AL47" s="78"/>
      <c r="AM47" s="78"/>
      <c r="AN47" s="80">
        <v>42274.95043981481</v>
      </c>
      <c r="AO47" s="83" t="s">
        <v>1186</v>
      </c>
      <c r="AP47" s="78" t="b">
        <v>1</v>
      </c>
      <c r="AQ47" s="78" t="b">
        <v>0</v>
      </c>
      <c r="AR47" s="78" t="b">
        <v>1</v>
      </c>
      <c r="AS47" s="78" t="s">
        <v>1244</v>
      </c>
      <c r="AT47" s="78">
        <v>122</v>
      </c>
      <c r="AU47" s="83" t="s">
        <v>1252</v>
      </c>
      <c r="AV47" s="78" t="b">
        <v>0</v>
      </c>
      <c r="AW47" s="78" t="s">
        <v>1288</v>
      </c>
      <c r="AX47" s="83" t="s">
        <v>1333</v>
      </c>
      <c r="AY47" s="78" t="s">
        <v>66</v>
      </c>
      <c r="AZ47" s="78" t="str">
        <f>REPLACE(INDEX(GroupVertices[Group],MATCH(Vertices[[#This Row],[Vertex]],GroupVertices[Vertex],0)),1,1,"")</f>
        <v>1</v>
      </c>
      <c r="BA47" s="48"/>
      <c r="BB47" s="48"/>
      <c r="BC47" s="48"/>
      <c r="BD47" s="48"/>
      <c r="BE47" s="48"/>
      <c r="BF47" s="48"/>
      <c r="BG47" s="120" t="s">
        <v>1842</v>
      </c>
      <c r="BH47" s="120" t="s">
        <v>1842</v>
      </c>
      <c r="BI47" s="120" t="s">
        <v>1865</v>
      </c>
      <c r="BJ47" s="120" t="s">
        <v>1865</v>
      </c>
      <c r="BK47" s="120">
        <v>0</v>
      </c>
      <c r="BL47" s="123">
        <v>0</v>
      </c>
      <c r="BM47" s="120">
        <v>0</v>
      </c>
      <c r="BN47" s="123">
        <v>0</v>
      </c>
      <c r="BO47" s="120">
        <v>0</v>
      </c>
      <c r="BP47" s="123">
        <v>0</v>
      </c>
      <c r="BQ47" s="120">
        <v>27</v>
      </c>
      <c r="BR47" s="123">
        <v>100</v>
      </c>
      <c r="BS47" s="120">
        <v>27</v>
      </c>
      <c r="BT47" s="2"/>
      <c r="BU47" s="3"/>
      <c r="BV47" s="3"/>
      <c r="BW47" s="3"/>
      <c r="BX47" s="3"/>
    </row>
    <row r="48" spans="1:76" ht="15">
      <c r="A48" s="64" t="s">
        <v>247</v>
      </c>
      <c r="B48" s="65"/>
      <c r="C48" s="65" t="s">
        <v>64</v>
      </c>
      <c r="D48" s="66">
        <v>179.35307757848983</v>
      </c>
      <c r="E48" s="68"/>
      <c r="F48" s="100" t="s">
        <v>446</v>
      </c>
      <c r="G48" s="65"/>
      <c r="H48" s="69" t="s">
        <v>247</v>
      </c>
      <c r="I48" s="70"/>
      <c r="J48" s="70"/>
      <c r="K48" s="69" t="s">
        <v>1454</v>
      </c>
      <c r="L48" s="73">
        <v>1</v>
      </c>
      <c r="M48" s="74">
        <v>2078.559814453125</v>
      </c>
      <c r="N48" s="74">
        <v>959.7988891601562</v>
      </c>
      <c r="O48" s="75"/>
      <c r="P48" s="76"/>
      <c r="Q48" s="76"/>
      <c r="R48" s="86"/>
      <c r="S48" s="48">
        <v>0</v>
      </c>
      <c r="T48" s="48">
        <v>1</v>
      </c>
      <c r="U48" s="49">
        <v>0</v>
      </c>
      <c r="V48" s="49">
        <v>0.006803</v>
      </c>
      <c r="W48" s="49">
        <v>0.012031</v>
      </c>
      <c r="X48" s="49">
        <v>0.54387</v>
      </c>
      <c r="Y48" s="49">
        <v>0</v>
      </c>
      <c r="Z48" s="49">
        <v>0</v>
      </c>
      <c r="AA48" s="71">
        <v>48</v>
      </c>
      <c r="AB48" s="71"/>
      <c r="AC48" s="72"/>
      <c r="AD48" s="78" t="s">
        <v>838</v>
      </c>
      <c r="AE48" s="78">
        <v>3477</v>
      </c>
      <c r="AF48" s="78">
        <v>3840</v>
      </c>
      <c r="AG48" s="78">
        <v>67759</v>
      </c>
      <c r="AH48" s="78">
        <v>99171</v>
      </c>
      <c r="AI48" s="78"/>
      <c r="AJ48" s="78" t="s">
        <v>948</v>
      </c>
      <c r="AK48" s="78" t="s">
        <v>1037</v>
      </c>
      <c r="AL48" s="83" t="s">
        <v>1111</v>
      </c>
      <c r="AM48" s="78"/>
      <c r="AN48" s="80">
        <v>40347.92300925926</v>
      </c>
      <c r="AO48" s="83" t="s">
        <v>1187</v>
      </c>
      <c r="AP48" s="78" t="b">
        <v>0</v>
      </c>
      <c r="AQ48" s="78" t="b">
        <v>0</v>
      </c>
      <c r="AR48" s="78" t="b">
        <v>1</v>
      </c>
      <c r="AS48" s="78" t="s">
        <v>748</v>
      </c>
      <c r="AT48" s="78">
        <v>67</v>
      </c>
      <c r="AU48" s="83" t="s">
        <v>1253</v>
      </c>
      <c r="AV48" s="78" t="b">
        <v>0</v>
      </c>
      <c r="AW48" s="78" t="s">
        <v>1288</v>
      </c>
      <c r="AX48" s="83" t="s">
        <v>1334</v>
      </c>
      <c r="AY48" s="78" t="s">
        <v>66</v>
      </c>
      <c r="AZ48" s="78" t="str">
        <f>REPLACE(INDEX(GroupVertices[Group],MATCH(Vertices[[#This Row],[Vertex]],GroupVertices[Vertex],0)),1,1,"")</f>
        <v>1</v>
      </c>
      <c r="BA48" s="48"/>
      <c r="BB48" s="48"/>
      <c r="BC48" s="48"/>
      <c r="BD48" s="48"/>
      <c r="BE48" s="48"/>
      <c r="BF48" s="48"/>
      <c r="BG48" s="120" t="s">
        <v>1842</v>
      </c>
      <c r="BH48" s="120" t="s">
        <v>1842</v>
      </c>
      <c r="BI48" s="120" t="s">
        <v>1865</v>
      </c>
      <c r="BJ48" s="120" t="s">
        <v>1865</v>
      </c>
      <c r="BK48" s="120">
        <v>0</v>
      </c>
      <c r="BL48" s="123">
        <v>0</v>
      </c>
      <c r="BM48" s="120">
        <v>0</v>
      </c>
      <c r="BN48" s="123">
        <v>0</v>
      </c>
      <c r="BO48" s="120">
        <v>0</v>
      </c>
      <c r="BP48" s="123">
        <v>0</v>
      </c>
      <c r="BQ48" s="120">
        <v>27</v>
      </c>
      <c r="BR48" s="123">
        <v>100</v>
      </c>
      <c r="BS48" s="120">
        <v>27</v>
      </c>
      <c r="BT48" s="2"/>
      <c r="BU48" s="3"/>
      <c r="BV48" s="3"/>
      <c r="BW48" s="3"/>
      <c r="BX48" s="3"/>
    </row>
    <row r="49" spans="1:76" ht="15">
      <c r="A49" s="64" t="s">
        <v>248</v>
      </c>
      <c r="B49" s="65"/>
      <c r="C49" s="65" t="s">
        <v>64</v>
      </c>
      <c r="D49" s="66">
        <v>162.93092030759607</v>
      </c>
      <c r="E49" s="68"/>
      <c r="F49" s="100" t="s">
        <v>447</v>
      </c>
      <c r="G49" s="65"/>
      <c r="H49" s="69" t="s">
        <v>248</v>
      </c>
      <c r="I49" s="70"/>
      <c r="J49" s="70"/>
      <c r="K49" s="69" t="s">
        <v>1455</v>
      </c>
      <c r="L49" s="73">
        <v>1</v>
      </c>
      <c r="M49" s="74">
        <v>2840.568115234375</v>
      </c>
      <c r="N49" s="74">
        <v>823.1756591796875</v>
      </c>
      <c r="O49" s="75"/>
      <c r="P49" s="76"/>
      <c r="Q49" s="76"/>
      <c r="R49" s="86"/>
      <c r="S49" s="48">
        <v>0</v>
      </c>
      <c r="T49" s="48">
        <v>1</v>
      </c>
      <c r="U49" s="49">
        <v>0</v>
      </c>
      <c r="V49" s="49">
        <v>0.006803</v>
      </c>
      <c r="W49" s="49">
        <v>0.012031</v>
      </c>
      <c r="X49" s="49">
        <v>0.54387</v>
      </c>
      <c r="Y49" s="49">
        <v>0</v>
      </c>
      <c r="Z49" s="49">
        <v>0</v>
      </c>
      <c r="AA49" s="71">
        <v>49</v>
      </c>
      <c r="AB49" s="71"/>
      <c r="AC49" s="72"/>
      <c r="AD49" s="78" t="s">
        <v>839</v>
      </c>
      <c r="AE49" s="78">
        <v>595</v>
      </c>
      <c r="AF49" s="78">
        <v>206</v>
      </c>
      <c r="AG49" s="78">
        <v>123</v>
      </c>
      <c r="AH49" s="78">
        <v>123</v>
      </c>
      <c r="AI49" s="78"/>
      <c r="AJ49" s="78" t="s">
        <v>949</v>
      </c>
      <c r="AK49" s="78"/>
      <c r="AL49" s="78"/>
      <c r="AM49" s="78"/>
      <c r="AN49" s="80">
        <v>42954.51280092593</v>
      </c>
      <c r="AO49" s="83" t="s">
        <v>1188</v>
      </c>
      <c r="AP49" s="78" t="b">
        <v>1</v>
      </c>
      <c r="AQ49" s="78" t="b">
        <v>0</v>
      </c>
      <c r="AR49" s="78" t="b">
        <v>0</v>
      </c>
      <c r="AS49" s="78" t="s">
        <v>1245</v>
      </c>
      <c r="AT49" s="78">
        <v>0</v>
      </c>
      <c r="AU49" s="78"/>
      <c r="AV49" s="78" t="b">
        <v>0</v>
      </c>
      <c r="AW49" s="78" t="s">
        <v>1288</v>
      </c>
      <c r="AX49" s="83" t="s">
        <v>1335</v>
      </c>
      <c r="AY49" s="78" t="s">
        <v>66</v>
      </c>
      <c r="AZ49" s="78" t="str">
        <f>REPLACE(INDEX(GroupVertices[Group],MATCH(Vertices[[#This Row],[Vertex]],GroupVertices[Vertex],0)),1,1,"")</f>
        <v>1</v>
      </c>
      <c r="BA49" s="48"/>
      <c r="BB49" s="48"/>
      <c r="BC49" s="48"/>
      <c r="BD49" s="48"/>
      <c r="BE49" s="48"/>
      <c r="BF49" s="48"/>
      <c r="BG49" s="120" t="s">
        <v>1842</v>
      </c>
      <c r="BH49" s="120" t="s">
        <v>1842</v>
      </c>
      <c r="BI49" s="120" t="s">
        <v>1865</v>
      </c>
      <c r="BJ49" s="120" t="s">
        <v>1865</v>
      </c>
      <c r="BK49" s="120">
        <v>0</v>
      </c>
      <c r="BL49" s="123">
        <v>0</v>
      </c>
      <c r="BM49" s="120">
        <v>0</v>
      </c>
      <c r="BN49" s="123">
        <v>0</v>
      </c>
      <c r="BO49" s="120">
        <v>0</v>
      </c>
      <c r="BP49" s="123">
        <v>0</v>
      </c>
      <c r="BQ49" s="120">
        <v>27</v>
      </c>
      <c r="BR49" s="123">
        <v>100</v>
      </c>
      <c r="BS49" s="120">
        <v>27</v>
      </c>
      <c r="BT49" s="2"/>
      <c r="BU49" s="3"/>
      <c r="BV49" s="3"/>
      <c r="BW49" s="3"/>
      <c r="BX49" s="3"/>
    </row>
    <row r="50" spans="1:76" ht="15">
      <c r="A50" s="64" t="s">
        <v>249</v>
      </c>
      <c r="B50" s="65"/>
      <c r="C50" s="65" t="s">
        <v>64</v>
      </c>
      <c r="D50" s="66">
        <v>187.04898672332533</v>
      </c>
      <c r="E50" s="68"/>
      <c r="F50" s="100" t="s">
        <v>448</v>
      </c>
      <c r="G50" s="65"/>
      <c r="H50" s="69" t="s">
        <v>249</v>
      </c>
      <c r="I50" s="70"/>
      <c r="J50" s="70"/>
      <c r="K50" s="69" t="s">
        <v>1456</v>
      </c>
      <c r="L50" s="73">
        <v>1</v>
      </c>
      <c r="M50" s="74">
        <v>3786.566162109375</v>
      </c>
      <c r="N50" s="74">
        <v>2157.5341796875</v>
      </c>
      <c r="O50" s="75"/>
      <c r="P50" s="76"/>
      <c r="Q50" s="76"/>
      <c r="R50" s="86"/>
      <c r="S50" s="48">
        <v>0</v>
      </c>
      <c r="T50" s="48">
        <v>1</v>
      </c>
      <c r="U50" s="49">
        <v>0</v>
      </c>
      <c r="V50" s="49">
        <v>0.006803</v>
      </c>
      <c r="W50" s="49">
        <v>0.012031</v>
      </c>
      <c r="X50" s="49">
        <v>0.54387</v>
      </c>
      <c r="Y50" s="49">
        <v>0</v>
      </c>
      <c r="Z50" s="49">
        <v>0</v>
      </c>
      <c r="AA50" s="71">
        <v>50</v>
      </c>
      <c r="AB50" s="71"/>
      <c r="AC50" s="72"/>
      <c r="AD50" s="78" t="s">
        <v>840</v>
      </c>
      <c r="AE50" s="78">
        <v>3164</v>
      </c>
      <c r="AF50" s="78">
        <v>5543</v>
      </c>
      <c r="AG50" s="78">
        <v>137255</v>
      </c>
      <c r="AH50" s="78">
        <v>34461</v>
      </c>
      <c r="AI50" s="78"/>
      <c r="AJ50" s="78" t="s">
        <v>950</v>
      </c>
      <c r="AK50" s="78" t="s">
        <v>1038</v>
      </c>
      <c r="AL50" s="83" t="s">
        <v>1112</v>
      </c>
      <c r="AM50" s="78"/>
      <c r="AN50" s="80">
        <v>40048.77280092592</v>
      </c>
      <c r="AO50" s="78"/>
      <c r="AP50" s="78" t="b">
        <v>1</v>
      </c>
      <c r="AQ50" s="78" t="b">
        <v>0</v>
      </c>
      <c r="AR50" s="78" t="b">
        <v>0</v>
      </c>
      <c r="AS50" s="78" t="s">
        <v>1246</v>
      </c>
      <c r="AT50" s="78">
        <v>2454</v>
      </c>
      <c r="AU50" s="83" t="s">
        <v>1252</v>
      </c>
      <c r="AV50" s="78" t="b">
        <v>0</v>
      </c>
      <c r="AW50" s="78" t="s">
        <v>1288</v>
      </c>
      <c r="AX50" s="83" t="s">
        <v>1336</v>
      </c>
      <c r="AY50" s="78" t="s">
        <v>66</v>
      </c>
      <c r="AZ50" s="78" t="str">
        <f>REPLACE(INDEX(GroupVertices[Group],MATCH(Vertices[[#This Row],[Vertex]],GroupVertices[Vertex],0)),1,1,"")</f>
        <v>1</v>
      </c>
      <c r="BA50" s="48"/>
      <c r="BB50" s="48"/>
      <c r="BC50" s="48"/>
      <c r="BD50" s="48"/>
      <c r="BE50" s="48"/>
      <c r="BF50" s="48"/>
      <c r="BG50" s="120" t="s">
        <v>1842</v>
      </c>
      <c r="BH50" s="120" t="s">
        <v>1842</v>
      </c>
      <c r="BI50" s="120" t="s">
        <v>1865</v>
      </c>
      <c r="BJ50" s="120" t="s">
        <v>1865</v>
      </c>
      <c r="BK50" s="120">
        <v>0</v>
      </c>
      <c r="BL50" s="123">
        <v>0</v>
      </c>
      <c r="BM50" s="120">
        <v>0</v>
      </c>
      <c r="BN50" s="123">
        <v>0</v>
      </c>
      <c r="BO50" s="120">
        <v>0</v>
      </c>
      <c r="BP50" s="123">
        <v>0</v>
      </c>
      <c r="BQ50" s="120">
        <v>27</v>
      </c>
      <c r="BR50" s="123">
        <v>100</v>
      </c>
      <c r="BS50" s="120">
        <v>27</v>
      </c>
      <c r="BT50" s="2"/>
      <c r="BU50" s="3"/>
      <c r="BV50" s="3"/>
      <c r="BW50" s="3"/>
      <c r="BX50" s="3"/>
    </row>
    <row r="51" spans="1:76" ht="15">
      <c r="A51" s="64" t="s">
        <v>250</v>
      </c>
      <c r="B51" s="65"/>
      <c r="C51" s="65" t="s">
        <v>64</v>
      </c>
      <c r="D51" s="66">
        <v>170.1839644517305</v>
      </c>
      <c r="E51" s="68"/>
      <c r="F51" s="100" t="s">
        <v>449</v>
      </c>
      <c r="G51" s="65"/>
      <c r="H51" s="69" t="s">
        <v>250</v>
      </c>
      <c r="I51" s="70"/>
      <c r="J51" s="70"/>
      <c r="K51" s="69" t="s">
        <v>1457</v>
      </c>
      <c r="L51" s="73">
        <v>1</v>
      </c>
      <c r="M51" s="74">
        <v>1010.3139038085938</v>
      </c>
      <c r="N51" s="74">
        <v>2041.69970703125</v>
      </c>
      <c r="O51" s="75"/>
      <c r="P51" s="76"/>
      <c r="Q51" s="76"/>
      <c r="R51" s="86"/>
      <c r="S51" s="48">
        <v>0</v>
      </c>
      <c r="T51" s="48">
        <v>1</v>
      </c>
      <c r="U51" s="49">
        <v>0</v>
      </c>
      <c r="V51" s="49">
        <v>0.006803</v>
      </c>
      <c r="W51" s="49">
        <v>0.012031</v>
      </c>
      <c r="X51" s="49">
        <v>0.54387</v>
      </c>
      <c r="Y51" s="49">
        <v>0</v>
      </c>
      <c r="Z51" s="49">
        <v>0</v>
      </c>
      <c r="AA51" s="71">
        <v>51</v>
      </c>
      <c r="AB51" s="71"/>
      <c r="AC51" s="72"/>
      <c r="AD51" s="78" t="s">
        <v>841</v>
      </c>
      <c r="AE51" s="78">
        <v>898</v>
      </c>
      <c r="AF51" s="78">
        <v>1811</v>
      </c>
      <c r="AG51" s="78">
        <v>126048</v>
      </c>
      <c r="AH51" s="78">
        <v>12076</v>
      </c>
      <c r="AI51" s="78"/>
      <c r="AJ51" s="78" t="s">
        <v>951</v>
      </c>
      <c r="AK51" s="78" t="s">
        <v>1039</v>
      </c>
      <c r="AL51" s="83" t="s">
        <v>1113</v>
      </c>
      <c r="AM51" s="78"/>
      <c r="AN51" s="80">
        <v>41157.556226851855</v>
      </c>
      <c r="AO51" s="83" t="s">
        <v>1189</v>
      </c>
      <c r="AP51" s="78" t="b">
        <v>1</v>
      </c>
      <c r="AQ51" s="78" t="b">
        <v>0</v>
      </c>
      <c r="AR51" s="78" t="b">
        <v>1</v>
      </c>
      <c r="AS51" s="78" t="s">
        <v>748</v>
      </c>
      <c r="AT51" s="78">
        <v>74</v>
      </c>
      <c r="AU51" s="83" t="s">
        <v>1252</v>
      </c>
      <c r="AV51" s="78" t="b">
        <v>0</v>
      </c>
      <c r="AW51" s="78" t="s">
        <v>1288</v>
      </c>
      <c r="AX51" s="83" t="s">
        <v>1337</v>
      </c>
      <c r="AY51" s="78" t="s">
        <v>66</v>
      </c>
      <c r="AZ51" s="78" t="str">
        <f>REPLACE(INDEX(GroupVertices[Group],MATCH(Vertices[[#This Row],[Vertex]],GroupVertices[Vertex],0)),1,1,"")</f>
        <v>1</v>
      </c>
      <c r="BA51" s="48"/>
      <c r="BB51" s="48"/>
      <c r="BC51" s="48"/>
      <c r="BD51" s="48"/>
      <c r="BE51" s="48"/>
      <c r="BF51" s="48"/>
      <c r="BG51" s="120" t="s">
        <v>1842</v>
      </c>
      <c r="BH51" s="120" t="s">
        <v>1842</v>
      </c>
      <c r="BI51" s="120" t="s">
        <v>1865</v>
      </c>
      <c r="BJ51" s="120" t="s">
        <v>1865</v>
      </c>
      <c r="BK51" s="120">
        <v>0</v>
      </c>
      <c r="BL51" s="123">
        <v>0</v>
      </c>
      <c r="BM51" s="120">
        <v>0</v>
      </c>
      <c r="BN51" s="123">
        <v>0</v>
      </c>
      <c r="BO51" s="120">
        <v>0</v>
      </c>
      <c r="BP51" s="123">
        <v>0</v>
      </c>
      <c r="BQ51" s="120">
        <v>27</v>
      </c>
      <c r="BR51" s="123">
        <v>100</v>
      </c>
      <c r="BS51" s="120">
        <v>27</v>
      </c>
      <c r="BT51" s="2"/>
      <c r="BU51" s="3"/>
      <c r="BV51" s="3"/>
      <c r="BW51" s="3"/>
      <c r="BX51" s="3"/>
    </row>
    <row r="52" spans="1:76" ht="15">
      <c r="A52" s="64" t="s">
        <v>251</v>
      </c>
      <c r="B52" s="65"/>
      <c r="C52" s="65" t="s">
        <v>64</v>
      </c>
      <c r="D52" s="66">
        <v>185.0877274345064</v>
      </c>
      <c r="E52" s="68"/>
      <c r="F52" s="100" t="s">
        <v>450</v>
      </c>
      <c r="G52" s="65"/>
      <c r="H52" s="69" t="s">
        <v>251</v>
      </c>
      <c r="I52" s="70"/>
      <c r="J52" s="70"/>
      <c r="K52" s="69" t="s">
        <v>1458</v>
      </c>
      <c r="L52" s="73">
        <v>1</v>
      </c>
      <c r="M52" s="74">
        <v>5164.6552734375</v>
      </c>
      <c r="N52" s="74">
        <v>8449.3603515625</v>
      </c>
      <c r="O52" s="75"/>
      <c r="P52" s="76"/>
      <c r="Q52" s="76"/>
      <c r="R52" s="86"/>
      <c r="S52" s="48">
        <v>0</v>
      </c>
      <c r="T52" s="48">
        <v>1</v>
      </c>
      <c r="U52" s="49">
        <v>0</v>
      </c>
      <c r="V52" s="49">
        <v>0.006803</v>
      </c>
      <c r="W52" s="49">
        <v>0.012031</v>
      </c>
      <c r="X52" s="49">
        <v>0.54387</v>
      </c>
      <c r="Y52" s="49">
        <v>0</v>
      </c>
      <c r="Z52" s="49">
        <v>0</v>
      </c>
      <c r="AA52" s="71">
        <v>52</v>
      </c>
      <c r="AB52" s="71"/>
      <c r="AC52" s="72"/>
      <c r="AD52" s="78" t="s">
        <v>842</v>
      </c>
      <c r="AE52" s="78">
        <v>1892</v>
      </c>
      <c r="AF52" s="78">
        <v>5109</v>
      </c>
      <c r="AG52" s="78">
        <v>121396</v>
      </c>
      <c r="AH52" s="78">
        <v>36389</v>
      </c>
      <c r="AI52" s="78"/>
      <c r="AJ52" s="78"/>
      <c r="AK52" s="78"/>
      <c r="AL52" s="78"/>
      <c r="AM52" s="78"/>
      <c r="AN52" s="80">
        <v>40967.37033564815</v>
      </c>
      <c r="AO52" s="78"/>
      <c r="AP52" s="78" t="b">
        <v>1</v>
      </c>
      <c r="AQ52" s="78" t="b">
        <v>0</v>
      </c>
      <c r="AR52" s="78" t="b">
        <v>1</v>
      </c>
      <c r="AS52" s="78" t="s">
        <v>748</v>
      </c>
      <c r="AT52" s="78">
        <v>80</v>
      </c>
      <c r="AU52" s="83" t="s">
        <v>1252</v>
      </c>
      <c r="AV52" s="78" t="b">
        <v>0</v>
      </c>
      <c r="AW52" s="78" t="s">
        <v>1288</v>
      </c>
      <c r="AX52" s="83" t="s">
        <v>1338</v>
      </c>
      <c r="AY52" s="78" t="s">
        <v>66</v>
      </c>
      <c r="AZ52" s="78" t="str">
        <f>REPLACE(INDEX(GroupVertices[Group],MATCH(Vertices[[#This Row],[Vertex]],GroupVertices[Vertex],0)),1,1,"")</f>
        <v>1</v>
      </c>
      <c r="BA52" s="48"/>
      <c r="BB52" s="48"/>
      <c r="BC52" s="48"/>
      <c r="BD52" s="48"/>
      <c r="BE52" s="48"/>
      <c r="BF52" s="48"/>
      <c r="BG52" s="120" t="s">
        <v>1842</v>
      </c>
      <c r="BH52" s="120" t="s">
        <v>1842</v>
      </c>
      <c r="BI52" s="120" t="s">
        <v>1865</v>
      </c>
      <c r="BJ52" s="120" t="s">
        <v>1865</v>
      </c>
      <c r="BK52" s="120">
        <v>0</v>
      </c>
      <c r="BL52" s="123">
        <v>0</v>
      </c>
      <c r="BM52" s="120">
        <v>0</v>
      </c>
      <c r="BN52" s="123">
        <v>0</v>
      </c>
      <c r="BO52" s="120">
        <v>0</v>
      </c>
      <c r="BP52" s="123">
        <v>0</v>
      </c>
      <c r="BQ52" s="120">
        <v>27</v>
      </c>
      <c r="BR52" s="123">
        <v>100</v>
      </c>
      <c r="BS52" s="120">
        <v>27</v>
      </c>
      <c r="BT52" s="2"/>
      <c r="BU52" s="3"/>
      <c r="BV52" s="3"/>
      <c r="BW52" s="3"/>
      <c r="BX52" s="3"/>
    </row>
    <row r="53" spans="1:76" ht="15">
      <c r="A53" s="64" t="s">
        <v>252</v>
      </c>
      <c r="B53" s="65"/>
      <c r="C53" s="65" t="s">
        <v>64</v>
      </c>
      <c r="D53" s="66">
        <v>269.03324022045103</v>
      </c>
      <c r="E53" s="68"/>
      <c r="F53" s="100" t="s">
        <v>1282</v>
      </c>
      <c r="G53" s="65"/>
      <c r="H53" s="69" t="s">
        <v>252</v>
      </c>
      <c r="I53" s="70"/>
      <c r="J53" s="70"/>
      <c r="K53" s="69" t="s">
        <v>1459</v>
      </c>
      <c r="L53" s="73">
        <v>1</v>
      </c>
      <c r="M53" s="74">
        <v>9455.8447265625</v>
      </c>
      <c r="N53" s="74">
        <v>6294.6640625</v>
      </c>
      <c r="O53" s="75"/>
      <c r="P53" s="76"/>
      <c r="Q53" s="76"/>
      <c r="R53" s="86"/>
      <c r="S53" s="48">
        <v>1</v>
      </c>
      <c r="T53" s="48">
        <v>1</v>
      </c>
      <c r="U53" s="49">
        <v>0</v>
      </c>
      <c r="V53" s="49">
        <v>0</v>
      </c>
      <c r="W53" s="49">
        <v>0</v>
      </c>
      <c r="X53" s="49">
        <v>0.999996</v>
      </c>
      <c r="Y53" s="49">
        <v>0</v>
      </c>
      <c r="Z53" s="49" t="s">
        <v>1938</v>
      </c>
      <c r="AA53" s="71">
        <v>53</v>
      </c>
      <c r="AB53" s="71"/>
      <c r="AC53" s="72"/>
      <c r="AD53" s="78" t="s">
        <v>843</v>
      </c>
      <c r="AE53" s="78">
        <v>973</v>
      </c>
      <c r="AF53" s="78">
        <v>23685</v>
      </c>
      <c r="AG53" s="78">
        <v>357285</v>
      </c>
      <c r="AH53" s="78">
        <v>15</v>
      </c>
      <c r="AI53" s="78"/>
      <c r="AJ53" s="78" t="s">
        <v>952</v>
      </c>
      <c r="AK53" s="78" t="s">
        <v>1040</v>
      </c>
      <c r="AL53" s="83" t="s">
        <v>1114</v>
      </c>
      <c r="AM53" s="78"/>
      <c r="AN53" s="80">
        <v>39863.10832175926</v>
      </c>
      <c r="AO53" s="83" t="s">
        <v>1190</v>
      </c>
      <c r="AP53" s="78" t="b">
        <v>0</v>
      </c>
      <c r="AQ53" s="78" t="b">
        <v>0</v>
      </c>
      <c r="AR53" s="78" t="b">
        <v>1</v>
      </c>
      <c r="AS53" s="78" t="s">
        <v>748</v>
      </c>
      <c r="AT53" s="78">
        <v>2598</v>
      </c>
      <c r="AU53" s="83" t="s">
        <v>1258</v>
      </c>
      <c r="AV53" s="78" t="b">
        <v>0</v>
      </c>
      <c r="AW53" s="78" t="s">
        <v>1288</v>
      </c>
      <c r="AX53" s="83" t="s">
        <v>1339</v>
      </c>
      <c r="AY53" s="78" t="s">
        <v>66</v>
      </c>
      <c r="AZ53" s="78" t="str">
        <f>REPLACE(INDEX(GroupVertices[Group],MATCH(Vertices[[#This Row],[Vertex]],GroupVertices[Vertex],0)),1,1,"")</f>
        <v>2</v>
      </c>
      <c r="BA53" s="48" t="s">
        <v>387</v>
      </c>
      <c r="BB53" s="48" t="s">
        <v>387</v>
      </c>
      <c r="BC53" s="48" t="s">
        <v>403</v>
      </c>
      <c r="BD53" s="48" t="s">
        <v>403</v>
      </c>
      <c r="BE53" s="48"/>
      <c r="BF53" s="48"/>
      <c r="BG53" s="120" t="s">
        <v>1842</v>
      </c>
      <c r="BH53" s="120" t="s">
        <v>1842</v>
      </c>
      <c r="BI53" s="120" t="s">
        <v>1865</v>
      </c>
      <c r="BJ53" s="120" t="s">
        <v>1865</v>
      </c>
      <c r="BK53" s="120">
        <v>0</v>
      </c>
      <c r="BL53" s="123">
        <v>0</v>
      </c>
      <c r="BM53" s="120">
        <v>0</v>
      </c>
      <c r="BN53" s="123">
        <v>0</v>
      </c>
      <c r="BO53" s="120">
        <v>0</v>
      </c>
      <c r="BP53" s="123">
        <v>0</v>
      </c>
      <c r="BQ53" s="120">
        <v>27</v>
      </c>
      <c r="BR53" s="123">
        <v>100</v>
      </c>
      <c r="BS53" s="120">
        <v>27</v>
      </c>
      <c r="BT53" s="2"/>
      <c r="BU53" s="3"/>
      <c r="BV53" s="3"/>
      <c r="BW53" s="3"/>
      <c r="BX53" s="3"/>
    </row>
    <row r="54" spans="1:76" ht="15">
      <c r="A54" s="64" t="s">
        <v>253</v>
      </c>
      <c r="B54" s="65"/>
      <c r="C54" s="65" t="s">
        <v>64</v>
      </c>
      <c r="D54" s="66">
        <v>168.52096118379188</v>
      </c>
      <c r="E54" s="68"/>
      <c r="F54" s="100" t="s">
        <v>451</v>
      </c>
      <c r="G54" s="65"/>
      <c r="H54" s="69" t="s">
        <v>253</v>
      </c>
      <c r="I54" s="70"/>
      <c r="J54" s="70"/>
      <c r="K54" s="69" t="s">
        <v>1460</v>
      </c>
      <c r="L54" s="73">
        <v>1</v>
      </c>
      <c r="M54" s="74">
        <v>4674.08740234375</v>
      </c>
      <c r="N54" s="74">
        <v>9042.6015625</v>
      </c>
      <c r="O54" s="75"/>
      <c r="P54" s="76"/>
      <c r="Q54" s="76"/>
      <c r="R54" s="86"/>
      <c r="S54" s="48">
        <v>0</v>
      </c>
      <c r="T54" s="48">
        <v>1</v>
      </c>
      <c r="U54" s="49">
        <v>0</v>
      </c>
      <c r="V54" s="49">
        <v>0.006803</v>
      </c>
      <c r="W54" s="49">
        <v>0.012031</v>
      </c>
      <c r="X54" s="49">
        <v>0.54387</v>
      </c>
      <c r="Y54" s="49">
        <v>0</v>
      </c>
      <c r="Z54" s="49">
        <v>0</v>
      </c>
      <c r="AA54" s="71">
        <v>54</v>
      </c>
      <c r="AB54" s="71"/>
      <c r="AC54" s="72"/>
      <c r="AD54" s="78" t="s">
        <v>844</v>
      </c>
      <c r="AE54" s="78">
        <v>3555</v>
      </c>
      <c r="AF54" s="78">
        <v>1443</v>
      </c>
      <c r="AG54" s="78">
        <v>22567</v>
      </c>
      <c r="AH54" s="78">
        <v>87023</v>
      </c>
      <c r="AI54" s="78"/>
      <c r="AJ54" s="78" t="s">
        <v>953</v>
      </c>
      <c r="AK54" s="78" t="s">
        <v>1041</v>
      </c>
      <c r="AL54" s="83" t="s">
        <v>1115</v>
      </c>
      <c r="AM54" s="78"/>
      <c r="AN54" s="80">
        <v>41668.01059027778</v>
      </c>
      <c r="AO54" s="83" t="s">
        <v>1191</v>
      </c>
      <c r="AP54" s="78" t="b">
        <v>0</v>
      </c>
      <c r="AQ54" s="78" t="b">
        <v>0</v>
      </c>
      <c r="AR54" s="78" t="b">
        <v>1</v>
      </c>
      <c r="AS54" s="78" t="s">
        <v>748</v>
      </c>
      <c r="AT54" s="78">
        <v>78</v>
      </c>
      <c r="AU54" s="83" t="s">
        <v>1259</v>
      </c>
      <c r="AV54" s="78" t="b">
        <v>0</v>
      </c>
      <c r="AW54" s="78" t="s">
        <v>1288</v>
      </c>
      <c r="AX54" s="83" t="s">
        <v>1340</v>
      </c>
      <c r="AY54" s="78" t="s">
        <v>66</v>
      </c>
      <c r="AZ54" s="78" t="str">
        <f>REPLACE(INDEX(GroupVertices[Group],MATCH(Vertices[[#This Row],[Vertex]],GroupVertices[Vertex],0)),1,1,"")</f>
        <v>1</v>
      </c>
      <c r="BA54" s="48"/>
      <c r="BB54" s="48"/>
      <c r="BC54" s="48"/>
      <c r="BD54" s="48"/>
      <c r="BE54" s="48"/>
      <c r="BF54" s="48"/>
      <c r="BG54" s="120" t="s">
        <v>1842</v>
      </c>
      <c r="BH54" s="120" t="s">
        <v>1842</v>
      </c>
      <c r="BI54" s="120" t="s">
        <v>1865</v>
      </c>
      <c r="BJ54" s="120" t="s">
        <v>1865</v>
      </c>
      <c r="BK54" s="120">
        <v>0</v>
      </c>
      <c r="BL54" s="123">
        <v>0</v>
      </c>
      <c r="BM54" s="120">
        <v>0</v>
      </c>
      <c r="BN54" s="123">
        <v>0</v>
      </c>
      <c r="BO54" s="120">
        <v>0</v>
      </c>
      <c r="BP54" s="123">
        <v>0</v>
      </c>
      <c r="BQ54" s="120">
        <v>27</v>
      </c>
      <c r="BR54" s="123">
        <v>100</v>
      </c>
      <c r="BS54" s="120">
        <v>27</v>
      </c>
      <c r="BT54" s="2"/>
      <c r="BU54" s="3"/>
      <c r="BV54" s="3"/>
      <c r="BW54" s="3"/>
      <c r="BX54" s="3"/>
    </row>
    <row r="55" spans="1:76" ht="15">
      <c r="A55" s="64" t="s">
        <v>254</v>
      </c>
      <c r="B55" s="65"/>
      <c r="C55" s="65" t="s">
        <v>64</v>
      </c>
      <c r="D55" s="66">
        <v>165.77790959781706</v>
      </c>
      <c r="E55" s="68"/>
      <c r="F55" s="100" t="s">
        <v>452</v>
      </c>
      <c r="G55" s="65"/>
      <c r="H55" s="69" t="s">
        <v>254</v>
      </c>
      <c r="I55" s="70"/>
      <c r="J55" s="70"/>
      <c r="K55" s="69" t="s">
        <v>1461</v>
      </c>
      <c r="L55" s="73">
        <v>1</v>
      </c>
      <c r="M55" s="74">
        <v>5841.232421875</v>
      </c>
      <c r="N55" s="74">
        <v>2814.184814453125</v>
      </c>
      <c r="O55" s="75"/>
      <c r="P55" s="76"/>
      <c r="Q55" s="76"/>
      <c r="R55" s="86"/>
      <c r="S55" s="48">
        <v>0</v>
      </c>
      <c r="T55" s="48">
        <v>1</v>
      </c>
      <c r="U55" s="49">
        <v>0</v>
      </c>
      <c r="V55" s="49">
        <v>0.006803</v>
      </c>
      <c r="W55" s="49">
        <v>0.012031</v>
      </c>
      <c r="X55" s="49">
        <v>0.54387</v>
      </c>
      <c r="Y55" s="49">
        <v>0</v>
      </c>
      <c r="Z55" s="49">
        <v>0</v>
      </c>
      <c r="AA55" s="71">
        <v>55</v>
      </c>
      <c r="AB55" s="71"/>
      <c r="AC55" s="72"/>
      <c r="AD55" s="78" t="s">
        <v>845</v>
      </c>
      <c r="AE55" s="78">
        <v>2257</v>
      </c>
      <c r="AF55" s="78">
        <v>836</v>
      </c>
      <c r="AG55" s="78">
        <v>56500</v>
      </c>
      <c r="AH55" s="78">
        <v>71602</v>
      </c>
      <c r="AI55" s="78"/>
      <c r="AJ55" s="78" t="s">
        <v>954</v>
      </c>
      <c r="AK55" s="78" t="s">
        <v>1042</v>
      </c>
      <c r="AL55" s="83" t="s">
        <v>1116</v>
      </c>
      <c r="AM55" s="78"/>
      <c r="AN55" s="80">
        <v>40321.77548611111</v>
      </c>
      <c r="AO55" s="83" t="s">
        <v>1192</v>
      </c>
      <c r="AP55" s="78" t="b">
        <v>0</v>
      </c>
      <c r="AQ55" s="78" t="b">
        <v>0</v>
      </c>
      <c r="AR55" s="78" t="b">
        <v>1</v>
      </c>
      <c r="AS55" s="78" t="s">
        <v>748</v>
      </c>
      <c r="AT55" s="78">
        <v>125</v>
      </c>
      <c r="AU55" s="83" t="s">
        <v>1253</v>
      </c>
      <c r="AV55" s="78" t="b">
        <v>0</v>
      </c>
      <c r="AW55" s="78" t="s">
        <v>1288</v>
      </c>
      <c r="AX55" s="83" t="s">
        <v>1341</v>
      </c>
      <c r="AY55" s="78" t="s">
        <v>66</v>
      </c>
      <c r="AZ55" s="78" t="str">
        <f>REPLACE(INDEX(GroupVertices[Group],MATCH(Vertices[[#This Row],[Vertex]],GroupVertices[Vertex],0)),1,1,"")</f>
        <v>1</v>
      </c>
      <c r="BA55" s="48"/>
      <c r="BB55" s="48"/>
      <c r="BC55" s="48"/>
      <c r="BD55" s="48"/>
      <c r="BE55" s="48"/>
      <c r="BF55" s="48"/>
      <c r="BG55" s="120" t="s">
        <v>1842</v>
      </c>
      <c r="BH55" s="120" t="s">
        <v>1842</v>
      </c>
      <c r="BI55" s="120" t="s">
        <v>1865</v>
      </c>
      <c r="BJ55" s="120" t="s">
        <v>1865</v>
      </c>
      <c r="BK55" s="120">
        <v>0</v>
      </c>
      <c r="BL55" s="123">
        <v>0</v>
      </c>
      <c r="BM55" s="120">
        <v>0</v>
      </c>
      <c r="BN55" s="123">
        <v>0</v>
      </c>
      <c r="BO55" s="120">
        <v>0</v>
      </c>
      <c r="BP55" s="123">
        <v>0</v>
      </c>
      <c r="BQ55" s="120">
        <v>27</v>
      </c>
      <c r="BR55" s="123">
        <v>100</v>
      </c>
      <c r="BS55" s="120">
        <v>27</v>
      </c>
      <c r="BT55" s="2"/>
      <c r="BU55" s="3"/>
      <c r="BV55" s="3"/>
      <c r="BW55" s="3"/>
      <c r="BX55" s="3"/>
    </row>
    <row r="56" spans="1:76" ht="15">
      <c r="A56" s="64" t="s">
        <v>255</v>
      </c>
      <c r="B56" s="65"/>
      <c r="C56" s="65" t="s">
        <v>64</v>
      </c>
      <c r="D56" s="66">
        <v>163.93866413572192</v>
      </c>
      <c r="E56" s="68"/>
      <c r="F56" s="100" t="s">
        <v>453</v>
      </c>
      <c r="G56" s="65"/>
      <c r="H56" s="69" t="s">
        <v>255</v>
      </c>
      <c r="I56" s="70"/>
      <c r="J56" s="70"/>
      <c r="K56" s="69" t="s">
        <v>1462</v>
      </c>
      <c r="L56" s="73">
        <v>1</v>
      </c>
      <c r="M56" s="74">
        <v>6107.59716796875</v>
      </c>
      <c r="N56" s="74">
        <v>4489.51611328125</v>
      </c>
      <c r="O56" s="75"/>
      <c r="P56" s="76"/>
      <c r="Q56" s="76"/>
      <c r="R56" s="86"/>
      <c r="S56" s="48">
        <v>0</v>
      </c>
      <c r="T56" s="48">
        <v>1</v>
      </c>
      <c r="U56" s="49">
        <v>0</v>
      </c>
      <c r="V56" s="49">
        <v>0.006803</v>
      </c>
      <c r="W56" s="49">
        <v>0.012031</v>
      </c>
      <c r="X56" s="49">
        <v>0.54387</v>
      </c>
      <c r="Y56" s="49">
        <v>0</v>
      </c>
      <c r="Z56" s="49">
        <v>0</v>
      </c>
      <c r="AA56" s="71">
        <v>56</v>
      </c>
      <c r="AB56" s="71"/>
      <c r="AC56" s="72"/>
      <c r="AD56" s="78" t="s">
        <v>846</v>
      </c>
      <c r="AE56" s="78">
        <v>716</v>
      </c>
      <c r="AF56" s="78">
        <v>429</v>
      </c>
      <c r="AG56" s="78">
        <v>64901</v>
      </c>
      <c r="AH56" s="78">
        <v>8806</v>
      </c>
      <c r="AI56" s="78"/>
      <c r="AJ56" s="78" t="s">
        <v>955</v>
      </c>
      <c r="AK56" s="78" t="s">
        <v>1043</v>
      </c>
      <c r="AL56" s="78"/>
      <c r="AM56" s="78"/>
      <c r="AN56" s="80">
        <v>40888.58194444444</v>
      </c>
      <c r="AO56" s="83" t="s">
        <v>1193</v>
      </c>
      <c r="AP56" s="78" t="b">
        <v>1</v>
      </c>
      <c r="AQ56" s="78" t="b">
        <v>0</v>
      </c>
      <c r="AR56" s="78" t="b">
        <v>0</v>
      </c>
      <c r="AS56" s="78" t="s">
        <v>748</v>
      </c>
      <c r="AT56" s="78">
        <v>5</v>
      </c>
      <c r="AU56" s="83" t="s">
        <v>1252</v>
      </c>
      <c r="AV56" s="78" t="b">
        <v>0</v>
      </c>
      <c r="AW56" s="78" t="s">
        <v>1288</v>
      </c>
      <c r="AX56" s="83" t="s">
        <v>1342</v>
      </c>
      <c r="AY56" s="78" t="s">
        <v>66</v>
      </c>
      <c r="AZ56" s="78" t="str">
        <f>REPLACE(INDEX(GroupVertices[Group],MATCH(Vertices[[#This Row],[Vertex]],GroupVertices[Vertex],0)),1,1,"")</f>
        <v>1</v>
      </c>
      <c r="BA56" s="48"/>
      <c r="BB56" s="48"/>
      <c r="BC56" s="48"/>
      <c r="BD56" s="48"/>
      <c r="BE56" s="48"/>
      <c r="BF56" s="48"/>
      <c r="BG56" s="120" t="s">
        <v>1842</v>
      </c>
      <c r="BH56" s="120" t="s">
        <v>1842</v>
      </c>
      <c r="BI56" s="120" t="s">
        <v>1865</v>
      </c>
      <c r="BJ56" s="120" t="s">
        <v>1865</v>
      </c>
      <c r="BK56" s="120">
        <v>0</v>
      </c>
      <c r="BL56" s="123">
        <v>0</v>
      </c>
      <c r="BM56" s="120">
        <v>0</v>
      </c>
      <c r="BN56" s="123">
        <v>0</v>
      </c>
      <c r="BO56" s="120">
        <v>0</v>
      </c>
      <c r="BP56" s="123">
        <v>0</v>
      </c>
      <c r="BQ56" s="120">
        <v>27</v>
      </c>
      <c r="BR56" s="123">
        <v>100</v>
      </c>
      <c r="BS56" s="120">
        <v>27</v>
      </c>
      <c r="BT56" s="2"/>
      <c r="BU56" s="3"/>
      <c r="BV56" s="3"/>
      <c r="BW56" s="3"/>
      <c r="BX56" s="3"/>
    </row>
    <row r="57" spans="1:76" ht="15">
      <c r="A57" s="64" t="s">
        <v>256</v>
      </c>
      <c r="B57" s="65"/>
      <c r="C57" s="65" t="s">
        <v>64</v>
      </c>
      <c r="D57" s="66">
        <v>164.5622903611989</v>
      </c>
      <c r="E57" s="68"/>
      <c r="F57" s="100" t="s">
        <v>454</v>
      </c>
      <c r="G57" s="65"/>
      <c r="H57" s="69" t="s">
        <v>256</v>
      </c>
      <c r="I57" s="70"/>
      <c r="J57" s="70"/>
      <c r="K57" s="69" t="s">
        <v>1463</v>
      </c>
      <c r="L57" s="73">
        <v>1</v>
      </c>
      <c r="M57" s="74">
        <v>533.9537353515625</v>
      </c>
      <c r="N57" s="74">
        <v>3163.408447265625</v>
      </c>
      <c r="O57" s="75"/>
      <c r="P57" s="76"/>
      <c r="Q57" s="76"/>
      <c r="R57" s="86"/>
      <c r="S57" s="48">
        <v>0</v>
      </c>
      <c r="T57" s="48">
        <v>1</v>
      </c>
      <c r="U57" s="49">
        <v>0</v>
      </c>
      <c r="V57" s="49">
        <v>0.006803</v>
      </c>
      <c r="W57" s="49">
        <v>0.012031</v>
      </c>
      <c r="X57" s="49">
        <v>0.54387</v>
      </c>
      <c r="Y57" s="49">
        <v>0</v>
      </c>
      <c r="Z57" s="49">
        <v>0</v>
      </c>
      <c r="AA57" s="71">
        <v>57</v>
      </c>
      <c r="AB57" s="71"/>
      <c r="AC57" s="72"/>
      <c r="AD57" s="78" t="s">
        <v>847</v>
      </c>
      <c r="AE57" s="78">
        <v>529</v>
      </c>
      <c r="AF57" s="78">
        <v>567</v>
      </c>
      <c r="AG57" s="78">
        <v>53435</v>
      </c>
      <c r="AH57" s="78">
        <v>2823</v>
      </c>
      <c r="AI57" s="78"/>
      <c r="AJ57" s="78" t="s">
        <v>956</v>
      </c>
      <c r="AK57" s="78" t="s">
        <v>1044</v>
      </c>
      <c r="AL57" s="83" t="s">
        <v>1117</v>
      </c>
      <c r="AM57" s="78"/>
      <c r="AN57" s="80">
        <v>39897.316666666666</v>
      </c>
      <c r="AO57" s="83" t="s">
        <v>1194</v>
      </c>
      <c r="AP57" s="78" t="b">
        <v>0</v>
      </c>
      <c r="AQ57" s="78" t="b">
        <v>0</v>
      </c>
      <c r="AR57" s="78" t="b">
        <v>1</v>
      </c>
      <c r="AS57" s="78" t="s">
        <v>748</v>
      </c>
      <c r="AT57" s="78">
        <v>20</v>
      </c>
      <c r="AU57" s="83" t="s">
        <v>1260</v>
      </c>
      <c r="AV57" s="78" t="b">
        <v>0</v>
      </c>
      <c r="AW57" s="78" t="s">
        <v>1288</v>
      </c>
      <c r="AX57" s="83" t="s">
        <v>1343</v>
      </c>
      <c r="AY57" s="78" t="s">
        <v>66</v>
      </c>
      <c r="AZ57" s="78" t="str">
        <f>REPLACE(INDEX(GroupVertices[Group],MATCH(Vertices[[#This Row],[Vertex]],GroupVertices[Vertex],0)),1,1,"")</f>
        <v>1</v>
      </c>
      <c r="BA57" s="48"/>
      <c r="BB57" s="48"/>
      <c r="BC57" s="48"/>
      <c r="BD57" s="48"/>
      <c r="BE57" s="48"/>
      <c r="BF57" s="48"/>
      <c r="BG57" s="120" t="s">
        <v>1842</v>
      </c>
      <c r="BH57" s="120" t="s">
        <v>1842</v>
      </c>
      <c r="BI57" s="120" t="s">
        <v>1865</v>
      </c>
      <c r="BJ57" s="120" t="s">
        <v>1865</v>
      </c>
      <c r="BK57" s="120">
        <v>0</v>
      </c>
      <c r="BL57" s="123">
        <v>0</v>
      </c>
      <c r="BM57" s="120">
        <v>0</v>
      </c>
      <c r="BN57" s="123">
        <v>0</v>
      </c>
      <c r="BO57" s="120">
        <v>0</v>
      </c>
      <c r="BP57" s="123">
        <v>0</v>
      </c>
      <c r="BQ57" s="120">
        <v>27</v>
      </c>
      <c r="BR57" s="123">
        <v>100</v>
      </c>
      <c r="BS57" s="120">
        <v>27</v>
      </c>
      <c r="BT57" s="2"/>
      <c r="BU57" s="3"/>
      <c r="BV57" s="3"/>
      <c r="BW57" s="3"/>
      <c r="BX57" s="3"/>
    </row>
    <row r="58" spans="1:76" ht="15">
      <c r="A58" s="64" t="s">
        <v>257</v>
      </c>
      <c r="B58" s="65"/>
      <c r="C58" s="65" t="s">
        <v>64</v>
      </c>
      <c r="D58" s="66">
        <v>163.46416592068508</v>
      </c>
      <c r="E58" s="68"/>
      <c r="F58" s="100" t="s">
        <v>455</v>
      </c>
      <c r="G58" s="65"/>
      <c r="H58" s="69" t="s">
        <v>257</v>
      </c>
      <c r="I58" s="70"/>
      <c r="J58" s="70"/>
      <c r="K58" s="69" t="s">
        <v>1464</v>
      </c>
      <c r="L58" s="73">
        <v>1</v>
      </c>
      <c r="M58" s="74">
        <v>1640.0362548828125</v>
      </c>
      <c r="N58" s="74">
        <v>1125.960205078125</v>
      </c>
      <c r="O58" s="75"/>
      <c r="P58" s="76"/>
      <c r="Q58" s="76"/>
      <c r="R58" s="86"/>
      <c r="S58" s="48">
        <v>0</v>
      </c>
      <c r="T58" s="48">
        <v>1</v>
      </c>
      <c r="U58" s="49">
        <v>0</v>
      </c>
      <c r="V58" s="49">
        <v>0.006803</v>
      </c>
      <c r="W58" s="49">
        <v>0.012031</v>
      </c>
      <c r="X58" s="49">
        <v>0.54387</v>
      </c>
      <c r="Y58" s="49">
        <v>0</v>
      </c>
      <c r="Z58" s="49">
        <v>0</v>
      </c>
      <c r="AA58" s="71">
        <v>58</v>
      </c>
      <c r="AB58" s="71"/>
      <c r="AC58" s="72"/>
      <c r="AD58" s="78" t="s">
        <v>848</v>
      </c>
      <c r="AE58" s="78">
        <v>2576</v>
      </c>
      <c r="AF58" s="78">
        <v>324</v>
      </c>
      <c r="AG58" s="78">
        <v>41629</v>
      </c>
      <c r="AH58" s="78">
        <v>21344</v>
      </c>
      <c r="AI58" s="78"/>
      <c r="AJ58" s="78" t="s">
        <v>957</v>
      </c>
      <c r="AK58" s="78"/>
      <c r="AL58" s="78"/>
      <c r="AM58" s="78"/>
      <c r="AN58" s="80">
        <v>43218.70033564815</v>
      </c>
      <c r="AO58" s="83" t="s">
        <v>1195</v>
      </c>
      <c r="AP58" s="78" t="b">
        <v>0</v>
      </c>
      <c r="AQ58" s="78" t="b">
        <v>0</v>
      </c>
      <c r="AR58" s="78" t="b">
        <v>0</v>
      </c>
      <c r="AS58" s="78" t="s">
        <v>1247</v>
      </c>
      <c r="AT58" s="78">
        <v>2</v>
      </c>
      <c r="AU58" s="83" t="s">
        <v>1252</v>
      </c>
      <c r="AV58" s="78" t="b">
        <v>0</v>
      </c>
      <c r="AW58" s="78" t="s">
        <v>1288</v>
      </c>
      <c r="AX58" s="83" t="s">
        <v>1344</v>
      </c>
      <c r="AY58" s="78" t="s">
        <v>66</v>
      </c>
      <c r="AZ58" s="78" t="str">
        <f>REPLACE(INDEX(GroupVertices[Group],MATCH(Vertices[[#This Row],[Vertex]],GroupVertices[Vertex],0)),1,1,"")</f>
        <v>1</v>
      </c>
      <c r="BA58" s="48"/>
      <c r="BB58" s="48"/>
      <c r="BC58" s="48"/>
      <c r="BD58" s="48"/>
      <c r="BE58" s="48"/>
      <c r="BF58" s="48"/>
      <c r="BG58" s="120" t="s">
        <v>1842</v>
      </c>
      <c r="BH58" s="120" t="s">
        <v>1842</v>
      </c>
      <c r="BI58" s="120" t="s">
        <v>1865</v>
      </c>
      <c r="BJ58" s="120" t="s">
        <v>1865</v>
      </c>
      <c r="BK58" s="120">
        <v>0</v>
      </c>
      <c r="BL58" s="123">
        <v>0</v>
      </c>
      <c r="BM58" s="120">
        <v>0</v>
      </c>
      <c r="BN58" s="123">
        <v>0</v>
      </c>
      <c r="BO58" s="120">
        <v>0</v>
      </c>
      <c r="BP58" s="123">
        <v>0</v>
      </c>
      <c r="BQ58" s="120">
        <v>27</v>
      </c>
      <c r="BR58" s="123">
        <v>100</v>
      </c>
      <c r="BS58" s="120">
        <v>27</v>
      </c>
      <c r="BT58" s="2"/>
      <c r="BU58" s="3"/>
      <c r="BV58" s="3"/>
      <c r="BW58" s="3"/>
      <c r="BX58" s="3"/>
    </row>
    <row r="59" spans="1:76" ht="15">
      <c r="A59" s="64" t="s">
        <v>258</v>
      </c>
      <c r="B59" s="65"/>
      <c r="C59" s="65" t="s">
        <v>64</v>
      </c>
      <c r="D59" s="66">
        <v>163.78953612528176</v>
      </c>
      <c r="E59" s="68"/>
      <c r="F59" s="100" t="s">
        <v>456</v>
      </c>
      <c r="G59" s="65"/>
      <c r="H59" s="69" t="s">
        <v>258</v>
      </c>
      <c r="I59" s="70"/>
      <c r="J59" s="70"/>
      <c r="K59" s="69" t="s">
        <v>1465</v>
      </c>
      <c r="L59" s="73">
        <v>1</v>
      </c>
      <c r="M59" s="74">
        <v>3825.769287109375</v>
      </c>
      <c r="N59" s="74">
        <v>6186.2421875</v>
      </c>
      <c r="O59" s="75"/>
      <c r="P59" s="76"/>
      <c r="Q59" s="76"/>
      <c r="R59" s="86"/>
      <c r="S59" s="48">
        <v>0</v>
      </c>
      <c r="T59" s="48">
        <v>1</v>
      </c>
      <c r="U59" s="49">
        <v>0</v>
      </c>
      <c r="V59" s="49">
        <v>0.006803</v>
      </c>
      <c r="W59" s="49">
        <v>0.012031</v>
      </c>
      <c r="X59" s="49">
        <v>0.54387</v>
      </c>
      <c r="Y59" s="49">
        <v>0</v>
      </c>
      <c r="Z59" s="49">
        <v>0</v>
      </c>
      <c r="AA59" s="71">
        <v>59</v>
      </c>
      <c r="AB59" s="71"/>
      <c r="AC59" s="72"/>
      <c r="AD59" s="78" t="s">
        <v>849</v>
      </c>
      <c r="AE59" s="78">
        <v>1394</v>
      </c>
      <c r="AF59" s="78">
        <v>396</v>
      </c>
      <c r="AG59" s="78">
        <v>16862</v>
      </c>
      <c r="AH59" s="78">
        <v>18771</v>
      </c>
      <c r="AI59" s="78"/>
      <c r="AJ59" s="78" t="s">
        <v>958</v>
      </c>
      <c r="AK59" s="78"/>
      <c r="AL59" s="83" t="s">
        <v>1118</v>
      </c>
      <c r="AM59" s="78"/>
      <c r="AN59" s="80">
        <v>42714.55180555556</v>
      </c>
      <c r="AO59" s="83" t="s">
        <v>1196</v>
      </c>
      <c r="AP59" s="78" t="b">
        <v>1</v>
      </c>
      <c r="AQ59" s="78" t="b">
        <v>0</v>
      </c>
      <c r="AR59" s="78" t="b">
        <v>0</v>
      </c>
      <c r="AS59" s="78" t="s">
        <v>748</v>
      </c>
      <c r="AT59" s="78">
        <v>3</v>
      </c>
      <c r="AU59" s="78"/>
      <c r="AV59" s="78" t="b">
        <v>0</v>
      </c>
      <c r="AW59" s="78" t="s">
        <v>1288</v>
      </c>
      <c r="AX59" s="83" t="s">
        <v>1345</v>
      </c>
      <c r="AY59" s="78" t="s">
        <v>66</v>
      </c>
      <c r="AZ59" s="78" t="str">
        <f>REPLACE(INDEX(GroupVertices[Group],MATCH(Vertices[[#This Row],[Vertex]],GroupVertices[Vertex],0)),1,1,"")</f>
        <v>1</v>
      </c>
      <c r="BA59" s="48"/>
      <c r="BB59" s="48"/>
      <c r="BC59" s="48"/>
      <c r="BD59" s="48"/>
      <c r="BE59" s="48"/>
      <c r="BF59" s="48"/>
      <c r="BG59" s="120" t="s">
        <v>1842</v>
      </c>
      <c r="BH59" s="120" t="s">
        <v>1842</v>
      </c>
      <c r="BI59" s="120" t="s">
        <v>1865</v>
      </c>
      <c r="BJ59" s="120" t="s">
        <v>1865</v>
      </c>
      <c r="BK59" s="120">
        <v>0</v>
      </c>
      <c r="BL59" s="123">
        <v>0</v>
      </c>
      <c r="BM59" s="120">
        <v>0</v>
      </c>
      <c r="BN59" s="123">
        <v>0</v>
      </c>
      <c r="BO59" s="120">
        <v>0</v>
      </c>
      <c r="BP59" s="123">
        <v>0</v>
      </c>
      <c r="BQ59" s="120">
        <v>27</v>
      </c>
      <c r="BR59" s="123">
        <v>100</v>
      </c>
      <c r="BS59" s="120">
        <v>27</v>
      </c>
      <c r="BT59" s="2"/>
      <c r="BU59" s="3"/>
      <c r="BV59" s="3"/>
      <c r="BW59" s="3"/>
      <c r="BX59" s="3"/>
    </row>
    <row r="60" spans="1:76" ht="15">
      <c r="A60" s="64" t="s">
        <v>259</v>
      </c>
      <c r="B60" s="65"/>
      <c r="C60" s="65" t="s">
        <v>64</v>
      </c>
      <c r="D60" s="66">
        <v>162.20335637787292</v>
      </c>
      <c r="E60" s="68"/>
      <c r="F60" s="100" t="s">
        <v>457</v>
      </c>
      <c r="G60" s="65"/>
      <c r="H60" s="69" t="s">
        <v>259</v>
      </c>
      <c r="I60" s="70"/>
      <c r="J60" s="70"/>
      <c r="K60" s="69" t="s">
        <v>1466</v>
      </c>
      <c r="L60" s="73">
        <v>1</v>
      </c>
      <c r="M60" s="74">
        <v>3687.488525390625</v>
      </c>
      <c r="N60" s="74">
        <v>9463.5126953125</v>
      </c>
      <c r="O60" s="75"/>
      <c r="P60" s="76"/>
      <c r="Q60" s="76"/>
      <c r="R60" s="86"/>
      <c r="S60" s="48">
        <v>0</v>
      </c>
      <c r="T60" s="48">
        <v>1</v>
      </c>
      <c r="U60" s="49">
        <v>0</v>
      </c>
      <c r="V60" s="49">
        <v>0.006803</v>
      </c>
      <c r="W60" s="49">
        <v>0.012031</v>
      </c>
      <c r="X60" s="49">
        <v>0.54387</v>
      </c>
      <c r="Y60" s="49">
        <v>0</v>
      </c>
      <c r="Z60" s="49">
        <v>0</v>
      </c>
      <c r="AA60" s="71">
        <v>60</v>
      </c>
      <c r="AB60" s="71"/>
      <c r="AC60" s="72"/>
      <c r="AD60" s="78" t="s">
        <v>850</v>
      </c>
      <c r="AE60" s="78">
        <v>538</v>
      </c>
      <c r="AF60" s="78">
        <v>45</v>
      </c>
      <c r="AG60" s="78">
        <v>749</v>
      </c>
      <c r="AH60" s="78">
        <v>750</v>
      </c>
      <c r="AI60" s="78"/>
      <c r="AJ60" s="78" t="s">
        <v>959</v>
      </c>
      <c r="AK60" s="78" t="s">
        <v>1045</v>
      </c>
      <c r="AL60" s="78"/>
      <c r="AM60" s="78"/>
      <c r="AN60" s="80">
        <v>40469.918125</v>
      </c>
      <c r="AO60" s="83" t="s">
        <v>1197</v>
      </c>
      <c r="AP60" s="78" t="b">
        <v>1</v>
      </c>
      <c r="AQ60" s="78" t="b">
        <v>0</v>
      </c>
      <c r="AR60" s="78" t="b">
        <v>0</v>
      </c>
      <c r="AS60" s="78" t="s">
        <v>1247</v>
      </c>
      <c r="AT60" s="78">
        <v>0</v>
      </c>
      <c r="AU60" s="83" t="s">
        <v>1252</v>
      </c>
      <c r="AV60" s="78" t="b">
        <v>0</v>
      </c>
      <c r="AW60" s="78" t="s">
        <v>1288</v>
      </c>
      <c r="AX60" s="83" t="s">
        <v>1346</v>
      </c>
      <c r="AY60" s="78" t="s">
        <v>66</v>
      </c>
      <c r="AZ60" s="78" t="str">
        <f>REPLACE(INDEX(GroupVertices[Group],MATCH(Vertices[[#This Row],[Vertex]],GroupVertices[Vertex],0)),1,1,"")</f>
        <v>1</v>
      </c>
      <c r="BA60" s="48"/>
      <c r="BB60" s="48"/>
      <c r="BC60" s="48"/>
      <c r="BD60" s="48"/>
      <c r="BE60" s="48"/>
      <c r="BF60" s="48"/>
      <c r="BG60" s="120" t="s">
        <v>1842</v>
      </c>
      <c r="BH60" s="120" t="s">
        <v>1842</v>
      </c>
      <c r="BI60" s="120" t="s">
        <v>1865</v>
      </c>
      <c r="BJ60" s="120" t="s">
        <v>1865</v>
      </c>
      <c r="BK60" s="120">
        <v>0</v>
      </c>
      <c r="BL60" s="123">
        <v>0</v>
      </c>
      <c r="BM60" s="120">
        <v>0</v>
      </c>
      <c r="BN60" s="123">
        <v>0</v>
      </c>
      <c r="BO60" s="120">
        <v>0</v>
      </c>
      <c r="BP60" s="123">
        <v>0</v>
      </c>
      <c r="BQ60" s="120">
        <v>27</v>
      </c>
      <c r="BR60" s="123">
        <v>100</v>
      </c>
      <c r="BS60" s="120">
        <v>27</v>
      </c>
      <c r="BT60" s="2"/>
      <c r="BU60" s="3"/>
      <c r="BV60" s="3"/>
      <c r="BW60" s="3"/>
      <c r="BX60" s="3"/>
    </row>
    <row r="61" spans="1:76" ht="15">
      <c r="A61" s="64" t="s">
        <v>260</v>
      </c>
      <c r="B61" s="65"/>
      <c r="C61" s="65" t="s">
        <v>64</v>
      </c>
      <c r="D61" s="66">
        <v>164.04712087058746</v>
      </c>
      <c r="E61" s="68"/>
      <c r="F61" s="100" t="s">
        <v>458</v>
      </c>
      <c r="G61" s="65"/>
      <c r="H61" s="69" t="s">
        <v>260</v>
      </c>
      <c r="I61" s="70"/>
      <c r="J61" s="70"/>
      <c r="K61" s="69" t="s">
        <v>1467</v>
      </c>
      <c r="L61" s="73">
        <v>1</v>
      </c>
      <c r="M61" s="74">
        <v>3280.4853515625</v>
      </c>
      <c r="N61" s="74">
        <v>7844.3212890625</v>
      </c>
      <c r="O61" s="75"/>
      <c r="P61" s="76"/>
      <c r="Q61" s="76"/>
      <c r="R61" s="86"/>
      <c r="S61" s="48">
        <v>0</v>
      </c>
      <c r="T61" s="48">
        <v>1</v>
      </c>
      <c r="U61" s="49">
        <v>0</v>
      </c>
      <c r="V61" s="49">
        <v>0.006803</v>
      </c>
      <c r="W61" s="49">
        <v>0.012031</v>
      </c>
      <c r="X61" s="49">
        <v>0.54387</v>
      </c>
      <c r="Y61" s="49">
        <v>0</v>
      </c>
      <c r="Z61" s="49">
        <v>0</v>
      </c>
      <c r="AA61" s="71">
        <v>61</v>
      </c>
      <c r="AB61" s="71"/>
      <c r="AC61" s="72"/>
      <c r="AD61" s="78" t="s">
        <v>851</v>
      </c>
      <c r="AE61" s="78">
        <v>359</v>
      </c>
      <c r="AF61" s="78">
        <v>453</v>
      </c>
      <c r="AG61" s="78">
        <v>4976</v>
      </c>
      <c r="AH61" s="78">
        <v>2495</v>
      </c>
      <c r="AI61" s="78"/>
      <c r="AJ61" s="84" t="s">
        <v>960</v>
      </c>
      <c r="AK61" s="78"/>
      <c r="AL61" s="83" t="s">
        <v>1119</v>
      </c>
      <c r="AM61" s="78"/>
      <c r="AN61" s="80">
        <v>43135.08446759259</v>
      </c>
      <c r="AO61" s="83" t="s">
        <v>1198</v>
      </c>
      <c r="AP61" s="78" t="b">
        <v>1</v>
      </c>
      <c r="AQ61" s="78" t="b">
        <v>0</v>
      </c>
      <c r="AR61" s="78" t="b">
        <v>0</v>
      </c>
      <c r="AS61" s="78" t="s">
        <v>748</v>
      </c>
      <c r="AT61" s="78">
        <v>0</v>
      </c>
      <c r="AU61" s="78"/>
      <c r="AV61" s="78" t="b">
        <v>0</v>
      </c>
      <c r="AW61" s="78" t="s">
        <v>1288</v>
      </c>
      <c r="AX61" s="83" t="s">
        <v>1347</v>
      </c>
      <c r="AY61" s="78" t="s">
        <v>66</v>
      </c>
      <c r="AZ61" s="78" t="str">
        <f>REPLACE(INDEX(GroupVertices[Group],MATCH(Vertices[[#This Row],[Vertex]],GroupVertices[Vertex],0)),1,1,"")</f>
        <v>1</v>
      </c>
      <c r="BA61" s="48"/>
      <c r="BB61" s="48"/>
      <c r="BC61" s="48"/>
      <c r="BD61" s="48"/>
      <c r="BE61" s="48"/>
      <c r="BF61" s="48"/>
      <c r="BG61" s="120" t="s">
        <v>1842</v>
      </c>
      <c r="BH61" s="120" t="s">
        <v>1842</v>
      </c>
      <c r="BI61" s="120" t="s">
        <v>1865</v>
      </c>
      <c r="BJ61" s="120" t="s">
        <v>1865</v>
      </c>
      <c r="BK61" s="120">
        <v>0</v>
      </c>
      <c r="BL61" s="123">
        <v>0</v>
      </c>
      <c r="BM61" s="120">
        <v>0</v>
      </c>
      <c r="BN61" s="123">
        <v>0</v>
      </c>
      <c r="BO61" s="120">
        <v>0</v>
      </c>
      <c r="BP61" s="123">
        <v>0</v>
      </c>
      <c r="BQ61" s="120">
        <v>27</v>
      </c>
      <c r="BR61" s="123">
        <v>100</v>
      </c>
      <c r="BS61" s="120">
        <v>27</v>
      </c>
      <c r="BT61" s="2"/>
      <c r="BU61" s="3"/>
      <c r="BV61" s="3"/>
      <c r="BW61" s="3"/>
      <c r="BX61" s="3"/>
    </row>
    <row r="62" spans="1:76" ht="15">
      <c r="A62" s="64" t="s">
        <v>261</v>
      </c>
      <c r="B62" s="65"/>
      <c r="C62" s="65" t="s">
        <v>64</v>
      </c>
      <c r="D62" s="66">
        <v>162.94447739945426</v>
      </c>
      <c r="E62" s="68"/>
      <c r="F62" s="100" t="s">
        <v>459</v>
      </c>
      <c r="G62" s="65"/>
      <c r="H62" s="69" t="s">
        <v>261</v>
      </c>
      <c r="I62" s="70"/>
      <c r="J62" s="70"/>
      <c r="K62" s="69" t="s">
        <v>1468</v>
      </c>
      <c r="L62" s="73">
        <v>1</v>
      </c>
      <c r="M62" s="74">
        <v>2254.275146484375</v>
      </c>
      <c r="N62" s="74">
        <v>3275.187255859375</v>
      </c>
      <c r="O62" s="75"/>
      <c r="P62" s="76"/>
      <c r="Q62" s="76"/>
      <c r="R62" s="86"/>
      <c r="S62" s="48">
        <v>0</v>
      </c>
      <c r="T62" s="48">
        <v>1</v>
      </c>
      <c r="U62" s="49">
        <v>0</v>
      </c>
      <c r="V62" s="49">
        <v>0.006803</v>
      </c>
      <c r="W62" s="49">
        <v>0.012031</v>
      </c>
      <c r="X62" s="49">
        <v>0.54387</v>
      </c>
      <c r="Y62" s="49">
        <v>0</v>
      </c>
      <c r="Z62" s="49">
        <v>0</v>
      </c>
      <c r="AA62" s="71">
        <v>62</v>
      </c>
      <c r="AB62" s="71"/>
      <c r="AC62" s="72"/>
      <c r="AD62" s="78" t="s">
        <v>852</v>
      </c>
      <c r="AE62" s="78">
        <v>183</v>
      </c>
      <c r="AF62" s="78">
        <v>209</v>
      </c>
      <c r="AG62" s="78">
        <v>121749</v>
      </c>
      <c r="AH62" s="78">
        <v>79610</v>
      </c>
      <c r="AI62" s="78"/>
      <c r="AJ62" s="78" t="s">
        <v>961</v>
      </c>
      <c r="AK62" s="78" t="s">
        <v>1046</v>
      </c>
      <c r="AL62" s="78"/>
      <c r="AM62" s="78"/>
      <c r="AN62" s="80">
        <v>42682.73011574074</v>
      </c>
      <c r="AO62" s="78"/>
      <c r="AP62" s="78" t="b">
        <v>1</v>
      </c>
      <c r="AQ62" s="78" t="b">
        <v>0</v>
      </c>
      <c r="AR62" s="78" t="b">
        <v>0</v>
      </c>
      <c r="AS62" s="78" t="s">
        <v>748</v>
      </c>
      <c r="AT62" s="78">
        <v>18</v>
      </c>
      <c r="AU62" s="78"/>
      <c r="AV62" s="78" t="b">
        <v>0</v>
      </c>
      <c r="AW62" s="78" t="s">
        <v>1288</v>
      </c>
      <c r="AX62" s="83" t="s">
        <v>1348</v>
      </c>
      <c r="AY62" s="78" t="s">
        <v>66</v>
      </c>
      <c r="AZ62" s="78" t="str">
        <f>REPLACE(INDEX(GroupVertices[Group],MATCH(Vertices[[#This Row],[Vertex]],GroupVertices[Vertex],0)),1,1,"")</f>
        <v>1</v>
      </c>
      <c r="BA62" s="48"/>
      <c r="BB62" s="48"/>
      <c r="BC62" s="48"/>
      <c r="BD62" s="48"/>
      <c r="BE62" s="48"/>
      <c r="BF62" s="48"/>
      <c r="BG62" s="120" t="s">
        <v>1842</v>
      </c>
      <c r="BH62" s="120" t="s">
        <v>1842</v>
      </c>
      <c r="BI62" s="120" t="s">
        <v>1865</v>
      </c>
      <c r="BJ62" s="120" t="s">
        <v>1865</v>
      </c>
      <c r="BK62" s="120">
        <v>0</v>
      </c>
      <c r="BL62" s="123">
        <v>0</v>
      </c>
      <c r="BM62" s="120">
        <v>0</v>
      </c>
      <c r="BN62" s="123">
        <v>0</v>
      </c>
      <c r="BO62" s="120">
        <v>0</v>
      </c>
      <c r="BP62" s="123">
        <v>0</v>
      </c>
      <c r="BQ62" s="120">
        <v>27</v>
      </c>
      <c r="BR62" s="123">
        <v>100</v>
      </c>
      <c r="BS62" s="120">
        <v>27</v>
      </c>
      <c r="BT62" s="2"/>
      <c r="BU62" s="3"/>
      <c r="BV62" s="3"/>
      <c r="BW62" s="3"/>
      <c r="BX62" s="3"/>
    </row>
    <row r="63" spans="1:76" ht="15">
      <c r="A63" s="64" t="s">
        <v>262</v>
      </c>
      <c r="B63" s="65"/>
      <c r="C63" s="65" t="s">
        <v>64</v>
      </c>
      <c r="D63" s="66">
        <v>163.93866413572192</v>
      </c>
      <c r="E63" s="68"/>
      <c r="F63" s="100" t="s">
        <v>460</v>
      </c>
      <c r="G63" s="65"/>
      <c r="H63" s="69" t="s">
        <v>262</v>
      </c>
      <c r="I63" s="70"/>
      <c r="J63" s="70"/>
      <c r="K63" s="69" t="s">
        <v>1469</v>
      </c>
      <c r="L63" s="73">
        <v>1</v>
      </c>
      <c r="M63" s="74">
        <v>4294.0068359375</v>
      </c>
      <c r="N63" s="74">
        <v>791.1828002929688</v>
      </c>
      <c r="O63" s="75"/>
      <c r="P63" s="76"/>
      <c r="Q63" s="76"/>
      <c r="R63" s="86"/>
      <c r="S63" s="48">
        <v>0</v>
      </c>
      <c r="T63" s="48">
        <v>1</v>
      </c>
      <c r="U63" s="49">
        <v>0</v>
      </c>
      <c r="V63" s="49">
        <v>0.006803</v>
      </c>
      <c r="W63" s="49">
        <v>0.012031</v>
      </c>
      <c r="X63" s="49">
        <v>0.54387</v>
      </c>
      <c r="Y63" s="49">
        <v>0</v>
      </c>
      <c r="Z63" s="49">
        <v>0</v>
      </c>
      <c r="AA63" s="71">
        <v>63</v>
      </c>
      <c r="AB63" s="71"/>
      <c r="AC63" s="72"/>
      <c r="AD63" s="78" t="s">
        <v>853</v>
      </c>
      <c r="AE63" s="78">
        <v>4702</v>
      </c>
      <c r="AF63" s="78">
        <v>429</v>
      </c>
      <c r="AG63" s="78">
        <v>23378</v>
      </c>
      <c r="AH63" s="78">
        <v>69009</v>
      </c>
      <c r="AI63" s="78"/>
      <c r="AJ63" s="78" t="s">
        <v>962</v>
      </c>
      <c r="AK63" s="78" t="s">
        <v>1047</v>
      </c>
      <c r="AL63" s="83" t="s">
        <v>1120</v>
      </c>
      <c r="AM63" s="78"/>
      <c r="AN63" s="80">
        <v>42628.924305555556</v>
      </c>
      <c r="AO63" s="83" t="s">
        <v>1199</v>
      </c>
      <c r="AP63" s="78" t="b">
        <v>1</v>
      </c>
      <c r="AQ63" s="78" t="b">
        <v>0</v>
      </c>
      <c r="AR63" s="78" t="b">
        <v>1</v>
      </c>
      <c r="AS63" s="78" t="s">
        <v>1247</v>
      </c>
      <c r="AT63" s="78">
        <v>32</v>
      </c>
      <c r="AU63" s="78"/>
      <c r="AV63" s="78" t="b">
        <v>0</v>
      </c>
      <c r="AW63" s="78" t="s">
        <v>1288</v>
      </c>
      <c r="AX63" s="83" t="s">
        <v>1349</v>
      </c>
      <c r="AY63" s="78" t="s">
        <v>66</v>
      </c>
      <c r="AZ63" s="78" t="str">
        <f>REPLACE(INDEX(GroupVertices[Group],MATCH(Vertices[[#This Row],[Vertex]],GroupVertices[Vertex],0)),1,1,"")</f>
        <v>1</v>
      </c>
      <c r="BA63" s="48"/>
      <c r="BB63" s="48"/>
      <c r="BC63" s="48"/>
      <c r="BD63" s="48"/>
      <c r="BE63" s="48"/>
      <c r="BF63" s="48"/>
      <c r="BG63" s="120" t="s">
        <v>1842</v>
      </c>
      <c r="BH63" s="120" t="s">
        <v>1842</v>
      </c>
      <c r="BI63" s="120" t="s">
        <v>1865</v>
      </c>
      <c r="BJ63" s="120" t="s">
        <v>1865</v>
      </c>
      <c r="BK63" s="120">
        <v>0</v>
      </c>
      <c r="BL63" s="123">
        <v>0</v>
      </c>
      <c r="BM63" s="120">
        <v>0</v>
      </c>
      <c r="BN63" s="123">
        <v>0</v>
      </c>
      <c r="BO63" s="120">
        <v>0</v>
      </c>
      <c r="BP63" s="123">
        <v>0</v>
      </c>
      <c r="BQ63" s="120">
        <v>27</v>
      </c>
      <c r="BR63" s="123">
        <v>100</v>
      </c>
      <c r="BS63" s="120">
        <v>27</v>
      </c>
      <c r="BT63" s="2"/>
      <c r="BU63" s="3"/>
      <c r="BV63" s="3"/>
      <c r="BW63" s="3"/>
      <c r="BX63" s="3"/>
    </row>
    <row r="64" spans="1:76" ht="15">
      <c r="A64" s="64" t="s">
        <v>263</v>
      </c>
      <c r="B64" s="65"/>
      <c r="C64" s="65" t="s">
        <v>64</v>
      </c>
      <c r="D64" s="66">
        <v>162.07682352052979</v>
      </c>
      <c r="E64" s="68"/>
      <c r="F64" s="100" t="s">
        <v>461</v>
      </c>
      <c r="G64" s="65"/>
      <c r="H64" s="69" t="s">
        <v>263</v>
      </c>
      <c r="I64" s="70"/>
      <c r="J64" s="70"/>
      <c r="K64" s="69" t="s">
        <v>1470</v>
      </c>
      <c r="L64" s="73">
        <v>1</v>
      </c>
      <c r="M64" s="74">
        <v>1742.55419921875</v>
      </c>
      <c r="N64" s="74">
        <v>5870.0234375</v>
      </c>
      <c r="O64" s="75"/>
      <c r="P64" s="76"/>
      <c r="Q64" s="76"/>
      <c r="R64" s="86"/>
      <c r="S64" s="48">
        <v>0</v>
      </c>
      <c r="T64" s="48">
        <v>1</v>
      </c>
      <c r="U64" s="49">
        <v>0</v>
      </c>
      <c r="V64" s="49">
        <v>0.006803</v>
      </c>
      <c r="W64" s="49">
        <v>0.012031</v>
      </c>
      <c r="X64" s="49">
        <v>0.54387</v>
      </c>
      <c r="Y64" s="49">
        <v>0</v>
      </c>
      <c r="Z64" s="49">
        <v>0</v>
      </c>
      <c r="AA64" s="71">
        <v>64</v>
      </c>
      <c r="AB64" s="71"/>
      <c r="AC64" s="72"/>
      <c r="AD64" s="78" t="s">
        <v>854</v>
      </c>
      <c r="AE64" s="78">
        <v>100</v>
      </c>
      <c r="AF64" s="78">
        <v>17</v>
      </c>
      <c r="AG64" s="78">
        <v>316</v>
      </c>
      <c r="AH64" s="78">
        <v>628</v>
      </c>
      <c r="AI64" s="78"/>
      <c r="AJ64" s="78" t="s">
        <v>963</v>
      </c>
      <c r="AK64" s="78" t="s">
        <v>1048</v>
      </c>
      <c r="AL64" s="78"/>
      <c r="AM64" s="78"/>
      <c r="AN64" s="80">
        <v>43371.03283564815</v>
      </c>
      <c r="AO64" s="83" t="s">
        <v>1200</v>
      </c>
      <c r="AP64" s="78" t="b">
        <v>1</v>
      </c>
      <c r="AQ64" s="78" t="b">
        <v>0</v>
      </c>
      <c r="AR64" s="78" t="b">
        <v>0</v>
      </c>
      <c r="AS64" s="78" t="s">
        <v>748</v>
      </c>
      <c r="AT64" s="78">
        <v>0</v>
      </c>
      <c r="AU64" s="78"/>
      <c r="AV64" s="78" t="b">
        <v>0</v>
      </c>
      <c r="AW64" s="78" t="s">
        <v>1288</v>
      </c>
      <c r="AX64" s="83" t="s">
        <v>1350</v>
      </c>
      <c r="AY64" s="78" t="s">
        <v>66</v>
      </c>
      <c r="AZ64" s="78" t="str">
        <f>REPLACE(INDEX(GroupVertices[Group],MATCH(Vertices[[#This Row],[Vertex]],GroupVertices[Vertex],0)),1,1,"")</f>
        <v>1</v>
      </c>
      <c r="BA64" s="48"/>
      <c r="BB64" s="48"/>
      <c r="BC64" s="48"/>
      <c r="BD64" s="48"/>
      <c r="BE64" s="48"/>
      <c r="BF64" s="48"/>
      <c r="BG64" s="120" t="s">
        <v>1842</v>
      </c>
      <c r="BH64" s="120" t="s">
        <v>1842</v>
      </c>
      <c r="BI64" s="120" t="s">
        <v>1865</v>
      </c>
      <c r="BJ64" s="120" t="s">
        <v>1865</v>
      </c>
      <c r="BK64" s="120">
        <v>0</v>
      </c>
      <c r="BL64" s="123">
        <v>0</v>
      </c>
      <c r="BM64" s="120">
        <v>0</v>
      </c>
      <c r="BN64" s="123">
        <v>0</v>
      </c>
      <c r="BO64" s="120">
        <v>0</v>
      </c>
      <c r="BP64" s="123">
        <v>0</v>
      </c>
      <c r="BQ64" s="120">
        <v>27</v>
      </c>
      <c r="BR64" s="123">
        <v>100</v>
      </c>
      <c r="BS64" s="120">
        <v>27</v>
      </c>
      <c r="BT64" s="2"/>
      <c r="BU64" s="3"/>
      <c r="BV64" s="3"/>
      <c r="BW64" s="3"/>
      <c r="BX64" s="3"/>
    </row>
    <row r="65" spans="1:76" ht="15">
      <c r="A65" s="64" t="s">
        <v>264</v>
      </c>
      <c r="B65" s="65"/>
      <c r="C65" s="65" t="s">
        <v>64</v>
      </c>
      <c r="D65" s="66">
        <v>162.81794454211112</v>
      </c>
      <c r="E65" s="68"/>
      <c r="F65" s="100" t="s">
        <v>462</v>
      </c>
      <c r="G65" s="65"/>
      <c r="H65" s="69" t="s">
        <v>264</v>
      </c>
      <c r="I65" s="70"/>
      <c r="J65" s="70"/>
      <c r="K65" s="69" t="s">
        <v>1471</v>
      </c>
      <c r="L65" s="73">
        <v>1</v>
      </c>
      <c r="M65" s="74">
        <v>1357.60400390625</v>
      </c>
      <c r="N65" s="74">
        <v>8596.3408203125</v>
      </c>
      <c r="O65" s="75"/>
      <c r="P65" s="76"/>
      <c r="Q65" s="76"/>
      <c r="R65" s="86"/>
      <c r="S65" s="48">
        <v>0</v>
      </c>
      <c r="T65" s="48">
        <v>1</v>
      </c>
      <c r="U65" s="49">
        <v>0</v>
      </c>
      <c r="V65" s="49">
        <v>0.006803</v>
      </c>
      <c r="W65" s="49">
        <v>0.012031</v>
      </c>
      <c r="X65" s="49">
        <v>0.54387</v>
      </c>
      <c r="Y65" s="49">
        <v>0</v>
      </c>
      <c r="Z65" s="49">
        <v>0</v>
      </c>
      <c r="AA65" s="71">
        <v>65</v>
      </c>
      <c r="AB65" s="71"/>
      <c r="AC65" s="72"/>
      <c r="AD65" s="78" t="s">
        <v>855</v>
      </c>
      <c r="AE65" s="78">
        <v>494</v>
      </c>
      <c r="AF65" s="78">
        <v>181</v>
      </c>
      <c r="AG65" s="78">
        <v>22326</v>
      </c>
      <c r="AH65" s="78">
        <v>28380</v>
      </c>
      <c r="AI65" s="78"/>
      <c r="AJ65" s="78" t="s">
        <v>964</v>
      </c>
      <c r="AK65" s="78"/>
      <c r="AL65" s="78"/>
      <c r="AM65" s="78"/>
      <c r="AN65" s="80">
        <v>40904.280960648146</v>
      </c>
      <c r="AO65" s="83" t="s">
        <v>1201</v>
      </c>
      <c r="AP65" s="78" t="b">
        <v>0</v>
      </c>
      <c r="AQ65" s="78" t="b">
        <v>0</v>
      </c>
      <c r="AR65" s="78" t="b">
        <v>0</v>
      </c>
      <c r="AS65" s="78" t="s">
        <v>748</v>
      </c>
      <c r="AT65" s="78">
        <v>11</v>
      </c>
      <c r="AU65" s="83" t="s">
        <v>1252</v>
      </c>
      <c r="AV65" s="78" t="b">
        <v>0</v>
      </c>
      <c r="AW65" s="78" t="s">
        <v>1288</v>
      </c>
      <c r="AX65" s="83" t="s">
        <v>1351</v>
      </c>
      <c r="AY65" s="78" t="s">
        <v>66</v>
      </c>
      <c r="AZ65" s="78" t="str">
        <f>REPLACE(INDEX(GroupVertices[Group],MATCH(Vertices[[#This Row],[Vertex]],GroupVertices[Vertex],0)),1,1,"")</f>
        <v>1</v>
      </c>
      <c r="BA65" s="48"/>
      <c r="BB65" s="48"/>
      <c r="BC65" s="48"/>
      <c r="BD65" s="48"/>
      <c r="BE65" s="48"/>
      <c r="BF65" s="48"/>
      <c r="BG65" s="120" t="s">
        <v>1842</v>
      </c>
      <c r="BH65" s="120" t="s">
        <v>1842</v>
      </c>
      <c r="BI65" s="120" t="s">
        <v>1865</v>
      </c>
      <c r="BJ65" s="120" t="s">
        <v>1865</v>
      </c>
      <c r="BK65" s="120">
        <v>0</v>
      </c>
      <c r="BL65" s="123">
        <v>0</v>
      </c>
      <c r="BM65" s="120">
        <v>0</v>
      </c>
      <c r="BN65" s="123">
        <v>0</v>
      </c>
      <c r="BO65" s="120">
        <v>0</v>
      </c>
      <c r="BP65" s="123">
        <v>0</v>
      </c>
      <c r="BQ65" s="120">
        <v>27</v>
      </c>
      <c r="BR65" s="123">
        <v>100</v>
      </c>
      <c r="BS65" s="120">
        <v>27</v>
      </c>
      <c r="BT65" s="2"/>
      <c r="BU65" s="3"/>
      <c r="BV65" s="3"/>
      <c r="BW65" s="3"/>
      <c r="BX65" s="3"/>
    </row>
    <row r="66" spans="1:76" ht="15">
      <c r="A66" s="64" t="s">
        <v>265</v>
      </c>
      <c r="B66" s="65"/>
      <c r="C66" s="65" t="s">
        <v>64</v>
      </c>
      <c r="D66" s="66">
        <v>163.20206214475996</v>
      </c>
      <c r="E66" s="68"/>
      <c r="F66" s="100" t="s">
        <v>463</v>
      </c>
      <c r="G66" s="65"/>
      <c r="H66" s="69" t="s">
        <v>265</v>
      </c>
      <c r="I66" s="70"/>
      <c r="J66" s="70"/>
      <c r="K66" s="69" t="s">
        <v>1472</v>
      </c>
      <c r="L66" s="73">
        <v>1</v>
      </c>
      <c r="M66" s="74">
        <v>5098.15380859375</v>
      </c>
      <c r="N66" s="74">
        <v>7618.43115234375</v>
      </c>
      <c r="O66" s="75"/>
      <c r="P66" s="76"/>
      <c r="Q66" s="76"/>
      <c r="R66" s="86"/>
      <c r="S66" s="48">
        <v>0</v>
      </c>
      <c r="T66" s="48">
        <v>1</v>
      </c>
      <c r="U66" s="49">
        <v>0</v>
      </c>
      <c r="V66" s="49">
        <v>0.006803</v>
      </c>
      <c r="W66" s="49">
        <v>0.012031</v>
      </c>
      <c r="X66" s="49">
        <v>0.54387</v>
      </c>
      <c r="Y66" s="49">
        <v>0</v>
      </c>
      <c r="Z66" s="49">
        <v>0</v>
      </c>
      <c r="AA66" s="71">
        <v>66</v>
      </c>
      <c r="AB66" s="71"/>
      <c r="AC66" s="72"/>
      <c r="AD66" s="78" t="s">
        <v>856</v>
      </c>
      <c r="AE66" s="78">
        <v>267</v>
      </c>
      <c r="AF66" s="78">
        <v>266</v>
      </c>
      <c r="AG66" s="78">
        <v>22080</v>
      </c>
      <c r="AH66" s="78">
        <v>11475</v>
      </c>
      <c r="AI66" s="78"/>
      <c r="AJ66" s="78" t="s">
        <v>965</v>
      </c>
      <c r="AK66" s="78" t="s">
        <v>1049</v>
      </c>
      <c r="AL66" s="83" t="s">
        <v>1121</v>
      </c>
      <c r="AM66" s="78"/>
      <c r="AN66" s="80">
        <v>40765.08341435185</v>
      </c>
      <c r="AO66" s="78"/>
      <c r="AP66" s="78" t="b">
        <v>1</v>
      </c>
      <c r="AQ66" s="78" t="b">
        <v>0</v>
      </c>
      <c r="AR66" s="78" t="b">
        <v>0</v>
      </c>
      <c r="AS66" s="78" t="s">
        <v>748</v>
      </c>
      <c r="AT66" s="78">
        <v>56</v>
      </c>
      <c r="AU66" s="83" t="s">
        <v>1252</v>
      </c>
      <c r="AV66" s="78" t="b">
        <v>0</v>
      </c>
      <c r="AW66" s="78" t="s">
        <v>1288</v>
      </c>
      <c r="AX66" s="83" t="s">
        <v>1352</v>
      </c>
      <c r="AY66" s="78" t="s">
        <v>66</v>
      </c>
      <c r="AZ66" s="78" t="str">
        <f>REPLACE(INDEX(GroupVertices[Group],MATCH(Vertices[[#This Row],[Vertex]],GroupVertices[Vertex],0)),1,1,"")</f>
        <v>1</v>
      </c>
      <c r="BA66" s="48"/>
      <c r="BB66" s="48"/>
      <c r="BC66" s="48"/>
      <c r="BD66" s="48"/>
      <c r="BE66" s="48"/>
      <c r="BF66" s="48"/>
      <c r="BG66" s="120" t="s">
        <v>1842</v>
      </c>
      <c r="BH66" s="120" t="s">
        <v>1842</v>
      </c>
      <c r="BI66" s="120" t="s">
        <v>1865</v>
      </c>
      <c r="BJ66" s="120" t="s">
        <v>1865</v>
      </c>
      <c r="BK66" s="120">
        <v>0</v>
      </c>
      <c r="BL66" s="123">
        <v>0</v>
      </c>
      <c r="BM66" s="120">
        <v>0</v>
      </c>
      <c r="BN66" s="123">
        <v>0</v>
      </c>
      <c r="BO66" s="120">
        <v>0</v>
      </c>
      <c r="BP66" s="123">
        <v>0</v>
      </c>
      <c r="BQ66" s="120">
        <v>27</v>
      </c>
      <c r="BR66" s="123">
        <v>100</v>
      </c>
      <c r="BS66" s="120">
        <v>27</v>
      </c>
      <c r="BT66" s="2"/>
      <c r="BU66" s="3"/>
      <c r="BV66" s="3"/>
      <c r="BW66" s="3"/>
      <c r="BX66" s="3"/>
    </row>
    <row r="67" spans="1:76" ht="15">
      <c r="A67" s="64" t="s">
        <v>266</v>
      </c>
      <c r="B67" s="65"/>
      <c r="C67" s="65" t="s">
        <v>64</v>
      </c>
      <c r="D67" s="66">
        <v>162.16720413291773</v>
      </c>
      <c r="E67" s="68"/>
      <c r="F67" s="100" t="s">
        <v>464</v>
      </c>
      <c r="G67" s="65"/>
      <c r="H67" s="69" t="s">
        <v>266</v>
      </c>
      <c r="I67" s="70"/>
      <c r="J67" s="70"/>
      <c r="K67" s="69" t="s">
        <v>1473</v>
      </c>
      <c r="L67" s="73">
        <v>1</v>
      </c>
      <c r="M67" s="74">
        <v>6116.2607421875</v>
      </c>
      <c r="N67" s="74">
        <v>5167.43408203125</v>
      </c>
      <c r="O67" s="75"/>
      <c r="P67" s="76"/>
      <c r="Q67" s="76"/>
      <c r="R67" s="86"/>
      <c r="S67" s="48">
        <v>0</v>
      </c>
      <c r="T67" s="48">
        <v>1</v>
      </c>
      <c r="U67" s="49">
        <v>0</v>
      </c>
      <c r="V67" s="49">
        <v>0.006803</v>
      </c>
      <c r="W67" s="49">
        <v>0.012031</v>
      </c>
      <c r="X67" s="49">
        <v>0.54387</v>
      </c>
      <c r="Y67" s="49">
        <v>0</v>
      </c>
      <c r="Z67" s="49">
        <v>0</v>
      </c>
      <c r="AA67" s="71">
        <v>67</v>
      </c>
      <c r="AB67" s="71"/>
      <c r="AC67" s="72"/>
      <c r="AD67" s="78" t="s">
        <v>857</v>
      </c>
      <c r="AE67" s="78">
        <v>184</v>
      </c>
      <c r="AF67" s="78">
        <v>37</v>
      </c>
      <c r="AG67" s="78">
        <v>3407</v>
      </c>
      <c r="AH67" s="78">
        <v>2320</v>
      </c>
      <c r="AI67" s="78"/>
      <c r="AJ67" s="78"/>
      <c r="AK67" s="78"/>
      <c r="AL67" s="78"/>
      <c r="AM67" s="78"/>
      <c r="AN67" s="80">
        <v>41832.84506944445</v>
      </c>
      <c r="AO67" s="83" t="s">
        <v>1202</v>
      </c>
      <c r="AP67" s="78" t="b">
        <v>0</v>
      </c>
      <c r="AQ67" s="78" t="b">
        <v>0</v>
      </c>
      <c r="AR67" s="78" t="b">
        <v>1</v>
      </c>
      <c r="AS67" s="78" t="s">
        <v>1247</v>
      </c>
      <c r="AT67" s="78">
        <v>0</v>
      </c>
      <c r="AU67" s="83" t="s">
        <v>1252</v>
      </c>
      <c r="AV67" s="78" t="b">
        <v>0</v>
      </c>
      <c r="AW67" s="78" t="s">
        <v>1288</v>
      </c>
      <c r="AX67" s="83" t="s">
        <v>1353</v>
      </c>
      <c r="AY67" s="78" t="s">
        <v>66</v>
      </c>
      <c r="AZ67" s="78" t="str">
        <f>REPLACE(INDEX(GroupVertices[Group],MATCH(Vertices[[#This Row],[Vertex]],GroupVertices[Vertex],0)),1,1,"")</f>
        <v>1</v>
      </c>
      <c r="BA67" s="48"/>
      <c r="BB67" s="48"/>
      <c r="BC67" s="48"/>
      <c r="BD67" s="48"/>
      <c r="BE67" s="48"/>
      <c r="BF67" s="48"/>
      <c r="BG67" s="120" t="s">
        <v>1842</v>
      </c>
      <c r="BH67" s="120" t="s">
        <v>1842</v>
      </c>
      <c r="BI67" s="120" t="s">
        <v>1865</v>
      </c>
      <c r="BJ67" s="120" t="s">
        <v>1865</v>
      </c>
      <c r="BK67" s="120">
        <v>0</v>
      </c>
      <c r="BL67" s="123">
        <v>0</v>
      </c>
      <c r="BM67" s="120">
        <v>0</v>
      </c>
      <c r="BN67" s="123">
        <v>0</v>
      </c>
      <c r="BO67" s="120">
        <v>0</v>
      </c>
      <c r="BP67" s="123">
        <v>0</v>
      </c>
      <c r="BQ67" s="120">
        <v>27</v>
      </c>
      <c r="BR67" s="123">
        <v>100</v>
      </c>
      <c r="BS67" s="120">
        <v>27</v>
      </c>
      <c r="BT67" s="2"/>
      <c r="BU67" s="3"/>
      <c r="BV67" s="3"/>
      <c r="BW67" s="3"/>
      <c r="BX67" s="3"/>
    </row>
    <row r="68" spans="1:76" ht="15">
      <c r="A68" s="64" t="s">
        <v>267</v>
      </c>
      <c r="B68" s="65"/>
      <c r="C68" s="65" t="s">
        <v>64</v>
      </c>
      <c r="D68" s="66">
        <v>164.67526612668385</v>
      </c>
      <c r="E68" s="68"/>
      <c r="F68" s="100" t="s">
        <v>465</v>
      </c>
      <c r="G68" s="65"/>
      <c r="H68" s="69" t="s">
        <v>267</v>
      </c>
      <c r="I68" s="70"/>
      <c r="J68" s="70"/>
      <c r="K68" s="69" t="s">
        <v>1474</v>
      </c>
      <c r="L68" s="73">
        <v>1</v>
      </c>
      <c r="M68" s="74">
        <v>902.5304565429688</v>
      </c>
      <c r="N68" s="74">
        <v>5774.154296875</v>
      </c>
      <c r="O68" s="75"/>
      <c r="P68" s="76"/>
      <c r="Q68" s="76"/>
      <c r="R68" s="86"/>
      <c r="S68" s="48">
        <v>0</v>
      </c>
      <c r="T68" s="48">
        <v>1</v>
      </c>
      <c r="U68" s="49">
        <v>0</v>
      </c>
      <c r="V68" s="49">
        <v>0.006803</v>
      </c>
      <c r="W68" s="49">
        <v>0.012031</v>
      </c>
      <c r="X68" s="49">
        <v>0.54387</v>
      </c>
      <c r="Y68" s="49">
        <v>0</v>
      </c>
      <c r="Z68" s="49">
        <v>0</v>
      </c>
      <c r="AA68" s="71">
        <v>68</v>
      </c>
      <c r="AB68" s="71"/>
      <c r="AC68" s="72"/>
      <c r="AD68" s="78" t="s">
        <v>858</v>
      </c>
      <c r="AE68" s="78">
        <v>825</v>
      </c>
      <c r="AF68" s="78">
        <v>592</v>
      </c>
      <c r="AG68" s="78">
        <v>5545</v>
      </c>
      <c r="AH68" s="78">
        <v>1834</v>
      </c>
      <c r="AI68" s="78"/>
      <c r="AJ68" s="78" t="s">
        <v>966</v>
      </c>
      <c r="AK68" s="78" t="s">
        <v>1050</v>
      </c>
      <c r="AL68" s="83" t="s">
        <v>1122</v>
      </c>
      <c r="AM68" s="78"/>
      <c r="AN68" s="80">
        <v>39532.94923611111</v>
      </c>
      <c r="AO68" s="83" t="s">
        <v>1203</v>
      </c>
      <c r="AP68" s="78" t="b">
        <v>0</v>
      </c>
      <c r="AQ68" s="78" t="b">
        <v>0</v>
      </c>
      <c r="AR68" s="78" t="b">
        <v>0</v>
      </c>
      <c r="AS68" s="78" t="s">
        <v>748</v>
      </c>
      <c r="AT68" s="78">
        <v>34</v>
      </c>
      <c r="AU68" s="83" t="s">
        <v>1252</v>
      </c>
      <c r="AV68" s="78" t="b">
        <v>0</v>
      </c>
      <c r="AW68" s="78" t="s">
        <v>1288</v>
      </c>
      <c r="AX68" s="83" t="s">
        <v>1354</v>
      </c>
      <c r="AY68" s="78" t="s">
        <v>66</v>
      </c>
      <c r="AZ68" s="78" t="str">
        <f>REPLACE(INDEX(GroupVertices[Group],MATCH(Vertices[[#This Row],[Vertex]],GroupVertices[Vertex],0)),1,1,"")</f>
        <v>1</v>
      </c>
      <c r="BA68" s="48"/>
      <c r="BB68" s="48"/>
      <c r="BC68" s="48"/>
      <c r="BD68" s="48"/>
      <c r="BE68" s="48"/>
      <c r="BF68" s="48"/>
      <c r="BG68" s="120" t="s">
        <v>1842</v>
      </c>
      <c r="BH68" s="120" t="s">
        <v>1842</v>
      </c>
      <c r="BI68" s="120" t="s">
        <v>1865</v>
      </c>
      <c r="BJ68" s="120" t="s">
        <v>1865</v>
      </c>
      <c r="BK68" s="120">
        <v>0</v>
      </c>
      <c r="BL68" s="123">
        <v>0</v>
      </c>
      <c r="BM68" s="120">
        <v>0</v>
      </c>
      <c r="BN68" s="123">
        <v>0</v>
      </c>
      <c r="BO68" s="120">
        <v>0</v>
      </c>
      <c r="BP68" s="123">
        <v>0</v>
      </c>
      <c r="BQ68" s="120">
        <v>27</v>
      </c>
      <c r="BR68" s="123">
        <v>100</v>
      </c>
      <c r="BS68" s="120">
        <v>27</v>
      </c>
      <c r="BT68" s="2"/>
      <c r="BU68" s="3"/>
      <c r="BV68" s="3"/>
      <c r="BW68" s="3"/>
      <c r="BX68" s="3"/>
    </row>
    <row r="69" spans="1:76" ht="15">
      <c r="A69" s="64" t="s">
        <v>268</v>
      </c>
      <c r="B69" s="65"/>
      <c r="C69" s="65" t="s">
        <v>64</v>
      </c>
      <c r="D69" s="66">
        <v>198.98374658915648</v>
      </c>
      <c r="E69" s="68"/>
      <c r="F69" s="100" t="s">
        <v>466</v>
      </c>
      <c r="G69" s="65"/>
      <c r="H69" s="69" t="s">
        <v>268</v>
      </c>
      <c r="I69" s="70"/>
      <c r="J69" s="70"/>
      <c r="K69" s="69" t="s">
        <v>1475</v>
      </c>
      <c r="L69" s="73">
        <v>1</v>
      </c>
      <c r="M69" s="74">
        <v>5530.84619140625</v>
      </c>
      <c r="N69" s="74">
        <v>5558.70654296875</v>
      </c>
      <c r="O69" s="75"/>
      <c r="P69" s="76"/>
      <c r="Q69" s="76"/>
      <c r="R69" s="86"/>
      <c r="S69" s="48">
        <v>0</v>
      </c>
      <c r="T69" s="48">
        <v>1</v>
      </c>
      <c r="U69" s="49">
        <v>0</v>
      </c>
      <c r="V69" s="49">
        <v>0.006803</v>
      </c>
      <c r="W69" s="49">
        <v>0.012031</v>
      </c>
      <c r="X69" s="49">
        <v>0.54387</v>
      </c>
      <c r="Y69" s="49">
        <v>0</v>
      </c>
      <c r="Z69" s="49">
        <v>0</v>
      </c>
      <c r="AA69" s="71">
        <v>69</v>
      </c>
      <c r="AB69" s="71"/>
      <c r="AC69" s="72"/>
      <c r="AD69" s="78" t="s">
        <v>859</v>
      </c>
      <c r="AE69" s="78">
        <v>4883</v>
      </c>
      <c r="AF69" s="78">
        <v>8184</v>
      </c>
      <c r="AG69" s="78">
        <v>9468</v>
      </c>
      <c r="AH69" s="78">
        <v>5016</v>
      </c>
      <c r="AI69" s="78"/>
      <c r="AJ69" s="78" t="s">
        <v>967</v>
      </c>
      <c r="AK69" s="78"/>
      <c r="AL69" s="83" t="s">
        <v>1123</v>
      </c>
      <c r="AM69" s="78"/>
      <c r="AN69" s="80">
        <v>39900.69872685185</v>
      </c>
      <c r="AO69" s="83" t="s">
        <v>1204</v>
      </c>
      <c r="AP69" s="78" t="b">
        <v>0</v>
      </c>
      <c r="AQ69" s="78" t="b">
        <v>0</v>
      </c>
      <c r="AR69" s="78" t="b">
        <v>1</v>
      </c>
      <c r="AS69" s="78" t="s">
        <v>749</v>
      </c>
      <c r="AT69" s="78">
        <v>129</v>
      </c>
      <c r="AU69" s="83" t="s">
        <v>1261</v>
      </c>
      <c r="AV69" s="78" t="b">
        <v>1</v>
      </c>
      <c r="AW69" s="78" t="s">
        <v>1288</v>
      </c>
      <c r="AX69" s="83" t="s">
        <v>1355</v>
      </c>
      <c r="AY69" s="78" t="s">
        <v>66</v>
      </c>
      <c r="AZ69" s="78" t="str">
        <f>REPLACE(INDEX(GroupVertices[Group],MATCH(Vertices[[#This Row],[Vertex]],GroupVertices[Vertex],0)),1,1,"")</f>
        <v>1</v>
      </c>
      <c r="BA69" s="48"/>
      <c r="BB69" s="48"/>
      <c r="BC69" s="48"/>
      <c r="BD69" s="48"/>
      <c r="BE69" s="48"/>
      <c r="BF69" s="48"/>
      <c r="BG69" s="120" t="s">
        <v>1842</v>
      </c>
      <c r="BH69" s="120" t="s">
        <v>1842</v>
      </c>
      <c r="BI69" s="120" t="s">
        <v>1865</v>
      </c>
      <c r="BJ69" s="120" t="s">
        <v>1865</v>
      </c>
      <c r="BK69" s="120">
        <v>0</v>
      </c>
      <c r="BL69" s="123">
        <v>0</v>
      </c>
      <c r="BM69" s="120">
        <v>0</v>
      </c>
      <c r="BN69" s="123">
        <v>0</v>
      </c>
      <c r="BO69" s="120">
        <v>0</v>
      </c>
      <c r="BP69" s="123">
        <v>0</v>
      </c>
      <c r="BQ69" s="120">
        <v>27</v>
      </c>
      <c r="BR69" s="123">
        <v>100</v>
      </c>
      <c r="BS69" s="120">
        <v>27</v>
      </c>
      <c r="BT69" s="2"/>
      <c r="BU69" s="3"/>
      <c r="BV69" s="3"/>
      <c r="BW69" s="3"/>
      <c r="BX69" s="3"/>
    </row>
    <row r="70" spans="1:76" ht="15">
      <c r="A70" s="64" t="s">
        <v>269</v>
      </c>
      <c r="B70" s="65"/>
      <c r="C70" s="65" t="s">
        <v>64</v>
      </c>
      <c r="D70" s="66">
        <v>165.48417260755616</v>
      </c>
      <c r="E70" s="68"/>
      <c r="F70" s="100" t="s">
        <v>467</v>
      </c>
      <c r="G70" s="65"/>
      <c r="H70" s="69" t="s">
        <v>269</v>
      </c>
      <c r="I70" s="70"/>
      <c r="J70" s="70"/>
      <c r="K70" s="69" t="s">
        <v>1476</v>
      </c>
      <c r="L70" s="73">
        <v>1</v>
      </c>
      <c r="M70" s="74">
        <v>2624.66259765625</v>
      </c>
      <c r="N70" s="74">
        <v>9206.623046875</v>
      </c>
      <c r="O70" s="75"/>
      <c r="P70" s="76"/>
      <c r="Q70" s="76"/>
      <c r="R70" s="86"/>
      <c r="S70" s="48">
        <v>0</v>
      </c>
      <c r="T70" s="48">
        <v>1</v>
      </c>
      <c r="U70" s="49">
        <v>0</v>
      </c>
      <c r="V70" s="49">
        <v>0.006803</v>
      </c>
      <c r="W70" s="49">
        <v>0.012031</v>
      </c>
      <c r="X70" s="49">
        <v>0.54387</v>
      </c>
      <c r="Y70" s="49">
        <v>0</v>
      </c>
      <c r="Z70" s="49">
        <v>0</v>
      </c>
      <c r="AA70" s="71">
        <v>70</v>
      </c>
      <c r="AB70" s="71"/>
      <c r="AC70" s="72"/>
      <c r="AD70" s="78" t="s">
        <v>860</v>
      </c>
      <c r="AE70" s="78">
        <v>553</v>
      </c>
      <c r="AF70" s="78">
        <v>771</v>
      </c>
      <c r="AG70" s="78">
        <v>85083</v>
      </c>
      <c r="AH70" s="78">
        <v>61501</v>
      </c>
      <c r="AI70" s="78"/>
      <c r="AJ70" s="78" t="s">
        <v>968</v>
      </c>
      <c r="AK70" s="78" t="s">
        <v>1051</v>
      </c>
      <c r="AL70" s="78"/>
      <c r="AM70" s="78"/>
      <c r="AN70" s="80">
        <v>39239.67527777778</v>
      </c>
      <c r="AO70" s="83" t="s">
        <v>1205</v>
      </c>
      <c r="AP70" s="78" t="b">
        <v>0</v>
      </c>
      <c r="AQ70" s="78" t="b">
        <v>0</v>
      </c>
      <c r="AR70" s="78" t="b">
        <v>0</v>
      </c>
      <c r="AS70" s="78" t="s">
        <v>748</v>
      </c>
      <c r="AT70" s="78">
        <v>91</v>
      </c>
      <c r="AU70" s="83" t="s">
        <v>1252</v>
      </c>
      <c r="AV70" s="78" t="b">
        <v>0</v>
      </c>
      <c r="AW70" s="78" t="s">
        <v>1288</v>
      </c>
      <c r="AX70" s="83" t="s">
        <v>1356</v>
      </c>
      <c r="AY70" s="78" t="s">
        <v>66</v>
      </c>
      <c r="AZ70" s="78" t="str">
        <f>REPLACE(INDEX(GroupVertices[Group],MATCH(Vertices[[#This Row],[Vertex]],GroupVertices[Vertex],0)),1,1,"")</f>
        <v>1</v>
      </c>
      <c r="BA70" s="48"/>
      <c r="BB70" s="48"/>
      <c r="BC70" s="48"/>
      <c r="BD70" s="48"/>
      <c r="BE70" s="48"/>
      <c r="BF70" s="48"/>
      <c r="BG70" s="120" t="s">
        <v>1842</v>
      </c>
      <c r="BH70" s="120" t="s">
        <v>1842</v>
      </c>
      <c r="BI70" s="120" t="s">
        <v>1865</v>
      </c>
      <c r="BJ70" s="120" t="s">
        <v>1865</v>
      </c>
      <c r="BK70" s="120">
        <v>0</v>
      </c>
      <c r="BL70" s="123">
        <v>0</v>
      </c>
      <c r="BM70" s="120">
        <v>0</v>
      </c>
      <c r="BN70" s="123">
        <v>0</v>
      </c>
      <c r="BO70" s="120">
        <v>0</v>
      </c>
      <c r="BP70" s="123">
        <v>0</v>
      </c>
      <c r="BQ70" s="120">
        <v>27</v>
      </c>
      <c r="BR70" s="123">
        <v>100</v>
      </c>
      <c r="BS70" s="120">
        <v>27</v>
      </c>
      <c r="BT70" s="2"/>
      <c r="BU70" s="3"/>
      <c r="BV70" s="3"/>
      <c r="BW70" s="3"/>
      <c r="BX70" s="3"/>
    </row>
    <row r="71" spans="1:76" ht="15">
      <c r="A71" s="64" t="s">
        <v>270</v>
      </c>
      <c r="B71" s="65"/>
      <c r="C71" s="65" t="s">
        <v>64</v>
      </c>
      <c r="D71" s="66">
        <v>165.14072628048189</v>
      </c>
      <c r="E71" s="68"/>
      <c r="F71" s="100" t="s">
        <v>468</v>
      </c>
      <c r="G71" s="65"/>
      <c r="H71" s="69" t="s">
        <v>270</v>
      </c>
      <c r="I71" s="70"/>
      <c r="J71" s="70"/>
      <c r="K71" s="69" t="s">
        <v>1477</v>
      </c>
      <c r="L71" s="73">
        <v>1</v>
      </c>
      <c r="M71" s="74">
        <v>3102.48828125</v>
      </c>
      <c r="N71" s="74">
        <v>9646.09375</v>
      </c>
      <c r="O71" s="75"/>
      <c r="P71" s="76"/>
      <c r="Q71" s="76"/>
      <c r="R71" s="86"/>
      <c r="S71" s="48">
        <v>0</v>
      </c>
      <c r="T71" s="48">
        <v>1</v>
      </c>
      <c r="U71" s="49">
        <v>0</v>
      </c>
      <c r="V71" s="49">
        <v>0.006803</v>
      </c>
      <c r="W71" s="49">
        <v>0.012031</v>
      </c>
      <c r="X71" s="49">
        <v>0.54387</v>
      </c>
      <c r="Y71" s="49">
        <v>0</v>
      </c>
      <c r="Z71" s="49">
        <v>0</v>
      </c>
      <c r="AA71" s="71">
        <v>71</v>
      </c>
      <c r="AB71" s="71"/>
      <c r="AC71" s="72"/>
      <c r="AD71" s="78" t="s">
        <v>861</v>
      </c>
      <c r="AE71" s="78">
        <v>233</v>
      </c>
      <c r="AF71" s="78">
        <v>695</v>
      </c>
      <c r="AG71" s="78">
        <v>68291</v>
      </c>
      <c r="AH71" s="78">
        <v>853</v>
      </c>
      <c r="AI71" s="78"/>
      <c r="AJ71" s="78" t="s">
        <v>969</v>
      </c>
      <c r="AK71" s="78" t="s">
        <v>1052</v>
      </c>
      <c r="AL71" s="83" t="s">
        <v>1124</v>
      </c>
      <c r="AM71" s="78"/>
      <c r="AN71" s="80">
        <v>39903.62305555555</v>
      </c>
      <c r="AO71" s="83" t="s">
        <v>1206</v>
      </c>
      <c r="AP71" s="78" t="b">
        <v>0</v>
      </c>
      <c r="AQ71" s="78" t="b">
        <v>0</v>
      </c>
      <c r="AR71" s="78" t="b">
        <v>1</v>
      </c>
      <c r="AS71" s="78" t="s">
        <v>748</v>
      </c>
      <c r="AT71" s="78">
        <v>35</v>
      </c>
      <c r="AU71" s="83" t="s">
        <v>1262</v>
      </c>
      <c r="AV71" s="78" t="b">
        <v>0</v>
      </c>
      <c r="AW71" s="78" t="s">
        <v>1288</v>
      </c>
      <c r="AX71" s="83" t="s">
        <v>1357</v>
      </c>
      <c r="AY71" s="78" t="s">
        <v>66</v>
      </c>
      <c r="AZ71" s="78" t="str">
        <f>REPLACE(INDEX(GroupVertices[Group],MATCH(Vertices[[#This Row],[Vertex]],GroupVertices[Vertex],0)),1,1,"")</f>
        <v>1</v>
      </c>
      <c r="BA71" s="48"/>
      <c r="BB71" s="48"/>
      <c r="BC71" s="48"/>
      <c r="BD71" s="48"/>
      <c r="BE71" s="48"/>
      <c r="BF71" s="48"/>
      <c r="BG71" s="120" t="s">
        <v>1842</v>
      </c>
      <c r="BH71" s="120" t="s">
        <v>1842</v>
      </c>
      <c r="BI71" s="120" t="s">
        <v>1865</v>
      </c>
      <c r="BJ71" s="120" t="s">
        <v>1865</v>
      </c>
      <c r="BK71" s="120">
        <v>0</v>
      </c>
      <c r="BL71" s="123">
        <v>0</v>
      </c>
      <c r="BM71" s="120">
        <v>0</v>
      </c>
      <c r="BN71" s="123">
        <v>0</v>
      </c>
      <c r="BO71" s="120">
        <v>0</v>
      </c>
      <c r="BP71" s="123">
        <v>0</v>
      </c>
      <c r="BQ71" s="120">
        <v>27</v>
      </c>
      <c r="BR71" s="123">
        <v>100</v>
      </c>
      <c r="BS71" s="120">
        <v>27</v>
      </c>
      <c r="BT71" s="2"/>
      <c r="BU71" s="3"/>
      <c r="BV71" s="3"/>
      <c r="BW71" s="3"/>
      <c r="BX71" s="3"/>
    </row>
    <row r="72" spans="1:76" ht="15">
      <c r="A72" s="64" t="s">
        <v>271</v>
      </c>
      <c r="B72" s="65"/>
      <c r="C72" s="65" t="s">
        <v>64</v>
      </c>
      <c r="D72" s="66">
        <v>162.37959857202947</v>
      </c>
      <c r="E72" s="68"/>
      <c r="F72" s="100" t="s">
        <v>469</v>
      </c>
      <c r="G72" s="65"/>
      <c r="H72" s="69" t="s">
        <v>271</v>
      </c>
      <c r="I72" s="70"/>
      <c r="J72" s="70"/>
      <c r="K72" s="69" t="s">
        <v>1478</v>
      </c>
      <c r="L72" s="73">
        <v>1</v>
      </c>
      <c r="M72" s="74">
        <v>4136.4951171875</v>
      </c>
      <c r="N72" s="74">
        <v>9260.5712890625</v>
      </c>
      <c r="O72" s="75"/>
      <c r="P72" s="76"/>
      <c r="Q72" s="76"/>
      <c r="R72" s="86"/>
      <c r="S72" s="48">
        <v>0</v>
      </c>
      <c r="T72" s="48">
        <v>1</v>
      </c>
      <c r="U72" s="49">
        <v>0</v>
      </c>
      <c r="V72" s="49">
        <v>0.006803</v>
      </c>
      <c r="W72" s="49">
        <v>0.012031</v>
      </c>
      <c r="X72" s="49">
        <v>0.54387</v>
      </c>
      <c r="Y72" s="49">
        <v>0</v>
      </c>
      <c r="Z72" s="49">
        <v>0</v>
      </c>
      <c r="AA72" s="71">
        <v>72</v>
      </c>
      <c r="AB72" s="71"/>
      <c r="AC72" s="72"/>
      <c r="AD72" s="78" t="s">
        <v>862</v>
      </c>
      <c r="AE72" s="78">
        <v>349</v>
      </c>
      <c r="AF72" s="78">
        <v>84</v>
      </c>
      <c r="AG72" s="78">
        <v>4807</v>
      </c>
      <c r="AH72" s="78">
        <v>7033</v>
      </c>
      <c r="AI72" s="78"/>
      <c r="AJ72" s="78"/>
      <c r="AK72" s="78"/>
      <c r="AL72" s="78"/>
      <c r="AM72" s="78"/>
      <c r="AN72" s="80">
        <v>43514.944560185184</v>
      </c>
      <c r="AO72" s="83" t="s">
        <v>1207</v>
      </c>
      <c r="AP72" s="78" t="b">
        <v>1</v>
      </c>
      <c r="AQ72" s="78" t="b">
        <v>0</v>
      </c>
      <c r="AR72" s="78" t="b">
        <v>0</v>
      </c>
      <c r="AS72" s="78" t="s">
        <v>748</v>
      </c>
      <c r="AT72" s="78">
        <v>0</v>
      </c>
      <c r="AU72" s="78"/>
      <c r="AV72" s="78" t="b">
        <v>0</v>
      </c>
      <c r="AW72" s="78" t="s">
        <v>1288</v>
      </c>
      <c r="AX72" s="83" t="s">
        <v>1358</v>
      </c>
      <c r="AY72" s="78" t="s">
        <v>66</v>
      </c>
      <c r="AZ72" s="78" t="str">
        <f>REPLACE(INDEX(GroupVertices[Group],MATCH(Vertices[[#This Row],[Vertex]],GroupVertices[Vertex],0)),1,1,"")</f>
        <v>1</v>
      </c>
      <c r="BA72" s="48"/>
      <c r="BB72" s="48"/>
      <c r="BC72" s="48"/>
      <c r="BD72" s="48"/>
      <c r="BE72" s="48"/>
      <c r="BF72" s="48"/>
      <c r="BG72" s="120" t="s">
        <v>1842</v>
      </c>
      <c r="BH72" s="120" t="s">
        <v>1842</v>
      </c>
      <c r="BI72" s="120" t="s">
        <v>1865</v>
      </c>
      <c r="BJ72" s="120" t="s">
        <v>1865</v>
      </c>
      <c r="BK72" s="120">
        <v>0</v>
      </c>
      <c r="BL72" s="123">
        <v>0</v>
      </c>
      <c r="BM72" s="120">
        <v>0</v>
      </c>
      <c r="BN72" s="123">
        <v>0</v>
      </c>
      <c r="BO72" s="120">
        <v>0</v>
      </c>
      <c r="BP72" s="123">
        <v>0</v>
      </c>
      <c r="BQ72" s="120">
        <v>27</v>
      </c>
      <c r="BR72" s="123">
        <v>100</v>
      </c>
      <c r="BS72" s="120">
        <v>27</v>
      </c>
      <c r="BT72" s="2"/>
      <c r="BU72" s="3"/>
      <c r="BV72" s="3"/>
      <c r="BW72" s="3"/>
      <c r="BX72" s="3"/>
    </row>
    <row r="73" spans="1:76" ht="15">
      <c r="A73" s="64" t="s">
        <v>272</v>
      </c>
      <c r="B73" s="65"/>
      <c r="C73" s="65" t="s">
        <v>64</v>
      </c>
      <c r="D73" s="66">
        <v>162.77727326653653</v>
      </c>
      <c r="E73" s="68"/>
      <c r="F73" s="100" t="s">
        <v>470</v>
      </c>
      <c r="G73" s="65"/>
      <c r="H73" s="69" t="s">
        <v>272</v>
      </c>
      <c r="I73" s="70"/>
      <c r="J73" s="70"/>
      <c r="K73" s="69" t="s">
        <v>1479</v>
      </c>
      <c r="L73" s="73">
        <v>1</v>
      </c>
      <c r="M73" s="74">
        <v>4359.4189453125</v>
      </c>
      <c r="N73" s="74">
        <v>7090.552734375</v>
      </c>
      <c r="O73" s="75"/>
      <c r="P73" s="76"/>
      <c r="Q73" s="76"/>
      <c r="R73" s="86"/>
      <c r="S73" s="48">
        <v>0</v>
      </c>
      <c r="T73" s="48">
        <v>1</v>
      </c>
      <c r="U73" s="49">
        <v>0</v>
      </c>
      <c r="V73" s="49">
        <v>0.006803</v>
      </c>
      <c r="W73" s="49">
        <v>0.012031</v>
      </c>
      <c r="X73" s="49">
        <v>0.54387</v>
      </c>
      <c r="Y73" s="49">
        <v>0</v>
      </c>
      <c r="Z73" s="49">
        <v>0</v>
      </c>
      <c r="AA73" s="71">
        <v>73</v>
      </c>
      <c r="AB73" s="71"/>
      <c r="AC73" s="72"/>
      <c r="AD73" s="78" t="s">
        <v>863</v>
      </c>
      <c r="AE73" s="78">
        <v>354</v>
      </c>
      <c r="AF73" s="78">
        <v>172</v>
      </c>
      <c r="AG73" s="78">
        <v>2716</v>
      </c>
      <c r="AH73" s="78">
        <v>846</v>
      </c>
      <c r="AI73" s="78"/>
      <c r="AJ73" s="78" t="s">
        <v>970</v>
      </c>
      <c r="AK73" s="78" t="s">
        <v>1053</v>
      </c>
      <c r="AL73" s="78"/>
      <c r="AM73" s="78"/>
      <c r="AN73" s="80">
        <v>40631.377905092595</v>
      </c>
      <c r="AO73" s="78"/>
      <c r="AP73" s="78" t="b">
        <v>0</v>
      </c>
      <c r="AQ73" s="78" t="b">
        <v>0</v>
      </c>
      <c r="AR73" s="78" t="b">
        <v>1</v>
      </c>
      <c r="AS73" s="78" t="s">
        <v>748</v>
      </c>
      <c r="AT73" s="78">
        <v>5</v>
      </c>
      <c r="AU73" s="83" t="s">
        <v>1252</v>
      </c>
      <c r="AV73" s="78" t="b">
        <v>0</v>
      </c>
      <c r="AW73" s="78" t="s">
        <v>1288</v>
      </c>
      <c r="AX73" s="83" t="s">
        <v>1359</v>
      </c>
      <c r="AY73" s="78" t="s">
        <v>66</v>
      </c>
      <c r="AZ73" s="78" t="str">
        <f>REPLACE(INDEX(GroupVertices[Group],MATCH(Vertices[[#This Row],[Vertex]],GroupVertices[Vertex],0)),1,1,"")</f>
        <v>1</v>
      </c>
      <c r="BA73" s="48"/>
      <c r="BB73" s="48"/>
      <c r="BC73" s="48"/>
      <c r="BD73" s="48"/>
      <c r="BE73" s="48"/>
      <c r="BF73" s="48"/>
      <c r="BG73" s="120" t="s">
        <v>1842</v>
      </c>
      <c r="BH73" s="120" t="s">
        <v>1842</v>
      </c>
      <c r="BI73" s="120" t="s">
        <v>1865</v>
      </c>
      <c r="BJ73" s="120" t="s">
        <v>1865</v>
      </c>
      <c r="BK73" s="120">
        <v>0</v>
      </c>
      <c r="BL73" s="123">
        <v>0</v>
      </c>
      <c r="BM73" s="120">
        <v>0</v>
      </c>
      <c r="BN73" s="123">
        <v>0</v>
      </c>
      <c r="BO73" s="120">
        <v>0</v>
      </c>
      <c r="BP73" s="123">
        <v>0</v>
      </c>
      <c r="BQ73" s="120">
        <v>27</v>
      </c>
      <c r="BR73" s="123">
        <v>100</v>
      </c>
      <c r="BS73" s="120">
        <v>27</v>
      </c>
      <c r="BT73" s="2"/>
      <c r="BU73" s="3"/>
      <c r="BV73" s="3"/>
      <c r="BW73" s="3"/>
      <c r="BX73" s="3"/>
    </row>
    <row r="74" spans="1:76" ht="15">
      <c r="A74" s="64" t="s">
        <v>273</v>
      </c>
      <c r="B74" s="65"/>
      <c r="C74" s="65" t="s">
        <v>64</v>
      </c>
      <c r="D74" s="66">
        <v>163.0981244405138</v>
      </c>
      <c r="E74" s="68"/>
      <c r="F74" s="100" t="s">
        <v>471</v>
      </c>
      <c r="G74" s="65"/>
      <c r="H74" s="69" t="s">
        <v>273</v>
      </c>
      <c r="I74" s="70"/>
      <c r="J74" s="70"/>
      <c r="K74" s="69" t="s">
        <v>1480</v>
      </c>
      <c r="L74" s="73">
        <v>1</v>
      </c>
      <c r="M74" s="74">
        <v>2089.598388671875</v>
      </c>
      <c r="N74" s="74">
        <v>7179.98876953125</v>
      </c>
      <c r="O74" s="75"/>
      <c r="P74" s="76"/>
      <c r="Q74" s="76"/>
      <c r="R74" s="86"/>
      <c r="S74" s="48">
        <v>0</v>
      </c>
      <c r="T74" s="48">
        <v>1</v>
      </c>
      <c r="U74" s="49">
        <v>0</v>
      </c>
      <c r="V74" s="49">
        <v>0.006803</v>
      </c>
      <c r="W74" s="49">
        <v>0.012031</v>
      </c>
      <c r="X74" s="49">
        <v>0.54387</v>
      </c>
      <c r="Y74" s="49">
        <v>0</v>
      </c>
      <c r="Z74" s="49">
        <v>0</v>
      </c>
      <c r="AA74" s="71">
        <v>74</v>
      </c>
      <c r="AB74" s="71"/>
      <c r="AC74" s="72"/>
      <c r="AD74" s="78" t="s">
        <v>864</v>
      </c>
      <c r="AE74" s="78">
        <v>552</v>
      </c>
      <c r="AF74" s="78">
        <v>243</v>
      </c>
      <c r="AG74" s="78">
        <v>710</v>
      </c>
      <c r="AH74" s="78">
        <v>507</v>
      </c>
      <c r="AI74" s="78"/>
      <c r="AJ74" s="78" t="s">
        <v>971</v>
      </c>
      <c r="AK74" s="78" t="s">
        <v>1054</v>
      </c>
      <c r="AL74" s="83" t="s">
        <v>1125</v>
      </c>
      <c r="AM74" s="78"/>
      <c r="AN74" s="80">
        <v>41711.86665509259</v>
      </c>
      <c r="AO74" s="83" t="s">
        <v>1208</v>
      </c>
      <c r="AP74" s="78" t="b">
        <v>1</v>
      </c>
      <c r="AQ74" s="78" t="b">
        <v>0</v>
      </c>
      <c r="AR74" s="78" t="b">
        <v>0</v>
      </c>
      <c r="AS74" s="78" t="s">
        <v>749</v>
      </c>
      <c r="AT74" s="78">
        <v>2</v>
      </c>
      <c r="AU74" s="83" t="s">
        <v>1252</v>
      </c>
      <c r="AV74" s="78" t="b">
        <v>0</v>
      </c>
      <c r="AW74" s="78" t="s">
        <v>1288</v>
      </c>
      <c r="AX74" s="83" t="s">
        <v>1360</v>
      </c>
      <c r="AY74" s="78" t="s">
        <v>66</v>
      </c>
      <c r="AZ74" s="78" t="str">
        <f>REPLACE(INDEX(GroupVertices[Group],MATCH(Vertices[[#This Row],[Vertex]],GroupVertices[Vertex],0)),1,1,"")</f>
        <v>1</v>
      </c>
      <c r="BA74" s="48"/>
      <c r="BB74" s="48"/>
      <c r="BC74" s="48"/>
      <c r="BD74" s="48"/>
      <c r="BE74" s="48"/>
      <c r="BF74" s="48"/>
      <c r="BG74" s="120" t="s">
        <v>1842</v>
      </c>
      <c r="BH74" s="120" t="s">
        <v>1842</v>
      </c>
      <c r="BI74" s="120" t="s">
        <v>1865</v>
      </c>
      <c r="BJ74" s="120" t="s">
        <v>1865</v>
      </c>
      <c r="BK74" s="120">
        <v>0</v>
      </c>
      <c r="BL74" s="123">
        <v>0</v>
      </c>
      <c r="BM74" s="120">
        <v>0</v>
      </c>
      <c r="BN74" s="123">
        <v>0</v>
      </c>
      <c r="BO74" s="120">
        <v>0</v>
      </c>
      <c r="BP74" s="123">
        <v>0</v>
      </c>
      <c r="BQ74" s="120">
        <v>27</v>
      </c>
      <c r="BR74" s="123">
        <v>100</v>
      </c>
      <c r="BS74" s="120">
        <v>27</v>
      </c>
      <c r="BT74" s="2"/>
      <c r="BU74" s="3"/>
      <c r="BV74" s="3"/>
      <c r="BW74" s="3"/>
      <c r="BX74" s="3"/>
    </row>
    <row r="75" spans="1:76" ht="15">
      <c r="A75" s="64" t="s">
        <v>274</v>
      </c>
      <c r="B75" s="65"/>
      <c r="C75" s="65" t="s">
        <v>64</v>
      </c>
      <c r="D75" s="66">
        <v>166.92574337514426</v>
      </c>
      <c r="E75" s="68"/>
      <c r="F75" s="100" t="s">
        <v>472</v>
      </c>
      <c r="G75" s="65"/>
      <c r="H75" s="69" t="s">
        <v>274</v>
      </c>
      <c r="I75" s="70"/>
      <c r="J75" s="70"/>
      <c r="K75" s="69" t="s">
        <v>1481</v>
      </c>
      <c r="L75" s="73">
        <v>1</v>
      </c>
      <c r="M75" s="74">
        <v>3891.002685546875</v>
      </c>
      <c r="N75" s="74">
        <v>8231.17578125</v>
      </c>
      <c r="O75" s="75"/>
      <c r="P75" s="76"/>
      <c r="Q75" s="76"/>
      <c r="R75" s="86"/>
      <c r="S75" s="48">
        <v>0</v>
      </c>
      <c r="T75" s="48">
        <v>1</v>
      </c>
      <c r="U75" s="49">
        <v>0</v>
      </c>
      <c r="V75" s="49">
        <v>0.006803</v>
      </c>
      <c r="W75" s="49">
        <v>0.012031</v>
      </c>
      <c r="X75" s="49">
        <v>0.54387</v>
      </c>
      <c r="Y75" s="49">
        <v>0</v>
      </c>
      <c r="Z75" s="49">
        <v>0</v>
      </c>
      <c r="AA75" s="71">
        <v>75</v>
      </c>
      <c r="AB75" s="71"/>
      <c r="AC75" s="72"/>
      <c r="AD75" s="78" t="s">
        <v>865</v>
      </c>
      <c r="AE75" s="78">
        <v>2272</v>
      </c>
      <c r="AF75" s="78">
        <v>1090</v>
      </c>
      <c r="AG75" s="78">
        <v>41024</v>
      </c>
      <c r="AH75" s="78">
        <v>8893</v>
      </c>
      <c r="AI75" s="78"/>
      <c r="AJ75" s="78" t="s">
        <v>972</v>
      </c>
      <c r="AK75" s="78" t="s">
        <v>1055</v>
      </c>
      <c r="AL75" s="83" t="s">
        <v>1126</v>
      </c>
      <c r="AM75" s="78"/>
      <c r="AN75" s="80">
        <v>39897.23940972222</v>
      </c>
      <c r="AO75" s="83" t="s">
        <v>1209</v>
      </c>
      <c r="AP75" s="78" t="b">
        <v>0</v>
      </c>
      <c r="AQ75" s="78" t="b">
        <v>0</v>
      </c>
      <c r="AR75" s="78" t="b">
        <v>0</v>
      </c>
      <c r="AS75" s="78" t="s">
        <v>748</v>
      </c>
      <c r="AT75" s="78">
        <v>90</v>
      </c>
      <c r="AU75" s="83" t="s">
        <v>1252</v>
      </c>
      <c r="AV75" s="78" t="b">
        <v>0</v>
      </c>
      <c r="AW75" s="78" t="s">
        <v>1288</v>
      </c>
      <c r="AX75" s="83" t="s">
        <v>1361</v>
      </c>
      <c r="AY75" s="78" t="s">
        <v>66</v>
      </c>
      <c r="AZ75" s="78" t="str">
        <f>REPLACE(INDEX(GroupVertices[Group],MATCH(Vertices[[#This Row],[Vertex]],GroupVertices[Vertex],0)),1,1,"")</f>
        <v>1</v>
      </c>
      <c r="BA75" s="48"/>
      <c r="BB75" s="48"/>
      <c r="BC75" s="48"/>
      <c r="BD75" s="48"/>
      <c r="BE75" s="48"/>
      <c r="BF75" s="48"/>
      <c r="BG75" s="120" t="s">
        <v>1842</v>
      </c>
      <c r="BH75" s="120" t="s">
        <v>1842</v>
      </c>
      <c r="BI75" s="120" t="s">
        <v>1865</v>
      </c>
      <c r="BJ75" s="120" t="s">
        <v>1865</v>
      </c>
      <c r="BK75" s="120">
        <v>0</v>
      </c>
      <c r="BL75" s="123">
        <v>0</v>
      </c>
      <c r="BM75" s="120">
        <v>0</v>
      </c>
      <c r="BN75" s="123">
        <v>0</v>
      </c>
      <c r="BO75" s="120">
        <v>0</v>
      </c>
      <c r="BP75" s="123">
        <v>0</v>
      </c>
      <c r="BQ75" s="120">
        <v>27</v>
      </c>
      <c r="BR75" s="123">
        <v>100</v>
      </c>
      <c r="BS75" s="120">
        <v>27</v>
      </c>
      <c r="BT75" s="2"/>
      <c r="BU75" s="3"/>
      <c r="BV75" s="3"/>
      <c r="BW75" s="3"/>
      <c r="BX75" s="3"/>
    </row>
    <row r="76" spans="1:76" ht="15">
      <c r="A76" s="64" t="s">
        <v>275</v>
      </c>
      <c r="B76" s="65"/>
      <c r="C76" s="65" t="s">
        <v>64</v>
      </c>
      <c r="D76" s="66">
        <v>162.0587473980522</v>
      </c>
      <c r="E76" s="68"/>
      <c r="F76" s="100" t="s">
        <v>473</v>
      </c>
      <c r="G76" s="65"/>
      <c r="H76" s="69" t="s">
        <v>275</v>
      </c>
      <c r="I76" s="70"/>
      <c r="J76" s="70"/>
      <c r="K76" s="69" t="s">
        <v>1482</v>
      </c>
      <c r="L76" s="73">
        <v>1</v>
      </c>
      <c r="M76" s="74">
        <v>5196.2314453125</v>
      </c>
      <c r="N76" s="74">
        <v>2703.9716796875</v>
      </c>
      <c r="O76" s="75"/>
      <c r="P76" s="76"/>
      <c r="Q76" s="76"/>
      <c r="R76" s="86"/>
      <c r="S76" s="48">
        <v>0</v>
      </c>
      <c r="T76" s="48">
        <v>1</v>
      </c>
      <c r="U76" s="49">
        <v>0</v>
      </c>
      <c r="V76" s="49">
        <v>0.006803</v>
      </c>
      <c r="W76" s="49">
        <v>0.012031</v>
      </c>
      <c r="X76" s="49">
        <v>0.54387</v>
      </c>
      <c r="Y76" s="49">
        <v>0</v>
      </c>
      <c r="Z76" s="49">
        <v>0</v>
      </c>
      <c r="AA76" s="71">
        <v>76</v>
      </c>
      <c r="AB76" s="71"/>
      <c r="AC76" s="72"/>
      <c r="AD76" s="78" t="s">
        <v>866</v>
      </c>
      <c r="AE76" s="78">
        <v>34</v>
      </c>
      <c r="AF76" s="78">
        <v>13</v>
      </c>
      <c r="AG76" s="78">
        <v>145</v>
      </c>
      <c r="AH76" s="78">
        <v>593</v>
      </c>
      <c r="AI76" s="78"/>
      <c r="AJ76" s="78"/>
      <c r="AK76" s="78"/>
      <c r="AL76" s="78"/>
      <c r="AM76" s="78"/>
      <c r="AN76" s="80">
        <v>43534.771516203706</v>
      </c>
      <c r="AO76" s="83" t="s">
        <v>1210</v>
      </c>
      <c r="AP76" s="78" t="b">
        <v>1</v>
      </c>
      <c r="AQ76" s="78" t="b">
        <v>0</v>
      </c>
      <c r="AR76" s="78" t="b">
        <v>0</v>
      </c>
      <c r="AS76" s="78" t="s">
        <v>748</v>
      </c>
      <c r="AT76" s="78">
        <v>0</v>
      </c>
      <c r="AU76" s="78"/>
      <c r="AV76" s="78" t="b">
        <v>0</v>
      </c>
      <c r="AW76" s="78" t="s">
        <v>1288</v>
      </c>
      <c r="AX76" s="83" t="s">
        <v>1362</v>
      </c>
      <c r="AY76" s="78" t="s">
        <v>66</v>
      </c>
      <c r="AZ76" s="78" t="str">
        <f>REPLACE(INDEX(GroupVertices[Group],MATCH(Vertices[[#This Row],[Vertex]],GroupVertices[Vertex],0)),1,1,"")</f>
        <v>1</v>
      </c>
      <c r="BA76" s="48"/>
      <c r="BB76" s="48"/>
      <c r="BC76" s="48"/>
      <c r="BD76" s="48"/>
      <c r="BE76" s="48"/>
      <c r="BF76" s="48"/>
      <c r="BG76" s="120" t="s">
        <v>1842</v>
      </c>
      <c r="BH76" s="120" t="s">
        <v>1842</v>
      </c>
      <c r="BI76" s="120" t="s">
        <v>1865</v>
      </c>
      <c r="BJ76" s="120" t="s">
        <v>1865</v>
      </c>
      <c r="BK76" s="120">
        <v>0</v>
      </c>
      <c r="BL76" s="123">
        <v>0</v>
      </c>
      <c r="BM76" s="120">
        <v>0</v>
      </c>
      <c r="BN76" s="123">
        <v>0</v>
      </c>
      <c r="BO76" s="120">
        <v>0</v>
      </c>
      <c r="BP76" s="123">
        <v>0</v>
      </c>
      <c r="BQ76" s="120">
        <v>27</v>
      </c>
      <c r="BR76" s="123">
        <v>100</v>
      </c>
      <c r="BS76" s="120">
        <v>27</v>
      </c>
      <c r="BT76" s="2"/>
      <c r="BU76" s="3"/>
      <c r="BV76" s="3"/>
      <c r="BW76" s="3"/>
      <c r="BX76" s="3"/>
    </row>
    <row r="77" spans="1:76" ht="15">
      <c r="A77" s="64" t="s">
        <v>276</v>
      </c>
      <c r="B77" s="65"/>
      <c r="C77" s="65" t="s">
        <v>64</v>
      </c>
      <c r="D77" s="66">
        <v>166.56873995621177</v>
      </c>
      <c r="E77" s="68"/>
      <c r="F77" s="100" t="s">
        <v>474</v>
      </c>
      <c r="G77" s="65"/>
      <c r="H77" s="69" t="s">
        <v>276</v>
      </c>
      <c r="I77" s="70"/>
      <c r="J77" s="70"/>
      <c r="K77" s="69" t="s">
        <v>1483</v>
      </c>
      <c r="L77" s="73">
        <v>1</v>
      </c>
      <c r="M77" s="74">
        <v>2189.180419921875</v>
      </c>
      <c r="N77" s="74">
        <v>8250.5791015625</v>
      </c>
      <c r="O77" s="75"/>
      <c r="P77" s="76"/>
      <c r="Q77" s="76"/>
      <c r="R77" s="86"/>
      <c r="S77" s="48">
        <v>0</v>
      </c>
      <c r="T77" s="48">
        <v>1</v>
      </c>
      <c r="U77" s="49">
        <v>0</v>
      </c>
      <c r="V77" s="49">
        <v>0.006803</v>
      </c>
      <c r="W77" s="49">
        <v>0.012031</v>
      </c>
      <c r="X77" s="49">
        <v>0.54387</v>
      </c>
      <c r="Y77" s="49">
        <v>0</v>
      </c>
      <c r="Z77" s="49">
        <v>0</v>
      </c>
      <c r="AA77" s="71">
        <v>77</v>
      </c>
      <c r="AB77" s="71"/>
      <c r="AC77" s="72"/>
      <c r="AD77" s="78" t="s">
        <v>867</v>
      </c>
      <c r="AE77" s="78">
        <v>1114</v>
      </c>
      <c r="AF77" s="78">
        <v>1011</v>
      </c>
      <c r="AG77" s="78">
        <v>16216</v>
      </c>
      <c r="AH77" s="78">
        <v>87442</v>
      </c>
      <c r="AI77" s="78"/>
      <c r="AJ77" s="78" t="s">
        <v>973</v>
      </c>
      <c r="AK77" s="78" t="s">
        <v>1056</v>
      </c>
      <c r="AL77" s="83" t="s">
        <v>1127</v>
      </c>
      <c r="AM77" s="78"/>
      <c r="AN77" s="80">
        <v>41233.43274305556</v>
      </c>
      <c r="AO77" s="83" t="s">
        <v>1211</v>
      </c>
      <c r="AP77" s="78" t="b">
        <v>0</v>
      </c>
      <c r="AQ77" s="78" t="b">
        <v>0</v>
      </c>
      <c r="AR77" s="78" t="b">
        <v>1</v>
      </c>
      <c r="AS77" s="78" t="s">
        <v>748</v>
      </c>
      <c r="AT77" s="78">
        <v>84</v>
      </c>
      <c r="AU77" s="83" t="s">
        <v>1252</v>
      </c>
      <c r="AV77" s="78" t="b">
        <v>0</v>
      </c>
      <c r="AW77" s="78" t="s">
        <v>1288</v>
      </c>
      <c r="AX77" s="83" t="s">
        <v>1363</v>
      </c>
      <c r="AY77" s="78" t="s">
        <v>66</v>
      </c>
      <c r="AZ77" s="78" t="str">
        <f>REPLACE(INDEX(GroupVertices[Group],MATCH(Vertices[[#This Row],[Vertex]],GroupVertices[Vertex],0)),1,1,"")</f>
        <v>1</v>
      </c>
      <c r="BA77" s="48"/>
      <c r="BB77" s="48"/>
      <c r="BC77" s="48"/>
      <c r="BD77" s="48"/>
      <c r="BE77" s="48"/>
      <c r="BF77" s="48"/>
      <c r="BG77" s="120" t="s">
        <v>1842</v>
      </c>
      <c r="BH77" s="120" t="s">
        <v>1842</v>
      </c>
      <c r="BI77" s="120" t="s">
        <v>1865</v>
      </c>
      <c r="BJ77" s="120" t="s">
        <v>1865</v>
      </c>
      <c r="BK77" s="120">
        <v>0</v>
      </c>
      <c r="BL77" s="123">
        <v>0</v>
      </c>
      <c r="BM77" s="120">
        <v>0</v>
      </c>
      <c r="BN77" s="123">
        <v>0</v>
      </c>
      <c r="BO77" s="120">
        <v>0</v>
      </c>
      <c r="BP77" s="123">
        <v>0</v>
      </c>
      <c r="BQ77" s="120">
        <v>27</v>
      </c>
      <c r="BR77" s="123">
        <v>100</v>
      </c>
      <c r="BS77" s="120">
        <v>27</v>
      </c>
      <c r="BT77" s="2"/>
      <c r="BU77" s="3"/>
      <c r="BV77" s="3"/>
      <c r="BW77" s="3"/>
      <c r="BX77" s="3"/>
    </row>
    <row r="78" spans="1:76" ht="15">
      <c r="A78" s="64" t="s">
        <v>277</v>
      </c>
      <c r="B78" s="65"/>
      <c r="C78" s="65" t="s">
        <v>64</v>
      </c>
      <c r="D78" s="66">
        <v>163.59973683926702</v>
      </c>
      <c r="E78" s="68"/>
      <c r="F78" s="100" t="s">
        <v>475</v>
      </c>
      <c r="G78" s="65"/>
      <c r="H78" s="69" t="s">
        <v>277</v>
      </c>
      <c r="I78" s="70"/>
      <c r="J78" s="70"/>
      <c r="K78" s="69" t="s">
        <v>1484</v>
      </c>
      <c r="L78" s="73">
        <v>1</v>
      </c>
      <c r="M78" s="74">
        <v>653.3445434570312</v>
      </c>
      <c r="N78" s="74">
        <v>2483.521240234375</v>
      </c>
      <c r="O78" s="75"/>
      <c r="P78" s="76"/>
      <c r="Q78" s="76"/>
      <c r="R78" s="86"/>
      <c r="S78" s="48">
        <v>0</v>
      </c>
      <c r="T78" s="48">
        <v>1</v>
      </c>
      <c r="U78" s="49">
        <v>0</v>
      </c>
      <c r="V78" s="49">
        <v>0.006803</v>
      </c>
      <c r="W78" s="49">
        <v>0.012031</v>
      </c>
      <c r="X78" s="49">
        <v>0.54387</v>
      </c>
      <c r="Y78" s="49">
        <v>0</v>
      </c>
      <c r="Z78" s="49">
        <v>0</v>
      </c>
      <c r="AA78" s="71">
        <v>78</v>
      </c>
      <c r="AB78" s="71"/>
      <c r="AC78" s="72"/>
      <c r="AD78" s="78" t="s">
        <v>868</v>
      </c>
      <c r="AE78" s="78">
        <v>831</v>
      </c>
      <c r="AF78" s="78">
        <v>354</v>
      </c>
      <c r="AG78" s="78">
        <v>4776</v>
      </c>
      <c r="AH78" s="78">
        <v>790</v>
      </c>
      <c r="AI78" s="78"/>
      <c r="AJ78" s="78" t="s">
        <v>974</v>
      </c>
      <c r="AK78" s="78"/>
      <c r="AL78" s="78"/>
      <c r="AM78" s="78"/>
      <c r="AN78" s="80">
        <v>41836.95769675926</v>
      </c>
      <c r="AO78" s="83" t="s">
        <v>1212</v>
      </c>
      <c r="AP78" s="78" t="b">
        <v>1</v>
      </c>
      <c r="AQ78" s="78" t="b">
        <v>0</v>
      </c>
      <c r="AR78" s="78" t="b">
        <v>0</v>
      </c>
      <c r="AS78" s="78" t="s">
        <v>748</v>
      </c>
      <c r="AT78" s="78">
        <v>2</v>
      </c>
      <c r="AU78" s="83" t="s">
        <v>1252</v>
      </c>
      <c r="AV78" s="78" t="b">
        <v>0</v>
      </c>
      <c r="AW78" s="78" t="s">
        <v>1288</v>
      </c>
      <c r="AX78" s="83" t="s">
        <v>1364</v>
      </c>
      <c r="AY78" s="78" t="s">
        <v>66</v>
      </c>
      <c r="AZ78" s="78" t="str">
        <f>REPLACE(INDEX(GroupVertices[Group],MATCH(Vertices[[#This Row],[Vertex]],GroupVertices[Vertex],0)),1,1,"")</f>
        <v>1</v>
      </c>
      <c r="BA78" s="48"/>
      <c r="BB78" s="48"/>
      <c r="BC78" s="48"/>
      <c r="BD78" s="48"/>
      <c r="BE78" s="48"/>
      <c r="BF78" s="48"/>
      <c r="BG78" s="120" t="s">
        <v>1842</v>
      </c>
      <c r="BH78" s="120" t="s">
        <v>1842</v>
      </c>
      <c r="BI78" s="120" t="s">
        <v>1865</v>
      </c>
      <c r="BJ78" s="120" t="s">
        <v>1865</v>
      </c>
      <c r="BK78" s="120">
        <v>0</v>
      </c>
      <c r="BL78" s="123">
        <v>0</v>
      </c>
      <c r="BM78" s="120">
        <v>0</v>
      </c>
      <c r="BN78" s="123">
        <v>0</v>
      </c>
      <c r="BO78" s="120">
        <v>0</v>
      </c>
      <c r="BP78" s="123">
        <v>0</v>
      </c>
      <c r="BQ78" s="120">
        <v>27</v>
      </c>
      <c r="BR78" s="123">
        <v>100</v>
      </c>
      <c r="BS78" s="120">
        <v>27</v>
      </c>
      <c r="BT78" s="2"/>
      <c r="BU78" s="3"/>
      <c r="BV78" s="3"/>
      <c r="BW78" s="3"/>
      <c r="BX78" s="3"/>
    </row>
    <row r="79" spans="1:76" ht="15">
      <c r="A79" s="64" t="s">
        <v>278</v>
      </c>
      <c r="B79" s="65"/>
      <c r="C79" s="65" t="s">
        <v>64</v>
      </c>
      <c r="D79" s="66">
        <v>163.79405515590116</v>
      </c>
      <c r="E79" s="68"/>
      <c r="F79" s="100" t="s">
        <v>476</v>
      </c>
      <c r="G79" s="65"/>
      <c r="H79" s="69" t="s">
        <v>278</v>
      </c>
      <c r="I79" s="70"/>
      <c r="J79" s="70"/>
      <c r="K79" s="69" t="s">
        <v>1485</v>
      </c>
      <c r="L79" s="73">
        <v>1</v>
      </c>
      <c r="M79" s="74">
        <v>413.19927978515625</v>
      </c>
      <c r="N79" s="74">
        <v>6607.73779296875</v>
      </c>
      <c r="O79" s="75"/>
      <c r="P79" s="76"/>
      <c r="Q79" s="76"/>
      <c r="R79" s="86"/>
      <c r="S79" s="48">
        <v>0</v>
      </c>
      <c r="T79" s="48">
        <v>1</v>
      </c>
      <c r="U79" s="49">
        <v>0</v>
      </c>
      <c r="V79" s="49">
        <v>0.006803</v>
      </c>
      <c r="W79" s="49">
        <v>0.012031</v>
      </c>
      <c r="X79" s="49">
        <v>0.54387</v>
      </c>
      <c r="Y79" s="49">
        <v>0</v>
      </c>
      <c r="Z79" s="49">
        <v>0</v>
      </c>
      <c r="AA79" s="71">
        <v>79</v>
      </c>
      <c r="AB79" s="71"/>
      <c r="AC79" s="72"/>
      <c r="AD79" s="78" t="s">
        <v>869</v>
      </c>
      <c r="AE79" s="78">
        <v>324</v>
      </c>
      <c r="AF79" s="78">
        <v>397</v>
      </c>
      <c r="AG79" s="78">
        <v>5715</v>
      </c>
      <c r="AH79" s="78">
        <v>24322</v>
      </c>
      <c r="AI79" s="78"/>
      <c r="AJ79" s="78" t="s">
        <v>975</v>
      </c>
      <c r="AK79" s="78" t="s">
        <v>1057</v>
      </c>
      <c r="AL79" s="83" t="s">
        <v>1128</v>
      </c>
      <c r="AM79" s="78"/>
      <c r="AN79" s="80">
        <v>42966.775729166664</v>
      </c>
      <c r="AO79" s="83" t="s">
        <v>1213</v>
      </c>
      <c r="AP79" s="78" t="b">
        <v>1</v>
      </c>
      <c r="AQ79" s="78" t="b">
        <v>0</v>
      </c>
      <c r="AR79" s="78" t="b">
        <v>0</v>
      </c>
      <c r="AS79" s="78" t="s">
        <v>749</v>
      </c>
      <c r="AT79" s="78">
        <v>3</v>
      </c>
      <c r="AU79" s="78"/>
      <c r="AV79" s="78" t="b">
        <v>0</v>
      </c>
      <c r="AW79" s="78" t="s">
        <v>1288</v>
      </c>
      <c r="AX79" s="83" t="s">
        <v>1365</v>
      </c>
      <c r="AY79" s="78" t="s">
        <v>66</v>
      </c>
      <c r="AZ79" s="78" t="str">
        <f>REPLACE(INDEX(GroupVertices[Group],MATCH(Vertices[[#This Row],[Vertex]],GroupVertices[Vertex],0)),1,1,"")</f>
        <v>1</v>
      </c>
      <c r="BA79" s="48"/>
      <c r="BB79" s="48"/>
      <c r="BC79" s="48"/>
      <c r="BD79" s="48"/>
      <c r="BE79" s="48"/>
      <c r="BF79" s="48"/>
      <c r="BG79" s="120" t="s">
        <v>1842</v>
      </c>
      <c r="BH79" s="120" t="s">
        <v>1842</v>
      </c>
      <c r="BI79" s="120" t="s">
        <v>1865</v>
      </c>
      <c r="BJ79" s="120" t="s">
        <v>1865</v>
      </c>
      <c r="BK79" s="120">
        <v>0</v>
      </c>
      <c r="BL79" s="123">
        <v>0</v>
      </c>
      <c r="BM79" s="120">
        <v>0</v>
      </c>
      <c r="BN79" s="123">
        <v>0</v>
      </c>
      <c r="BO79" s="120">
        <v>0</v>
      </c>
      <c r="BP79" s="123">
        <v>0</v>
      </c>
      <c r="BQ79" s="120">
        <v>27</v>
      </c>
      <c r="BR79" s="123">
        <v>100</v>
      </c>
      <c r="BS79" s="120">
        <v>27</v>
      </c>
      <c r="BT79" s="2"/>
      <c r="BU79" s="3"/>
      <c r="BV79" s="3"/>
      <c r="BW79" s="3"/>
      <c r="BX79" s="3"/>
    </row>
    <row r="80" spans="1:76" ht="15">
      <c r="A80" s="64" t="s">
        <v>279</v>
      </c>
      <c r="B80" s="65"/>
      <c r="C80" s="65" t="s">
        <v>64</v>
      </c>
      <c r="D80" s="66">
        <v>162.00903806123878</v>
      </c>
      <c r="E80" s="68"/>
      <c r="F80" s="100" t="s">
        <v>477</v>
      </c>
      <c r="G80" s="65"/>
      <c r="H80" s="69" t="s">
        <v>279</v>
      </c>
      <c r="I80" s="70"/>
      <c r="J80" s="70"/>
      <c r="K80" s="69" t="s">
        <v>1486</v>
      </c>
      <c r="L80" s="73">
        <v>1</v>
      </c>
      <c r="M80" s="74">
        <v>2956.660888671875</v>
      </c>
      <c r="N80" s="74">
        <v>1890.0330810546875</v>
      </c>
      <c r="O80" s="75"/>
      <c r="P80" s="76"/>
      <c r="Q80" s="76"/>
      <c r="R80" s="86"/>
      <c r="S80" s="48">
        <v>0</v>
      </c>
      <c r="T80" s="48">
        <v>1</v>
      </c>
      <c r="U80" s="49">
        <v>0</v>
      </c>
      <c r="V80" s="49">
        <v>0.006803</v>
      </c>
      <c r="W80" s="49">
        <v>0.012031</v>
      </c>
      <c r="X80" s="49">
        <v>0.54387</v>
      </c>
      <c r="Y80" s="49">
        <v>0</v>
      </c>
      <c r="Z80" s="49">
        <v>0</v>
      </c>
      <c r="AA80" s="71">
        <v>80</v>
      </c>
      <c r="AB80" s="71"/>
      <c r="AC80" s="72"/>
      <c r="AD80" s="78" t="s">
        <v>870</v>
      </c>
      <c r="AE80" s="78">
        <v>4</v>
      </c>
      <c r="AF80" s="78">
        <v>2</v>
      </c>
      <c r="AG80" s="78">
        <v>48</v>
      </c>
      <c r="AH80" s="78">
        <v>11</v>
      </c>
      <c r="AI80" s="78"/>
      <c r="AJ80" s="78" t="s">
        <v>976</v>
      </c>
      <c r="AK80" s="78"/>
      <c r="AL80" s="78"/>
      <c r="AM80" s="78"/>
      <c r="AN80" s="80">
        <v>43531.44290509259</v>
      </c>
      <c r="AO80" s="83" t="s">
        <v>1214</v>
      </c>
      <c r="AP80" s="78" t="b">
        <v>1</v>
      </c>
      <c r="AQ80" s="78" t="b">
        <v>0</v>
      </c>
      <c r="AR80" s="78" t="b">
        <v>0</v>
      </c>
      <c r="AS80" s="78" t="s">
        <v>748</v>
      </c>
      <c r="AT80" s="78">
        <v>0</v>
      </c>
      <c r="AU80" s="78"/>
      <c r="AV80" s="78" t="b">
        <v>0</v>
      </c>
      <c r="AW80" s="78" t="s">
        <v>1288</v>
      </c>
      <c r="AX80" s="83" t="s">
        <v>1366</v>
      </c>
      <c r="AY80" s="78" t="s">
        <v>66</v>
      </c>
      <c r="AZ80" s="78" t="str">
        <f>REPLACE(INDEX(GroupVertices[Group],MATCH(Vertices[[#This Row],[Vertex]],GroupVertices[Vertex],0)),1,1,"")</f>
        <v>1</v>
      </c>
      <c r="BA80" s="48"/>
      <c r="BB80" s="48"/>
      <c r="BC80" s="48"/>
      <c r="BD80" s="48"/>
      <c r="BE80" s="48"/>
      <c r="BF80" s="48"/>
      <c r="BG80" s="120" t="s">
        <v>1842</v>
      </c>
      <c r="BH80" s="120" t="s">
        <v>1842</v>
      </c>
      <c r="BI80" s="120" t="s">
        <v>1865</v>
      </c>
      <c r="BJ80" s="120" t="s">
        <v>1865</v>
      </c>
      <c r="BK80" s="120">
        <v>0</v>
      </c>
      <c r="BL80" s="123">
        <v>0</v>
      </c>
      <c r="BM80" s="120">
        <v>0</v>
      </c>
      <c r="BN80" s="123">
        <v>0</v>
      </c>
      <c r="BO80" s="120">
        <v>0</v>
      </c>
      <c r="BP80" s="123">
        <v>0</v>
      </c>
      <c r="BQ80" s="120">
        <v>27</v>
      </c>
      <c r="BR80" s="123">
        <v>100</v>
      </c>
      <c r="BS80" s="120">
        <v>27</v>
      </c>
      <c r="BT80" s="2"/>
      <c r="BU80" s="3"/>
      <c r="BV80" s="3"/>
      <c r="BW80" s="3"/>
      <c r="BX80" s="3"/>
    </row>
    <row r="81" spans="1:76" ht="15">
      <c r="A81" s="64" t="s">
        <v>280</v>
      </c>
      <c r="B81" s="65"/>
      <c r="C81" s="65" t="s">
        <v>64</v>
      </c>
      <c r="D81" s="66">
        <v>162.00903806123878</v>
      </c>
      <c r="E81" s="68"/>
      <c r="F81" s="100" t="s">
        <v>478</v>
      </c>
      <c r="G81" s="65"/>
      <c r="H81" s="69" t="s">
        <v>280</v>
      </c>
      <c r="I81" s="70"/>
      <c r="J81" s="70"/>
      <c r="K81" s="69" t="s">
        <v>1487</v>
      </c>
      <c r="L81" s="73">
        <v>1</v>
      </c>
      <c r="M81" s="74">
        <v>3085.74072265625</v>
      </c>
      <c r="N81" s="74">
        <v>3222.8603515625</v>
      </c>
      <c r="O81" s="75"/>
      <c r="P81" s="76"/>
      <c r="Q81" s="76"/>
      <c r="R81" s="86"/>
      <c r="S81" s="48">
        <v>0</v>
      </c>
      <c r="T81" s="48">
        <v>1</v>
      </c>
      <c r="U81" s="49">
        <v>0</v>
      </c>
      <c r="V81" s="49">
        <v>0.006803</v>
      </c>
      <c r="W81" s="49">
        <v>0.012031</v>
      </c>
      <c r="X81" s="49">
        <v>0.54387</v>
      </c>
      <c r="Y81" s="49">
        <v>0</v>
      </c>
      <c r="Z81" s="49">
        <v>0</v>
      </c>
      <c r="AA81" s="71">
        <v>81</v>
      </c>
      <c r="AB81" s="71"/>
      <c r="AC81" s="72"/>
      <c r="AD81" s="78" t="s">
        <v>871</v>
      </c>
      <c r="AE81" s="78">
        <v>25</v>
      </c>
      <c r="AF81" s="78">
        <v>2</v>
      </c>
      <c r="AG81" s="78">
        <v>162</v>
      </c>
      <c r="AH81" s="78">
        <v>195</v>
      </c>
      <c r="AI81" s="78"/>
      <c r="AJ81" s="78" t="s">
        <v>977</v>
      </c>
      <c r="AK81" s="78" t="s">
        <v>1058</v>
      </c>
      <c r="AL81" s="78"/>
      <c r="AM81" s="78"/>
      <c r="AN81" s="80">
        <v>43474.906539351854</v>
      </c>
      <c r="AO81" s="83" t="s">
        <v>1215</v>
      </c>
      <c r="AP81" s="78" t="b">
        <v>0</v>
      </c>
      <c r="AQ81" s="78" t="b">
        <v>0</v>
      </c>
      <c r="AR81" s="78" t="b">
        <v>0</v>
      </c>
      <c r="AS81" s="78" t="s">
        <v>748</v>
      </c>
      <c r="AT81" s="78">
        <v>0</v>
      </c>
      <c r="AU81" s="83" t="s">
        <v>1252</v>
      </c>
      <c r="AV81" s="78" t="b">
        <v>0</v>
      </c>
      <c r="AW81" s="78" t="s">
        <v>1288</v>
      </c>
      <c r="AX81" s="83" t="s">
        <v>1367</v>
      </c>
      <c r="AY81" s="78" t="s">
        <v>66</v>
      </c>
      <c r="AZ81" s="78" t="str">
        <f>REPLACE(INDEX(GroupVertices[Group],MATCH(Vertices[[#This Row],[Vertex]],GroupVertices[Vertex],0)),1,1,"")</f>
        <v>1</v>
      </c>
      <c r="BA81" s="48"/>
      <c r="BB81" s="48"/>
      <c r="BC81" s="48"/>
      <c r="BD81" s="48"/>
      <c r="BE81" s="48"/>
      <c r="BF81" s="48"/>
      <c r="BG81" s="120" t="s">
        <v>1842</v>
      </c>
      <c r="BH81" s="120" t="s">
        <v>1842</v>
      </c>
      <c r="BI81" s="120" t="s">
        <v>1865</v>
      </c>
      <c r="BJ81" s="120" t="s">
        <v>1865</v>
      </c>
      <c r="BK81" s="120">
        <v>0</v>
      </c>
      <c r="BL81" s="123">
        <v>0</v>
      </c>
      <c r="BM81" s="120">
        <v>0</v>
      </c>
      <c r="BN81" s="123">
        <v>0</v>
      </c>
      <c r="BO81" s="120">
        <v>0</v>
      </c>
      <c r="BP81" s="123">
        <v>0</v>
      </c>
      <c r="BQ81" s="120">
        <v>27</v>
      </c>
      <c r="BR81" s="123">
        <v>100</v>
      </c>
      <c r="BS81" s="120">
        <v>27</v>
      </c>
      <c r="BT81" s="2"/>
      <c r="BU81" s="3"/>
      <c r="BV81" s="3"/>
      <c r="BW81" s="3"/>
      <c r="BX81" s="3"/>
    </row>
    <row r="82" spans="1:76" ht="15">
      <c r="A82" s="64" t="s">
        <v>281</v>
      </c>
      <c r="B82" s="65"/>
      <c r="C82" s="65" t="s">
        <v>64</v>
      </c>
      <c r="D82" s="66">
        <v>164.2549962790798</v>
      </c>
      <c r="E82" s="68"/>
      <c r="F82" s="100" t="s">
        <v>479</v>
      </c>
      <c r="G82" s="65"/>
      <c r="H82" s="69" t="s">
        <v>281</v>
      </c>
      <c r="I82" s="70"/>
      <c r="J82" s="70"/>
      <c r="K82" s="69" t="s">
        <v>1488</v>
      </c>
      <c r="L82" s="73">
        <v>1</v>
      </c>
      <c r="M82" s="74">
        <v>1581.3861083984375</v>
      </c>
      <c r="N82" s="74">
        <v>2617.82763671875</v>
      </c>
      <c r="O82" s="75"/>
      <c r="P82" s="76"/>
      <c r="Q82" s="76"/>
      <c r="R82" s="86"/>
      <c r="S82" s="48">
        <v>0</v>
      </c>
      <c r="T82" s="48">
        <v>1</v>
      </c>
      <c r="U82" s="49">
        <v>0</v>
      </c>
      <c r="V82" s="49">
        <v>0.006803</v>
      </c>
      <c r="W82" s="49">
        <v>0.012031</v>
      </c>
      <c r="X82" s="49">
        <v>0.54387</v>
      </c>
      <c r="Y82" s="49">
        <v>0</v>
      </c>
      <c r="Z82" s="49">
        <v>0</v>
      </c>
      <c r="AA82" s="71">
        <v>82</v>
      </c>
      <c r="AB82" s="71"/>
      <c r="AC82" s="72"/>
      <c r="AD82" s="78" t="s">
        <v>872</v>
      </c>
      <c r="AE82" s="78">
        <v>776</v>
      </c>
      <c r="AF82" s="78">
        <v>499</v>
      </c>
      <c r="AG82" s="78">
        <v>40237</v>
      </c>
      <c r="AH82" s="78">
        <v>2949</v>
      </c>
      <c r="AI82" s="78"/>
      <c r="AJ82" s="78" t="s">
        <v>978</v>
      </c>
      <c r="AK82" s="78" t="s">
        <v>1059</v>
      </c>
      <c r="AL82" s="78"/>
      <c r="AM82" s="78"/>
      <c r="AN82" s="80">
        <v>40472.604166666664</v>
      </c>
      <c r="AO82" s="78"/>
      <c r="AP82" s="78" t="b">
        <v>1</v>
      </c>
      <c r="AQ82" s="78" t="b">
        <v>0</v>
      </c>
      <c r="AR82" s="78" t="b">
        <v>0</v>
      </c>
      <c r="AS82" s="78" t="s">
        <v>1247</v>
      </c>
      <c r="AT82" s="78">
        <v>84</v>
      </c>
      <c r="AU82" s="83" t="s">
        <v>1252</v>
      </c>
      <c r="AV82" s="78" t="b">
        <v>0</v>
      </c>
      <c r="AW82" s="78" t="s">
        <v>1288</v>
      </c>
      <c r="AX82" s="83" t="s">
        <v>1368</v>
      </c>
      <c r="AY82" s="78" t="s">
        <v>66</v>
      </c>
      <c r="AZ82" s="78" t="str">
        <f>REPLACE(INDEX(GroupVertices[Group],MATCH(Vertices[[#This Row],[Vertex]],GroupVertices[Vertex],0)),1,1,"")</f>
        <v>1</v>
      </c>
      <c r="BA82" s="48"/>
      <c r="BB82" s="48"/>
      <c r="BC82" s="48"/>
      <c r="BD82" s="48"/>
      <c r="BE82" s="48"/>
      <c r="BF82" s="48"/>
      <c r="BG82" s="120" t="s">
        <v>1842</v>
      </c>
      <c r="BH82" s="120" t="s">
        <v>1842</v>
      </c>
      <c r="BI82" s="120" t="s">
        <v>1865</v>
      </c>
      <c r="BJ82" s="120" t="s">
        <v>1865</v>
      </c>
      <c r="BK82" s="120">
        <v>0</v>
      </c>
      <c r="BL82" s="123">
        <v>0</v>
      </c>
      <c r="BM82" s="120">
        <v>0</v>
      </c>
      <c r="BN82" s="123">
        <v>0</v>
      </c>
      <c r="BO82" s="120">
        <v>0</v>
      </c>
      <c r="BP82" s="123">
        <v>0</v>
      </c>
      <c r="BQ82" s="120">
        <v>27</v>
      </c>
      <c r="BR82" s="123">
        <v>100</v>
      </c>
      <c r="BS82" s="120">
        <v>27</v>
      </c>
      <c r="BT82" s="2"/>
      <c r="BU82" s="3"/>
      <c r="BV82" s="3"/>
      <c r="BW82" s="3"/>
      <c r="BX82" s="3"/>
    </row>
    <row r="83" spans="1:76" ht="15">
      <c r="A83" s="64" t="s">
        <v>282</v>
      </c>
      <c r="B83" s="65"/>
      <c r="C83" s="65" t="s">
        <v>64</v>
      </c>
      <c r="D83" s="66">
        <v>162.60103107237998</v>
      </c>
      <c r="E83" s="68"/>
      <c r="F83" s="100" t="s">
        <v>480</v>
      </c>
      <c r="G83" s="65"/>
      <c r="H83" s="69" t="s">
        <v>282</v>
      </c>
      <c r="I83" s="70"/>
      <c r="J83" s="70"/>
      <c r="K83" s="69" t="s">
        <v>1489</v>
      </c>
      <c r="L83" s="73">
        <v>1</v>
      </c>
      <c r="M83" s="74">
        <v>2211.107421875</v>
      </c>
      <c r="N83" s="74">
        <v>1982.52734375</v>
      </c>
      <c r="O83" s="75"/>
      <c r="P83" s="76"/>
      <c r="Q83" s="76"/>
      <c r="R83" s="86"/>
      <c r="S83" s="48">
        <v>0</v>
      </c>
      <c r="T83" s="48">
        <v>1</v>
      </c>
      <c r="U83" s="49">
        <v>0</v>
      </c>
      <c r="V83" s="49">
        <v>0.006803</v>
      </c>
      <c r="W83" s="49">
        <v>0.012031</v>
      </c>
      <c r="X83" s="49">
        <v>0.54387</v>
      </c>
      <c r="Y83" s="49">
        <v>0</v>
      </c>
      <c r="Z83" s="49">
        <v>0</v>
      </c>
      <c r="AA83" s="71">
        <v>83</v>
      </c>
      <c r="AB83" s="71"/>
      <c r="AC83" s="72"/>
      <c r="AD83" s="78" t="s">
        <v>873</v>
      </c>
      <c r="AE83" s="78">
        <v>125</v>
      </c>
      <c r="AF83" s="78">
        <v>133</v>
      </c>
      <c r="AG83" s="78">
        <v>363</v>
      </c>
      <c r="AH83" s="78">
        <v>337</v>
      </c>
      <c r="AI83" s="78"/>
      <c r="AJ83" s="78" t="s">
        <v>979</v>
      </c>
      <c r="AK83" s="78" t="s">
        <v>1060</v>
      </c>
      <c r="AL83" s="83" t="s">
        <v>1129</v>
      </c>
      <c r="AM83" s="78"/>
      <c r="AN83" s="80">
        <v>42786.96543981481</v>
      </c>
      <c r="AO83" s="83" t="s">
        <v>1216</v>
      </c>
      <c r="AP83" s="78" t="b">
        <v>1</v>
      </c>
      <c r="AQ83" s="78" t="b">
        <v>0</v>
      </c>
      <c r="AR83" s="78" t="b">
        <v>0</v>
      </c>
      <c r="AS83" s="78" t="s">
        <v>748</v>
      </c>
      <c r="AT83" s="78">
        <v>2</v>
      </c>
      <c r="AU83" s="78"/>
      <c r="AV83" s="78" t="b">
        <v>0</v>
      </c>
      <c r="AW83" s="78" t="s">
        <v>1288</v>
      </c>
      <c r="AX83" s="83" t="s">
        <v>1369</v>
      </c>
      <c r="AY83" s="78" t="s">
        <v>66</v>
      </c>
      <c r="AZ83" s="78" t="str">
        <f>REPLACE(INDEX(GroupVertices[Group],MATCH(Vertices[[#This Row],[Vertex]],GroupVertices[Vertex],0)),1,1,"")</f>
        <v>1</v>
      </c>
      <c r="BA83" s="48"/>
      <c r="BB83" s="48"/>
      <c r="BC83" s="48"/>
      <c r="BD83" s="48"/>
      <c r="BE83" s="48"/>
      <c r="BF83" s="48"/>
      <c r="BG83" s="120" t="s">
        <v>1842</v>
      </c>
      <c r="BH83" s="120" t="s">
        <v>1842</v>
      </c>
      <c r="BI83" s="120" t="s">
        <v>1865</v>
      </c>
      <c r="BJ83" s="120" t="s">
        <v>1865</v>
      </c>
      <c r="BK83" s="120">
        <v>0</v>
      </c>
      <c r="BL83" s="123">
        <v>0</v>
      </c>
      <c r="BM83" s="120">
        <v>0</v>
      </c>
      <c r="BN83" s="123">
        <v>0</v>
      </c>
      <c r="BO83" s="120">
        <v>0</v>
      </c>
      <c r="BP83" s="123">
        <v>0</v>
      </c>
      <c r="BQ83" s="120">
        <v>27</v>
      </c>
      <c r="BR83" s="123">
        <v>100</v>
      </c>
      <c r="BS83" s="120">
        <v>27</v>
      </c>
      <c r="BT83" s="2"/>
      <c r="BU83" s="3"/>
      <c r="BV83" s="3"/>
      <c r="BW83" s="3"/>
      <c r="BX83" s="3"/>
    </row>
    <row r="84" spans="1:76" ht="15">
      <c r="A84" s="64" t="s">
        <v>283</v>
      </c>
      <c r="B84" s="65"/>
      <c r="C84" s="65" t="s">
        <v>64</v>
      </c>
      <c r="D84" s="66">
        <v>163.58617974740883</v>
      </c>
      <c r="E84" s="68"/>
      <c r="F84" s="100" t="s">
        <v>481</v>
      </c>
      <c r="G84" s="65"/>
      <c r="H84" s="69" t="s">
        <v>283</v>
      </c>
      <c r="I84" s="70"/>
      <c r="J84" s="70"/>
      <c r="K84" s="69" t="s">
        <v>1490</v>
      </c>
      <c r="L84" s="73">
        <v>1</v>
      </c>
      <c r="M84" s="74">
        <v>2936.63916015625</v>
      </c>
      <c r="N84" s="74">
        <v>7061.1943359375</v>
      </c>
      <c r="O84" s="75"/>
      <c r="P84" s="76"/>
      <c r="Q84" s="76"/>
      <c r="R84" s="86"/>
      <c r="S84" s="48">
        <v>0</v>
      </c>
      <c r="T84" s="48">
        <v>1</v>
      </c>
      <c r="U84" s="49">
        <v>0</v>
      </c>
      <c r="V84" s="49">
        <v>0.006803</v>
      </c>
      <c r="W84" s="49">
        <v>0.012031</v>
      </c>
      <c r="X84" s="49">
        <v>0.54387</v>
      </c>
      <c r="Y84" s="49">
        <v>0</v>
      </c>
      <c r="Z84" s="49">
        <v>0</v>
      </c>
      <c r="AA84" s="71">
        <v>84</v>
      </c>
      <c r="AB84" s="71"/>
      <c r="AC84" s="72"/>
      <c r="AD84" s="78" t="s">
        <v>874</v>
      </c>
      <c r="AE84" s="78">
        <v>222</v>
      </c>
      <c r="AF84" s="78">
        <v>351</v>
      </c>
      <c r="AG84" s="78">
        <v>40565</v>
      </c>
      <c r="AH84" s="78">
        <v>106</v>
      </c>
      <c r="AI84" s="78"/>
      <c r="AJ84" s="78" t="s">
        <v>980</v>
      </c>
      <c r="AK84" s="78"/>
      <c r="AL84" s="83" t="s">
        <v>1130</v>
      </c>
      <c r="AM84" s="78"/>
      <c r="AN84" s="80">
        <v>39875.01751157407</v>
      </c>
      <c r="AO84" s="83" t="s">
        <v>1217</v>
      </c>
      <c r="AP84" s="78" t="b">
        <v>0</v>
      </c>
      <c r="AQ84" s="78" t="b">
        <v>0</v>
      </c>
      <c r="AR84" s="78" t="b">
        <v>1</v>
      </c>
      <c r="AS84" s="78" t="s">
        <v>748</v>
      </c>
      <c r="AT84" s="78">
        <v>57</v>
      </c>
      <c r="AU84" s="83" t="s">
        <v>1255</v>
      </c>
      <c r="AV84" s="78" t="b">
        <v>0</v>
      </c>
      <c r="AW84" s="78" t="s">
        <v>1288</v>
      </c>
      <c r="AX84" s="83" t="s">
        <v>1370</v>
      </c>
      <c r="AY84" s="78" t="s">
        <v>66</v>
      </c>
      <c r="AZ84" s="78" t="str">
        <f>REPLACE(INDEX(GroupVertices[Group],MATCH(Vertices[[#This Row],[Vertex]],GroupVertices[Vertex],0)),1,1,"")</f>
        <v>1</v>
      </c>
      <c r="BA84" s="48"/>
      <c r="BB84" s="48"/>
      <c r="BC84" s="48"/>
      <c r="BD84" s="48"/>
      <c r="BE84" s="48"/>
      <c r="BF84" s="48"/>
      <c r="BG84" s="120" t="s">
        <v>1842</v>
      </c>
      <c r="BH84" s="120" t="s">
        <v>1842</v>
      </c>
      <c r="BI84" s="120" t="s">
        <v>1865</v>
      </c>
      <c r="BJ84" s="120" t="s">
        <v>1865</v>
      </c>
      <c r="BK84" s="120">
        <v>0</v>
      </c>
      <c r="BL84" s="123">
        <v>0</v>
      </c>
      <c r="BM84" s="120">
        <v>0</v>
      </c>
      <c r="BN84" s="123">
        <v>0</v>
      </c>
      <c r="BO84" s="120">
        <v>0</v>
      </c>
      <c r="BP84" s="123">
        <v>0</v>
      </c>
      <c r="BQ84" s="120">
        <v>27</v>
      </c>
      <c r="BR84" s="123">
        <v>100</v>
      </c>
      <c r="BS84" s="120">
        <v>27</v>
      </c>
      <c r="BT84" s="2"/>
      <c r="BU84" s="3"/>
      <c r="BV84" s="3"/>
      <c r="BW84" s="3"/>
      <c r="BX84" s="3"/>
    </row>
    <row r="85" spans="1:76" ht="15">
      <c r="A85" s="64" t="s">
        <v>284</v>
      </c>
      <c r="B85" s="65"/>
      <c r="C85" s="65" t="s">
        <v>64</v>
      </c>
      <c r="D85" s="66">
        <v>162.12201382672376</v>
      </c>
      <c r="E85" s="68"/>
      <c r="F85" s="100" t="s">
        <v>482</v>
      </c>
      <c r="G85" s="65"/>
      <c r="H85" s="69" t="s">
        <v>284</v>
      </c>
      <c r="I85" s="70"/>
      <c r="J85" s="70"/>
      <c r="K85" s="69" t="s">
        <v>1491</v>
      </c>
      <c r="L85" s="73">
        <v>1</v>
      </c>
      <c r="M85" s="74">
        <v>4768.48681640625</v>
      </c>
      <c r="N85" s="74">
        <v>1058.2049560546875</v>
      </c>
      <c r="O85" s="75"/>
      <c r="P85" s="76"/>
      <c r="Q85" s="76"/>
      <c r="R85" s="86"/>
      <c r="S85" s="48">
        <v>0</v>
      </c>
      <c r="T85" s="48">
        <v>1</v>
      </c>
      <c r="U85" s="49">
        <v>0</v>
      </c>
      <c r="V85" s="49">
        <v>0.006803</v>
      </c>
      <c r="W85" s="49">
        <v>0.012031</v>
      </c>
      <c r="X85" s="49">
        <v>0.54387</v>
      </c>
      <c r="Y85" s="49">
        <v>0</v>
      </c>
      <c r="Z85" s="49">
        <v>0</v>
      </c>
      <c r="AA85" s="71">
        <v>85</v>
      </c>
      <c r="AB85" s="71"/>
      <c r="AC85" s="72"/>
      <c r="AD85" s="78" t="s">
        <v>875</v>
      </c>
      <c r="AE85" s="78">
        <v>418</v>
      </c>
      <c r="AF85" s="78">
        <v>27</v>
      </c>
      <c r="AG85" s="78">
        <v>1743</v>
      </c>
      <c r="AH85" s="78">
        <v>1908</v>
      </c>
      <c r="AI85" s="78"/>
      <c r="AJ85" s="78" t="s">
        <v>981</v>
      </c>
      <c r="AK85" s="78" t="s">
        <v>1061</v>
      </c>
      <c r="AL85" s="83" t="s">
        <v>1131</v>
      </c>
      <c r="AM85" s="78"/>
      <c r="AN85" s="80">
        <v>43306.156018518515</v>
      </c>
      <c r="AO85" s="83" t="s">
        <v>1218</v>
      </c>
      <c r="AP85" s="78" t="b">
        <v>1</v>
      </c>
      <c r="AQ85" s="78" t="b">
        <v>0</v>
      </c>
      <c r="AR85" s="78" t="b">
        <v>0</v>
      </c>
      <c r="AS85" s="78" t="s">
        <v>748</v>
      </c>
      <c r="AT85" s="78">
        <v>0</v>
      </c>
      <c r="AU85" s="78"/>
      <c r="AV85" s="78" t="b">
        <v>0</v>
      </c>
      <c r="AW85" s="78" t="s">
        <v>1288</v>
      </c>
      <c r="AX85" s="83" t="s">
        <v>1371</v>
      </c>
      <c r="AY85" s="78" t="s">
        <v>66</v>
      </c>
      <c r="AZ85" s="78" t="str">
        <f>REPLACE(INDEX(GroupVertices[Group],MATCH(Vertices[[#This Row],[Vertex]],GroupVertices[Vertex],0)),1,1,"")</f>
        <v>1</v>
      </c>
      <c r="BA85" s="48"/>
      <c r="BB85" s="48"/>
      <c r="BC85" s="48"/>
      <c r="BD85" s="48"/>
      <c r="BE85" s="48"/>
      <c r="BF85" s="48"/>
      <c r="BG85" s="120" t="s">
        <v>1842</v>
      </c>
      <c r="BH85" s="120" t="s">
        <v>1842</v>
      </c>
      <c r="BI85" s="120" t="s">
        <v>1865</v>
      </c>
      <c r="BJ85" s="120" t="s">
        <v>1865</v>
      </c>
      <c r="BK85" s="120">
        <v>0</v>
      </c>
      <c r="BL85" s="123">
        <v>0</v>
      </c>
      <c r="BM85" s="120">
        <v>0</v>
      </c>
      <c r="BN85" s="123">
        <v>0</v>
      </c>
      <c r="BO85" s="120">
        <v>0</v>
      </c>
      <c r="BP85" s="123">
        <v>0</v>
      </c>
      <c r="BQ85" s="120">
        <v>27</v>
      </c>
      <c r="BR85" s="123">
        <v>100</v>
      </c>
      <c r="BS85" s="120">
        <v>27</v>
      </c>
      <c r="BT85" s="2"/>
      <c r="BU85" s="3"/>
      <c r="BV85" s="3"/>
      <c r="BW85" s="3"/>
      <c r="BX85" s="3"/>
    </row>
    <row r="86" spans="1:76" ht="15">
      <c r="A86" s="64" t="s">
        <v>285</v>
      </c>
      <c r="B86" s="65"/>
      <c r="C86" s="65" t="s">
        <v>64</v>
      </c>
      <c r="D86" s="66">
        <v>162.89024903202147</v>
      </c>
      <c r="E86" s="68"/>
      <c r="F86" s="100" t="s">
        <v>483</v>
      </c>
      <c r="G86" s="65"/>
      <c r="H86" s="69" t="s">
        <v>285</v>
      </c>
      <c r="I86" s="70"/>
      <c r="J86" s="70"/>
      <c r="K86" s="69" t="s">
        <v>1492</v>
      </c>
      <c r="L86" s="73">
        <v>1</v>
      </c>
      <c r="M86" s="74">
        <v>1632.98876953125</v>
      </c>
      <c r="N86" s="74">
        <v>4584.92626953125</v>
      </c>
      <c r="O86" s="75"/>
      <c r="P86" s="76"/>
      <c r="Q86" s="76"/>
      <c r="R86" s="86"/>
      <c r="S86" s="48">
        <v>0</v>
      </c>
      <c r="T86" s="48">
        <v>1</v>
      </c>
      <c r="U86" s="49">
        <v>0</v>
      </c>
      <c r="V86" s="49">
        <v>0.006803</v>
      </c>
      <c r="W86" s="49">
        <v>0.012031</v>
      </c>
      <c r="X86" s="49">
        <v>0.54387</v>
      </c>
      <c r="Y86" s="49">
        <v>0</v>
      </c>
      <c r="Z86" s="49">
        <v>0</v>
      </c>
      <c r="AA86" s="71">
        <v>86</v>
      </c>
      <c r="AB86" s="71"/>
      <c r="AC86" s="72"/>
      <c r="AD86" s="78" t="s">
        <v>876</v>
      </c>
      <c r="AE86" s="78">
        <v>509</v>
      </c>
      <c r="AF86" s="78">
        <v>197</v>
      </c>
      <c r="AG86" s="78">
        <v>3792</v>
      </c>
      <c r="AH86" s="78">
        <v>132</v>
      </c>
      <c r="AI86" s="78"/>
      <c r="AJ86" s="78"/>
      <c r="AK86" s="78"/>
      <c r="AL86" s="78"/>
      <c r="AM86" s="78"/>
      <c r="AN86" s="80">
        <v>39784.13857638889</v>
      </c>
      <c r="AO86" s="83" t="s">
        <v>1219</v>
      </c>
      <c r="AP86" s="78" t="b">
        <v>0</v>
      </c>
      <c r="AQ86" s="78" t="b">
        <v>0</v>
      </c>
      <c r="AR86" s="78" t="b">
        <v>1</v>
      </c>
      <c r="AS86" s="78" t="s">
        <v>1248</v>
      </c>
      <c r="AT86" s="78">
        <v>40</v>
      </c>
      <c r="AU86" s="83" t="s">
        <v>1253</v>
      </c>
      <c r="AV86" s="78" t="b">
        <v>0</v>
      </c>
      <c r="AW86" s="78" t="s">
        <v>1288</v>
      </c>
      <c r="AX86" s="83" t="s">
        <v>1372</v>
      </c>
      <c r="AY86" s="78" t="s">
        <v>66</v>
      </c>
      <c r="AZ86" s="78" t="str">
        <f>REPLACE(INDEX(GroupVertices[Group],MATCH(Vertices[[#This Row],[Vertex]],GroupVertices[Vertex],0)),1,1,"")</f>
        <v>1</v>
      </c>
      <c r="BA86" s="48"/>
      <c r="BB86" s="48"/>
      <c r="BC86" s="48"/>
      <c r="BD86" s="48"/>
      <c r="BE86" s="48"/>
      <c r="BF86" s="48"/>
      <c r="BG86" s="120" t="s">
        <v>1842</v>
      </c>
      <c r="BH86" s="120" t="s">
        <v>1842</v>
      </c>
      <c r="BI86" s="120" t="s">
        <v>1865</v>
      </c>
      <c r="BJ86" s="120" t="s">
        <v>1865</v>
      </c>
      <c r="BK86" s="120">
        <v>0</v>
      </c>
      <c r="BL86" s="123">
        <v>0</v>
      </c>
      <c r="BM86" s="120">
        <v>0</v>
      </c>
      <c r="BN86" s="123">
        <v>0</v>
      </c>
      <c r="BO86" s="120">
        <v>0</v>
      </c>
      <c r="BP86" s="123">
        <v>0</v>
      </c>
      <c r="BQ86" s="120">
        <v>27</v>
      </c>
      <c r="BR86" s="123">
        <v>100</v>
      </c>
      <c r="BS86" s="120">
        <v>27</v>
      </c>
      <c r="BT86" s="2"/>
      <c r="BU86" s="3"/>
      <c r="BV86" s="3"/>
      <c r="BW86" s="3"/>
      <c r="BX86" s="3"/>
    </row>
    <row r="87" spans="1:76" ht="15">
      <c r="A87" s="64" t="s">
        <v>286</v>
      </c>
      <c r="B87" s="65"/>
      <c r="C87" s="65" t="s">
        <v>64</v>
      </c>
      <c r="D87" s="66">
        <v>162.45190306193984</v>
      </c>
      <c r="E87" s="68"/>
      <c r="F87" s="100" t="s">
        <v>484</v>
      </c>
      <c r="G87" s="65"/>
      <c r="H87" s="69" t="s">
        <v>286</v>
      </c>
      <c r="I87" s="70"/>
      <c r="J87" s="70"/>
      <c r="K87" s="69" t="s">
        <v>1493</v>
      </c>
      <c r="L87" s="73">
        <v>1</v>
      </c>
      <c r="M87" s="74">
        <v>5568.8251953125</v>
      </c>
      <c r="N87" s="74">
        <v>6915.18603515625</v>
      </c>
      <c r="O87" s="75"/>
      <c r="P87" s="76"/>
      <c r="Q87" s="76"/>
      <c r="R87" s="86"/>
      <c r="S87" s="48">
        <v>0</v>
      </c>
      <c r="T87" s="48">
        <v>1</v>
      </c>
      <c r="U87" s="49">
        <v>0</v>
      </c>
      <c r="V87" s="49">
        <v>0.006803</v>
      </c>
      <c r="W87" s="49">
        <v>0.012031</v>
      </c>
      <c r="X87" s="49">
        <v>0.54387</v>
      </c>
      <c r="Y87" s="49">
        <v>0</v>
      </c>
      <c r="Z87" s="49">
        <v>0</v>
      </c>
      <c r="AA87" s="71">
        <v>87</v>
      </c>
      <c r="AB87" s="71"/>
      <c r="AC87" s="72"/>
      <c r="AD87" s="78" t="s">
        <v>877</v>
      </c>
      <c r="AE87" s="78">
        <v>823</v>
      </c>
      <c r="AF87" s="78">
        <v>100</v>
      </c>
      <c r="AG87" s="78">
        <v>2587</v>
      </c>
      <c r="AH87" s="78">
        <v>7600</v>
      </c>
      <c r="AI87" s="78"/>
      <c r="AJ87" s="78" t="s">
        <v>982</v>
      </c>
      <c r="AK87" s="78" t="s">
        <v>1062</v>
      </c>
      <c r="AL87" s="78"/>
      <c r="AM87" s="78"/>
      <c r="AN87" s="80">
        <v>43451.486759259256</v>
      </c>
      <c r="AO87" s="83" t="s">
        <v>1220</v>
      </c>
      <c r="AP87" s="78" t="b">
        <v>1</v>
      </c>
      <c r="AQ87" s="78" t="b">
        <v>0</v>
      </c>
      <c r="AR87" s="78" t="b">
        <v>0</v>
      </c>
      <c r="AS87" s="78" t="s">
        <v>748</v>
      </c>
      <c r="AT87" s="78">
        <v>0</v>
      </c>
      <c r="AU87" s="78"/>
      <c r="AV87" s="78" t="b">
        <v>0</v>
      </c>
      <c r="AW87" s="78" t="s">
        <v>1288</v>
      </c>
      <c r="AX87" s="83" t="s">
        <v>1373</v>
      </c>
      <c r="AY87" s="78" t="s">
        <v>66</v>
      </c>
      <c r="AZ87" s="78" t="str">
        <f>REPLACE(INDEX(GroupVertices[Group],MATCH(Vertices[[#This Row],[Vertex]],GroupVertices[Vertex],0)),1,1,"")</f>
        <v>1</v>
      </c>
      <c r="BA87" s="48"/>
      <c r="BB87" s="48"/>
      <c r="BC87" s="48"/>
      <c r="BD87" s="48"/>
      <c r="BE87" s="48"/>
      <c r="BF87" s="48"/>
      <c r="BG87" s="120" t="s">
        <v>1842</v>
      </c>
      <c r="BH87" s="120" t="s">
        <v>1842</v>
      </c>
      <c r="BI87" s="120" t="s">
        <v>1865</v>
      </c>
      <c r="BJ87" s="120" t="s">
        <v>1865</v>
      </c>
      <c r="BK87" s="120">
        <v>0</v>
      </c>
      <c r="BL87" s="123">
        <v>0</v>
      </c>
      <c r="BM87" s="120">
        <v>0</v>
      </c>
      <c r="BN87" s="123">
        <v>0</v>
      </c>
      <c r="BO87" s="120">
        <v>0</v>
      </c>
      <c r="BP87" s="123">
        <v>0</v>
      </c>
      <c r="BQ87" s="120">
        <v>27</v>
      </c>
      <c r="BR87" s="123">
        <v>100</v>
      </c>
      <c r="BS87" s="120">
        <v>27</v>
      </c>
      <c r="BT87" s="2"/>
      <c r="BU87" s="3"/>
      <c r="BV87" s="3"/>
      <c r="BW87" s="3"/>
      <c r="BX87" s="3"/>
    </row>
    <row r="88" spans="1:76" ht="15">
      <c r="A88" s="64" t="s">
        <v>287</v>
      </c>
      <c r="B88" s="65"/>
      <c r="C88" s="65" t="s">
        <v>64</v>
      </c>
      <c r="D88" s="66">
        <v>168.71527950042602</v>
      </c>
      <c r="E88" s="68"/>
      <c r="F88" s="100" t="s">
        <v>485</v>
      </c>
      <c r="G88" s="65"/>
      <c r="H88" s="69" t="s">
        <v>287</v>
      </c>
      <c r="I88" s="70"/>
      <c r="J88" s="70"/>
      <c r="K88" s="69" t="s">
        <v>1494</v>
      </c>
      <c r="L88" s="73">
        <v>1</v>
      </c>
      <c r="M88" s="74">
        <v>4443.58251953125</v>
      </c>
      <c r="N88" s="74">
        <v>5311.96484375</v>
      </c>
      <c r="O88" s="75"/>
      <c r="P88" s="76"/>
      <c r="Q88" s="76"/>
      <c r="R88" s="86"/>
      <c r="S88" s="48">
        <v>0</v>
      </c>
      <c r="T88" s="48">
        <v>1</v>
      </c>
      <c r="U88" s="49">
        <v>0</v>
      </c>
      <c r="V88" s="49">
        <v>0.006803</v>
      </c>
      <c r="W88" s="49">
        <v>0.012031</v>
      </c>
      <c r="X88" s="49">
        <v>0.54387</v>
      </c>
      <c r="Y88" s="49">
        <v>0</v>
      </c>
      <c r="Z88" s="49">
        <v>0</v>
      </c>
      <c r="AA88" s="71">
        <v>88</v>
      </c>
      <c r="AB88" s="71"/>
      <c r="AC88" s="72"/>
      <c r="AD88" s="78" t="s">
        <v>878</v>
      </c>
      <c r="AE88" s="78">
        <v>130</v>
      </c>
      <c r="AF88" s="78">
        <v>1486</v>
      </c>
      <c r="AG88" s="78">
        <v>1051</v>
      </c>
      <c r="AH88" s="78">
        <v>794</v>
      </c>
      <c r="AI88" s="78"/>
      <c r="AJ88" s="78" t="s">
        <v>983</v>
      </c>
      <c r="AK88" s="78" t="s">
        <v>1063</v>
      </c>
      <c r="AL88" s="83" t="s">
        <v>1132</v>
      </c>
      <c r="AM88" s="78"/>
      <c r="AN88" s="80">
        <v>41625.248506944445</v>
      </c>
      <c r="AO88" s="83" t="s">
        <v>1221</v>
      </c>
      <c r="AP88" s="78" t="b">
        <v>0</v>
      </c>
      <c r="AQ88" s="78" t="b">
        <v>0</v>
      </c>
      <c r="AR88" s="78" t="b">
        <v>1</v>
      </c>
      <c r="AS88" s="78" t="s">
        <v>748</v>
      </c>
      <c r="AT88" s="78">
        <v>14</v>
      </c>
      <c r="AU88" s="83" t="s">
        <v>1252</v>
      </c>
      <c r="AV88" s="78" t="b">
        <v>0</v>
      </c>
      <c r="AW88" s="78" t="s">
        <v>1288</v>
      </c>
      <c r="AX88" s="83" t="s">
        <v>1374</v>
      </c>
      <c r="AY88" s="78" t="s">
        <v>66</v>
      </c>
      <c r="AZ88" s="78" t="str">
        <f>REPLACE(INDEX(GroupVertices[Group],MATCH(Vertices[[#This Row],[Vertex]],GroupVertices[Vertex],0)),1,1,"")</f>
        <v>1</v>
      </c>
      <c r="BA88" s="48"/>
      <c r="BB88" s="48"/>
      <c r="BC88" s="48"/>
      <c r="BD88" s="48"/>
      <c r="BE88" s="48"/>
      <c r="BF88" s="48"/>
      <c r="BG88" s="120" t="s">
        <v>1842</v>
      </c>
      <c r="BH88" s="120" t="s">
        <v>1842</v>
      </c>
      <c r="BI88" s="120" t="s">
        <v>1865</v>
      </c>
      <c r="BJ88" s="120" t="s">
        <v>1865</v>
      </c>
      <c r="BK88" s="120">
        <v>0</v>
      </c>
      <c r="BL88" s="123">
        <v>0</v>
      </c>
      <c r="BM88" s="120">
        <v>0</v>
      </c>
      <c r="BN88" s="123">
        <v>0</v>
      </c>
      <c r="BO88" s="120">
        <v>0</v>
      </c>
      <c r="BP88" s="123">
        <v>0</v>
      </c>
      <c r="BQ88" s="120">
        <v>27</v>
      </c>
      <c r="BR88" s="123">
        <v>100</v>
      </c>
      <c r="BS88" s="120">
        <v>27</v>
      </c>
      <c r="BT88" s="2"/>
      <c r="BU88" s="3"/>
      <c r="BV88" s="3"/>
      <c r="BW88" s="3"/>
      <c r="BX88" s="3"/>
    </row>
    <row r="89" spans="1:76" ht="15">
      <c r="A89" s="64" t="s">
        <v>288</v>
      </c>
      <c r="B89" s="65"/>
      <c r="C89" s="65" t="s">
        <v>64</v>
      </c>
      <c r="D89" s="66">
        <v>162.022595153097</v>
      </c>
      <c r="E89" s="68"/>
      <c r="F89" s="100" t="s">
        <v>486</v>
      </c>
      <c r="G89" s="65"/>
      <c r="H89" s="69" t="s">
        <v>288</v>
      </c>
      <c r="I89" s="70"/>
      <c r="J89" s="70"/>
      <c r="K89" s="69" t="s">
        <v>1495</v>
      </c>
      <c r="L89" s="73">
        <v>1</v>
      </c>
      <c r="M89" s="74">
        <v>3590.05859375</v>
      </c>
      <c r="N89" s="74">
        <v>1157.839599609375</v>
      </c>
      <c r="O89" s="75"/>
      <c r="P89" s="76"/>
      <c r="Q89" s="76"/>
      <c r="R89" s="86"/>
      <c r="S89" s="48">
        <v>0</v>
      </c>
      <c r="T89" s="48">
        <v>1</v>
      </c>
      <c r="U89" s="49">
        <v>0</v>
      </c>
      <c r="V89" s="49">
        <v>0.006803</v>
      </c>
      <c r="W89" s="49">
        <v>0.012031</v>
      </c>
      <c r="X89" s="49">
        <v>0.54387</v>
      </c>
      <c r="Y89" s="49">
        <v>0</v>
      </c>
      <c r="Z89" s="49">
        <v>0</v>
      </c>
      <c r="AA89" s="71">
        <v>89</v>
      </c>
      <c r="AB89" s="71"/>
      <c r="AC89" s="72"/>
      <c r="AD89" s="78" t="s">
        <v>879</v>
      </c>
      <c r="AE89" s="78">
        <v>28</v>
      </c>
      <c r="AF89" s="78">
        <v>5</v>
      </c>
      <c r="AG89" s="78">
        <v>7</v>
      </c>
      <c r="AH89" s="78">
        <v>7</v>
      </c>
      <c r="AI89" s="78"/>
      <c r="AJ89" s="78"/>
      <c r="AK89" s="78"/>
      <c r="AL89" s="78"/>
      <c r="AM89" s="78"/>
      <c r="AN89" s="80">
        <v>43457.97350694444</v>
      </c>
      <c r="AO89" s="78"/>
      <c r="AP89" s="78" t="b">
        <v>1</v>
      </c>
      <c r="AQ89" s="78" t="b">
        <v>0</v>
      </c>
      <c r="AR89" s="78" t="b">
        <v>0</v>
      </c>
      <c r="AS89" s="78" t="s">
        <v>748</v>
      </c>
      <c r="AT89" s="78">
        <v>0</v>
      </c>
      <c r="AU89" s="78"/>
      <c r="AV89" s="78" t="b">
        <v>0</v>
      </c>
      <c r="AW89" s="78" t="s">
        <v>1288</v>
      </c>
      <c r="AX89" s="83" t="s">
        <v>1375</v>
      </c>
      <c r="AY89" s="78" t="s">
        <v>66</v>
      </c>
      <c r="AZ89" s="78" t="str">
        <f>REPLACE(INDEX(GroupVertices[Group],MATCH(Vertices[[#This Row],[Vertex]],GroupVertices[Vertex],0)),1,1,"")</f>
        <v>1</v>
      </c>
      <c r="BA89" s="48"/>
      <c r="BB89" s="48"/>
      <c r="BC89" s="48"/>
      <c r="BD89" s="48"/>
      <c r="BE89" s="48"/>
      <c r="BF89" s="48"/>
      <c r="BG89" s="120" t="s">
        <v>1842</v>
      </c>
      <c r="BH89" s="120" t="s">
        <v>1842</v>
      </c>
      <c r="BI89" s="120" t="s">
        <v>1865</v>
      </c>
      <c r="BJ89" s="120" t="s">
        <v>1865</v>
      </c>
      <c r="BK89" s="120">
        <v>0</v>
      </c>
      <c r="BL89" s="123">
        <v>0</v>
      </c>
      <c r="BM89" s="120">
        <v>0</v>
      </c>
      <c r="BN89" s="123">
        <v>0</v>
      </c>
      <c r="BO89" s="120">
        <v>0</v>
      </c>
      <c r="BP89" s="123">
        <v>0</v>
      </c>
      <c r="BQ89" s="120">
        <v>27</v>
      </c>
      <c r="BR89" s="123">
        <v>100</v>
      </c>
      <c r="BS89" s="120">
        <v>27</v>
      </c>
      <c r="BT89" s="2"/>
      <c r="BU89" s="3"/>
      <c r="BV89" s="3"/>
      <c r="BW89" s="3"/>
      <c r="BX89" s="3"/>
    </row>
    <row r="90" spans="1:76" ht="15">
      <c r="A90" s="64" t="s">
        <v>289</v>
      </c>
      <c r="B90" s="65"/>
      <c r="C90" s="65" t="s">
        <v>64</v>
      </c>
      <c r="D90" s="66">
        <v>170.64490557490913</v>
      </c>
      <c r="E90" s="68"/>
      <c r="F90" s="100" t="s">
        <v>487</v>
      </c>
      <c r="G90" s="65"/>
      <c r="H90" s="69" t="s">
        <v>289</v>
      </c>
      <c r="I90" s="70"/>
      <c r="J90" s="70"/>
      <c r="K90" s="69" t="s">
        <v>1496</v>
      </c>
      <c r="L90" s="73">
        <v>1</v>
      </c>
      <c r="M90" s="74">
        <v>4506.99267578125</v>
      </c>
      <c r="N90" s="74">
        <v>1826.086181640625</v>
      </c>
      <c r="O90" s="75"/>
      <c r="P90" s="76"/>
      <c r="Q90" s="76"/>
      <c r="R90" s="86"/>
      <c r="S90" s="48">
        <v>0</v>
      </c>
      <c r="T90" s="48">
        <v>1</v>
      </c>
      <c r="U90" s="49">
        <v>0</v>
      </c>
      <c r="V90" s="49">
        <v>0.006803</v>
      </c>
      <c r="W90" s="49">
        <v>0.012031</v>
      </c>
      <c r="X90" s="49">
        <v>0.54387</v>
      </c>
      <c r="Y90" s="49">
        <v>0</v>
      </c>
      <c r="Z90" s="49">
        <v>0</v>
      </c>
      <c r="AA90" s="71">
        <v>90</v>
      </c>
      <c r="AB90" s="71"/>
      <c r="AC90" s="72"/>
      <c r="AD90" s="78" t="s">
        <v>880</v>
      </c>
      <c r="AE90" s="78">
        <v>2226</v>
      </c>
      <c r="AF90" s="78">
        <v>1913</v>
      </c>
      <c r="AG90" s="78">
        <v>4960</v>
      </c>
      <c r="AH90" s="78">
        <v>3942</v>
      </c>
      <c r="AI90" s="78"/>
      <c r="AJ90" s="78" t="s">
        <v>984</v>
      </c>
      <c r="AK90" s="78" t="s">
        <v>1064</v>
      </c>
      <c r="AL90" s="83" t="s">
        <v>1133</v>
      </c>
      <c r="AM90" s="78"/>
      <c r="AN90" s="80">
        <v>40087.141597222224</v>
      </c>
      <c r="AO90" s="83" t="s">
        <v>1222</v>
      </c>
      <c r="AP90" s="78" t="b">
        <v>0</v>
      </c>
      <c r="AQ90" s="78" t="b">
        <v>0</v>
      </c>
      <c r="AR90" s="78" t="b">
        <v>0</v>
      </c>
      <c r="AS90" s="78" t="s">
        <v>748</v>
      </c>
      <c r="AT90" s="78">
        <v>0</v>
      </c>
      <c r="AU90" s="83" t="s">
        <v>1263</v>
      </c>
      <c r="AV90" s="78" t="b">
        <v>0</v>
      </c>
      <c r="AW90" s="78" t="s">
        <v>1288</v>
      </c>
      <c r="AX90" s="83" t="s">
        <v>1376</v>
      </c>
      <c r="AY90" s="78" t="s">
        <v>66</v>
      </c>
      <c r="AZ90" s="78" t="str">
        <f>REPLACE(INDEX(GroupVertices[Group],MATCH(Vertices[[#This Row],[Vertex]],GroupVertices[Vertex],0)),1,1,"")</f>
        <v>1</v>
      </c>
      <c r="BA90" s="48"/>
      <c r="BB90" s="48"/>
      <c r="BC90" s="48"/>
      <c r="BD90" s="48"/>
      <c r="BE90" s="48"/>
      <c r="BF90" s="48"/>
      <c r="BG90" s="120" t="s">
        <v>1842</v>
      </c>
      <c r="BH90" s="120" t="s">
        <v>1842</v>
      </c>
      <c r="BI90" s="120" t="s">
        <v>1865</v>
      </c>
      <c r="BJ90" s="120" t="s">
        <v>1865</v>
      </c>
      <c r="BK90" s="120">
        <v>0</v>
      </c>
      <c r="BL90" s="123">
        <v>0</v>
      </c>
      <c r="BM90" s="120">
        <v>0</v>
      </c>
      <c r="BN90" s="123">
        <v>0</v>
      </c>
      <c r="BO90" s="120">
        <v>0</v>
      </c>
      <c r="BP90" s="123">
        <v>0</v>
      </c>
      <c r="BQ90" s="120">
        <v>27</v>
      </c>
      <c r="BR90" s="123">
        <v>100</v>
      </c>
      <c r="BS90" s="120">
        <v>27</v>
      </c>
      <c r="BT90" s="2"/>
      <c r="BU90" s="3"/>
      <c r="BV90" s="3"/>
      <c r="BW90" s="3"/>
      <c r="BX90" s="3"/>
    </row>
    <row r="91" spans="1:76" ht="15">
      <c r="A91" s="64" t="s">
        <v>290</v>
      </c>
      <c r="B91" s="65"/>
      <c r="C91" s="65" t="s">
        <v>64</v>
      </c>
      <c r="D91" s="66">
        <v>164.70238031040023</v>
      </c>
      <c r="E91" s="68"/>
      <c r="F91" s="100" t="s">
        <v>488</v>
      </c>
      <c r="G91" s="65"/>
      <c r="H91" s="69" t="s">
        <v>290</v>
      </c>
      <c r="I91" s="70"/>
      <c r="J91" s="70"/>
      <c r="K91" s="69" t="s">
        <v>1497</v>
      </c>
      <c r="L91" s="73">
        <v>1</v>
      </c>
      <c r="M91" s="74">
        <v>2449.60791015625</v>
      </c>
      <c r="N91" s="74">
        <v>4544.3369140625</v>
      </c>
      <c r="O91" s="75"/>
      <c r="P91" s="76"/>
      <c r="Q91" s="76"/>
      <c r="R91" s="86"/>
      <c r="S91" s="48">
        <v>0</v>
      </c>
      <c r="T91" s="48">
        <v>1</v>
      </c>
      <c r="U91" s="49">
        <v>0</v>
      </c>
      <c r="V91" s="49">
        <v>0.006803</v>
      </c>
      <c r="W91" s="49">
        <v>0.012031</v>
      </c>
      <c r="X91" s="49">
        <v>0.54387</v>
      </c>
      <c r="Y91" s="49">
        <v>0</v>
      </c>
      <c r="Z91" s="49">
        <v>0</v>
      </c>
      <c r="AA91" s="71">
        <v>91</v>
      </c>
      <c r="AB91" s="71"/>
      <c r="AC91" s="72"/>
      <c r="AD91" s="78" t="s">
        <v>881</v>
      </c>
      <c r="AE91" s="78">
        <v>187</v>
      </c>
      <c r="AF91" s="78">
        <v>598</v>
      </c>
      <c r="AG91" s="78">
        <v>109906</v>
      </c>
      <c r="AH91" s="78">
        <v>43572</v>
      </c>
      <c r="AI91" s="78"/>
      <c r="AJ91" s="78" t="s">
        <v>985</v>
      </c>
      <c r="AK91" s="78" t="s">
        <v>1065</v>
      </c>
      <c r="AL91" s="83" t="s">
        <v>1134</v>
      </c>
      <c r="AM91" s="78"/>
      <c r="AN91" s="80">
        <v>40955.749560185184</v>
      </c>
      <c r="AO91" s="83" t="s">
        <v>1223</v>
      </c>
      <c r="AP91" s="78" t="b">
        <v>1</v>
      </c>
      <c r="AQ91" s="78" t="b">
        <v>0</v>
      </c>
      <c r="AR91" s="78" t="b">
        <v>1</v>
      </c>
      <c r="AS91" s="78" t="s">
        <v>748</v>
      </c>
      <c r="AT91" s="78">
        <v>428</v>
      </c>
      <c r="AU91" s="83" t="s">
        <v>1252</v>
      </c>
      <c r="AV91" s="78" t="b">
        <v>0</v>
      </c>
      <c r="AW91" s="78" t="s">
        <v>1288</v>
      </c>
      <c r="AX91" s="83" t="s">
        <v>1377</v>
      </c>
      <c r="AY91" s="78" t="s">
        <v>66</v>
      </c>
      <c r="AZ91" s="78" t="str">
        <f>REPLACE(INDEX(GroupVertices[Group],MATCH(Vertices[[#This Row],[Vertex]],GroupVertices[Vertex],0)),1,1,"")</f>
        <v>1</v>
      </c>
      <c r="BA91" s="48"/>
      <c r="BB91" s="48"/>
      <c r="BC91" s="48"/>
      <c r="BD91" s="48"/>
      <c r="BE91" s="48"/>
      <c r="BF91" s="48"/>
      <c r="BG91" s="120" t="s">
        <v>1842</v>
      </c>
      <c r="BH91" s="120" t="s">
        <v>1842</v>
      </c>
      <c r="BI91" s="120" t="s">
        <v>1865</v>
      </c>
      <c r="BJ91" s="120" t="s">
        <v>1865</v>
      </c>
      <c r="BK91" s="120">
        <v>0</v>
      </c>
      <c r="BL91" s="123">
        <v>0</v>
      </c>
      <c r="BM91" s="120">
        <v>0</v>
      </c>
      <c r="BN91" s="123">
        <v>0</v>
      </c>
      <c r="BO91" s="120">
        <v>0</v>
      </c>
      <c r="BP91" s="123">
        <v>0</v>
      </c>
      <c r="BQ91" s="120">
        <v>27</v>
      </c>
      <c r="BR91" s="123">
        <v>100</v>
      </c>
      <c r="BS91" s="120">
        <v>27</v>
      </c>
      <c r="BT91" s="2"/>
      <c r="BU91" s="3"/>
      <c r="BV91" s="3"/>
      <c r="BW91" s="3"/>
      <c r="BX91" s="3"/>
    </row>
    <row r="92" spans="1:76" ht="15">
      <c r="A92" s="64" t="s">
        <v>291</v>
      </c>
      <c r="B92" s="65"/>
      <c r="C92" s="65" t="s">
        <v>64</v>
      </c>
      <c r="D92" s="66">
        <v>162.41123178636525</v>
      </c>
      <c r="E92" s="68"/>
      <c r="F92" s="100" t="s">
        <v>489</v>
      </c>
      <c r="G92" s="65"/>
      <c r="H92" s="69" t="s">
        <v>291</v>
      </c>
      <c r="I92" s="70"/>
      <c r="J92" s="70"/>
      <c r="K92" s="69" t="s">
        <v>1498</v>
      </c>
      <c r="L92" s="73">
        <v>1</v>
      </c>
      <c r="M92" s="74">
        <v>1270.80810546875</v>
      </c>
      <c r="N92" s="74">
        <v>1483.7742919921875</v>
      </c>
      <c r="O92" s="75"/>
      <c r="P92" s="76"/>
      <c r="Q92" s="76"/>
      <c r="R92" s="86"/>
      <c r="S92" s="48">
        <v>0</v>
      </c>
      <c r="T92" s="48">
        <v>1</v>
      </c>
      <c r="U92" s="49">
        <v>0</v>
      </c>
      <c r="V92" s="49">
        <v>0.006803</v>
      </c>
      <c r="W92" s="49">
        <v>0.012031</v>
      </c>
      <c r="X92" s="49">
        <v>0.54387</v>
      </c>
      <c r="Y92" s="49">
        <v>0</v>
      </c>
      <c r="Z92" s="49">
        <v>0</v>
      </c>
      <c r="AA92" s="71">
        <v>92</v>
      </c>
      <c r="AB92" s="71"/>
      <c r="AC92" s="72"/>
      <c r="AD92" s="78" t="s">
        <v>882</v>
      </c>
      <c r="AE92" s="78">
        <v>66</v>
      </c>
      <c r="AF92" s="78">
        <v>91</v>
      </c>
      <c r="AG92" s="78">
        <v>16964</v>
      </c>
      <c r="AH92" s="78">
        <v>13953</v>
      </c>
      <c r="AI92" s="78"/>
      <c r="AJ92" s="78" t="s">
        <v>986</v>
      </c>
      <c r="AK92" s="78" t="s">
        <v>1066</v>
      </c>
      <c r="AL92" s="78"/>
      <c r="AM92" s="78"/>
      <c r="AN92" s="80">
        <v>41394.314097222225</v>
      </c>
      <c r="AO92" s="83" t="s">
        <v>1224</v>
      </c>
      <c r="AP92" s="78" t="b">
        <v>0</v>
      </c>
      <c r="AQ92" s="78" t="b">
        <v>0</v>
      </c>
      <c r="AR92" s="78" t="b">
        <v>0</v>
      </c>
      <c r="AS92" s="78" t="s">
        <v>748</v>
      </c>
      <c r="AT92" s="78">
        <v>0</v>
      </c>
      <c r="AU92" s="83" t="s">
        <v>1264</v>
      </c>
      <c r="AV92" s="78" t="b">
        <v>0</v>
      </c>
      <c r="AW92" s="78" t="s">
        <v>1288</v>
      </c>
      <c r="AX92" s="83" t="s">
        <v>1378</v>
      </c>
      <c r="AY92" s="78" t="s">
        <v>66</v>
      </c>
      <c r="AZ92" s="78" t="str">
        <f>REPLACE(INDEX(GroupVertices[Group],MATCH(Vertices[[#This Row],[Vertex]],GroupVertices[Vertex],0)),1,1,"")</f>
        <v>1</v>
      </c>
      <c r="BA92" s="48"/>
      <c r="BB92" s="48"/>
      <c r="BC92" s="48"/>
      <c r="BD92" s="48"/>
      <c r="BE92" s="48"/>
      <c r="BF92" s="48"/>
      <c r="BG92" s="120" t="s">
        <v>1842</v>
      </c>
      <c r="BH92" s="120" t="s">
        <v>1842</v>
      </c>
      <c r="BI92" s="120" t="s">
        <v>1865</v>
      </c>
      <c r="BJ92" s="120" t="s">
        <v>1865</v>
      </c>
      <c r="BK92" s="120">
        <v>0</v>
      </c>
      <c r="BL92" s="123">
        <v>0</v>
      </c>
      <c r="BM92" s="120">
        <v>0</v>
      </c>
      <c r="BN92" s="123">
        <v>0</v>
      </c>
      <c r="BO92" s="120">
        <v>0</v>
      </c>
      <c r="BP92" s="123">
        <v>0</v>
      </c>
      <c r="BQ92" s="120">
        <v>27</v>
      </c>
      <c r="BR92" s="123">
        <v>100</v>
      </c>
      <c r="BS92" s="120">
        <v>27</v>
      </c>
      <c r="BT92" s="2"/>
      <c r="BU92" s="3"/>
      <c r="BV92" s="3"/>
      <c r="BW92" s="3"/>
      <c r="BX92" s="3"/>
    </row>
    <row r="93" spans="1:76" ht="15">
      <c r="A93" s="64" t="s">
        <v>292</v>
      </c>
      <c r="B93" s="65"/>
      <c r="C93" s="65" t="s">
        <v>64</v>
      </c>
      <c r="D93" s="66">
        <v>162.09489964300738</v>
      </c>
      <c r="E93" s="68"/>
      <c r="F93" s="100" t="s">
        <v>490</v>
      </c>
      <c r="G93" s="65"/>
      <c r="H93" s="69" t="s">
        <v>292</v>
      </c>
      <c r="I93" s="70"/>
      <c r="J93" s="70"/>
      <c r="K93" s="69" t="s">
        <v>1499</v>
      </c>
      <c r="L93" s="73">
        <v>1</v>
      </c>
      <c r="M93" s="74">
        <v>6113.4560546875</v>
      </c>
      <c r="N93" s="74">
        <v>3732.8271484375</v>
      </c>
      <c r="O93" s="75"/>
      <c r="P93" s="76"/>
      <c r="Q93" s="76"/>
      <c r="R93" s="86"/>
      <c r="S93" s="48">
        <v>0</v>
      </c>
      <c r="T93" s="48">
        <v>1</v>
      </c>
      <c r="U93" s="49">
        <v>0</v>
      </c>
      <c r="V93" s="49">
        <v>0.006803</v>
      </c>
      <c r="W93" s="49">
        <v>0.012031</v>
      </c>
      <c r="X93" s="49">
        <v>0.54387</v>
      </c>
      <c r="Y93" s="49">
        <v>0</v>
      </c>
      <c r="Z93" s="49">
        <v>0</v>
      </c>
      <c r="AA93" s="71">
        <v>93</v>
      </c>
      <c r="AB93" s="71"/>
      <c r="AC93" s="72"/>
      <c r="AD93" s="78">
        <v>510</v>
      </c>
      <c r="AE93" s="78">
        <v>64</v>
      </c>
      <c r="AF93" s="78">
        <v>21</v>
      </c>
      <c r="AG93" s="78">
        <v>1536</v>
      </c>
      <c r="AH93" s="78">
        <v>1978</v>
      </c>
      <c r="AI93" s="78"/>
      <c r="AJ93" s="78" t="s">
        <v>987</v>
      </c>
      <c r="AK93" s="78" t="s">
        <v>1067</v>
      </c>
      <c r="AL93" s="78"/>
      <c r="AM93" s="78"/>
      <c r="AN93" s="80">
        <v>39962.25362268519</v>
      </c>
      <c r="AO93" s="78"/>
      <c r="AP93" s="78" t="b">
        <v>0</v>
      </c>
      <c r="AQ93" s="78" t="b">
        <v>0</v>
      </c>
      <c r="AR93" s="78" t="b">
        <v>0</v>
      </c>
      <c r="AS93" s="78" t="s">
        <v>1249</v>
      </c>
      <c r="AT93" s="78">
        <v>0</v>
      </c>
      <c r="AU93" s="83" t="s">
        <v>1258</v>
      </c>
      <c r="AV93" s="78" t="b">
        <v>0</v>
      </c>
      <c r="AW93" s="78" t="s">
        <v>1288</v>
      </c>
      <c r="AX93" s="83" t="s">
        <v>1379</v>
      </c>
      <c r="AY93" s="78" t="s">
        <v>66</v>
      </c>
      <c r="AZ93" s="78" t="str">
        <f>REPLACE(INDEX(GroupVertices[Group],MATCH(Vertices[[#This Row],[Vertex]],GroupVertices[Vertex],0)),1,1,"")</f>
        <v>1</v>
      </c>
      <c r="BA93" s="48"/>
      <c r="BB93" s="48"/>
      <c r="BC93" s="48"/>
      <c r="BD93" s="48"/>
      <c r="BE93" s="48"/>
      <c r="BF93" s="48"/>
      <c r="BG93" s="120" t="s">
        <v>1842</v>
      </c>
      <c r="BH93" s="120" t="s">
        <v>1842</v>
      </c>
      <c r="BI93" s="120" t="s">
        <v>1865</v>
      </c>
      <c r="BJ93" s="120" t="s">
        <v>1865</v>
      </c>
      <c r="BK93" s="120">
        <v>0</v>
      </c>
      <c r="BL93" s="123">
        <v>0</v>
      </c>
      <c r="BM93" s="120">
        <v>0</v>
      </c>
      <c r="BN93" s="123">
        <v>0</v>
      </c>
      <c r="BO93" s="120">
        <v>0</v>
      </c>
      <c r="BP93" s="123">
        <v>0</v>
      </c>
      <c r="BQ93" s="120">
        <v>27</v>
      </c>
      <c r="BR93" s="123">
        <v>100</v>
      </c>
      <c r="BS93" s="120">
        <v>27</v>
      </c>
      <c r="BT93" s="2"/>
      <c r="BU93" s="3"/>
      <c r="BV93" s="3"/>
      <c r="BW93" s="3"/>
      <c r="BX93" s="3"/>
    </row>
    <row r="94" spans="1:76" ht="15">
      <c r="A94" s="64" t="s">
        <v>293</v>
      </c>
      <c r="B94" s="65"/>
      <c r="C94" s="65" t="s">
        <v>64</v>
      </c>
      <c r="D94" s="66">
        <v>162.09038061238797</v>
      </c>
      <c r="E94" s="68"/>
      <c r="F94" s="100" t="s">
        <v>491</v>
      </c>
      <c r="G94" s="65"/>
      <c r="H94" s="69" t="s">
        <v>293</v>
      </c>
      <c r="I94" s="70"/>
      <c r="J94" s="70"/>
      <c r="K94" s="69" t="s">
        <v>1500</v>
      </c>
      <c r="L94" s="73">
        <v>1</v>
      </c>
      <c r="M94" s="74">
        <v>5999.38134765625</v>
      </c>
      <c r="N94" s="74">
        <v>6701.49365234375</v>
      </c>
      <c r="O94" s="75"/>
      <c r="P94" s="76"/>
      <c r="Q94" s="76"/>
      <c r="R94" s="86"/>
      <c r="S94" s="48">
        <v>0</v>
      </c>
      <c r="T94" s="48">
        <v>1</v>
      </c>
      <c r="U94" s="49">
        <v>0</v>
      </c>
      <c r="V94" s="49">
        <v>0.006803</v>
      </c>
      <c r="W94" s="49">
        <v>0.012031</v>
      </c>
      <c r="X94" s="49">
        <v>0.54387</v>
      </c>
      <c r="Y94" s="49">
        <v>0</v>
      </c>
      <c r="Z94" s="49">
        <v>0</v>
      </c>
      <c r="AA94" s="71">
        <v>94</v>
      </c>
      <c r="AB94" s="71"/>
      <c r="AC94" s="72"/>
      <c r="AD94" s="78" t="s">
        <v>883</v>
      </c>
      <c r="AE94" s="78">
        <v>250</v>
      </c>
      <c r="AF94" s="78">
        <v>20</v>
      </c>
      <c r="AG94" s="78">
        <v>157</v>
      </c>
      <c r="AH94" s="78">
        <v>227</v>
      </c>
      <c r="AI94" s="78"/>
      <c r="AJ94" s="78" t="s">
        <v>988</v>
      </c>
      <c r="AK94" s="78" t="s">
        <v>1068</v>
      </c>
      <c r="AL94" s="78"/>
      <c r="AM94" s="78"/>
      <c r="AN94" s="80">
        <v>43466.78449074074</v>
      </c>
      <c r="AO94" s="83" t="s">
        <v>1225</v>
      </c>
      <c r="AP94" s="78" t="b">
        <v>1</v>
      </c>
      <c r="AQ94" s="78" t="b">
        <v>0</v>
      </c>
      <c r="AR94" s="78" t="b">
        <v>0</v>
      </c>
      <c r="AS94" s="78" t="s">
        <v>1247</v>
      </c>
      <c r="AT94" s="78">
        <v>0</v>
      </c>
      <c r="AU94" s="78"/>
      <c r="AV94" s="78" t="b">
        <v>0</v>
      </c>
      <c r="AW94" s="78" t="s">
        <v>1288</v>
      </c>
      <c r="AX94" s="83" t="s">
        <v>1380</v>
      </c>
      <c r="AY94" s="78" t="s">
        <v>66</v>
      </c>
      <c r="AZ94" s="78" t="str">
        <f>REPLACE(INDEX(GroupVertices[Group],MATCH(Vertices[[#This Row],[Vertex]],GroupVertices[Vertex],0)),1,1,"")</f>
        <v>1</v>
      </c>
      <c r="BA94" s="48"/>
      <c r="BB94" s="48"/>
      <c r="BC94" s="48"/>
      <c r="BD94" s="48"/>
      <c r="BE94" s="48"/>
      <c r="BF94" s="48"/>
      <c r="BG94" s="120" t="s">
        <v>1842</v>
      </c>
      <c r="BH94" s="120" t="s">
        <v>1842</v>
      </c>
      <c r="BI94" s="120" t="s">
        <v>1865</v>
      </c>
      <c r="BJ94" s="120" t="s">
        <v>1865</v>
      </c>
      <c r="BK94" s="120">
        <v>0</v>
      </c>
      <c r="BL94" s="123">
        <v>0</v>
      </c>
      <c r="BM94" s="120">
        <v>0</v>
      </c>
      <c r="BN94" s="123">
        <v>0</v>
      </c>
      <c r="BO94" s="120">
        <v>0</v>
      </c>
      <c r="BP94" s="123">
        <v>0</v>
      </c>
      <c r="BQ94" s="120">
        <v>27</v>
      </c>
      <c r="BR94" s="123">
        <v>100</v>
      </c>
      <c r="BS94" s="120">
        <v>27</v>
      </c>
      <c r="BT94" s="2"/>
      <c r="BU94" s="3"/>
      <c r="BV94" s="3"/>
      <c r="BW94" s="3"/>
      <c r="BX94" s="3"/>
    </row>
    <row r="95" spans="1:76" ht="15">
      <c r="A95" s="64" t="s">
        <v>294</v>
      </c>
      <c r="B95" s="65"/>
      <c r="C95" s="65" t="s">
        <v>64</v>
      </c>
      <c r="D95" s="66">
        <v>170.61327236057335</v>
      </c>
      <c r="E95" s="68"/>
      <c r="F95" s="100" t="s">
        <v>492</v>
      </c>
      <c r="G95" s="65"/>
      <c r="H95" s="69" t="s">
        <v>294</v>
      </c>
      <c r="I95" s="70"/>
      <c r="J95" s="70"/>
      <c r="K95" s="69" t="s">
        <v>1501</v>
      </c>
      <c r="L95" s="73">
        <v>1</v>
      </c>
      <c r="M95" s="74">
        <v>3219.6474609375</v>
      </c>
      <c r="N95" s="74">
        <v>352.9058837890625</v>
      </c>
      <c r="O95" s="75"/>
      <c r="P95" s="76"/>
      <c r="Q95" s="76"/>
      <c r="R95" s="86"/>
      <c r="S95" s="48">
        <v>0</v>
      </c>
      <c r="T95" s="48">
        <v>1</v>
      </c>
      <c r="U95" s="49">
        <v>0</v>
      </c>
      <c r="V95" s="49">
        <v>0.006803</v>
      </c>
      <c r="W95" s="49">
        <v>0.012031</v>
      </c>
      <c r="X95" s="49">
        <v>0.54387</v>
      </c>
      <c r="Y95" s="49">
        <v>0</v>
      </c>
      <c r="Z95" s="49">
        <v>0</v>
      </c>
      <c r="AA95" s="71">
        <v>95</v>
      </c>
      <c r="AB95" s="71"/>
      <c r="AC95" s="72"/>
      <c r="AD95" s="78" t="s">
        <v>294</v>
      </c>
      <c r="AE95" s="78">
        <v>1496</v>
      </c>
      <c r="AF95" s="78">
        <v>1906</v>
      </c>
      <c r="AG95" s="78">
        <v>28500</v>
      </c>
      <c r="AH95" s="78">
        <v>9303</v>
      </c>
      <c r="AI95" s="78"/>
      <c r="AJ95" s="78" t="s">
        <v>989</v>
      </c>
      <c r="AK95" s="78" t="s">
        <v>1069</v>
      </c>
      <c r="AL95" s="78"/>
      <c r="AM95" s="78"/>
      <c r="AN95" s="80">
        <v>39259.10958333333</v>
      </c>
      <c r="AO95" s="83" t="s">
        <v>1226</v>
      </c>
      <c r="AP95" s="78" t="b">
        <v>0</v>
      </c>
      <c r="AQ95" s="78" t="b">
        <v>0</v>
      </c>
      <c r="AR95" s="78" t="b">
        <v>1</v>
      </c>
      <c r="AS95" s="78" t="s">
        <v>748</v>
      </c>
      <c r="AT95" s="78">
        <v>209</v>
      </c>
      <c r="AU95" s="83" t="s">
        <v>1252</v>
      </c>
      <c r="AV95" s="78" t="b">
        <v>0</v>
      </c>
      <c r="AW95" s="78" t="s">
        <v>1288</v>
      </c>
      <c r="AX95" s="83" t="s">
        <v>1381</v>
      </c>
      <c r="AY95" s="78" t="s">
        <v>66</v>
      </c>
      <c r="AZ95" s="78" t="str">
        <f>REPLACE(INDEX(GroupVertices[Group],MATCH(Vertices[[#This Row],[Vertex]],GroupVertices[Vertex],0)),1,1,"")</f>
        <v>1</v>
      </c>
      <c r="BA95" s="48"/>
      <c r="BB95" s="48"/>
      <c r="BC95" s="48"/>
      <c r="BD95" s="48"/>
      <c r="BE95" s="48"/>
      <c r="BF95" s="48"/>
      <c r="BG95" s="120" t="s">
        <v>1842</v>
      </c>
      <c r="BH95" s="120" t="s">
        <v>1842</v>
      </c>
      <c r="BI95" s="120" t="s">
        <v>1865</v>
      </c>
      <c r="BJ95" s="120" t="s">
        <v>1865</v>
      </c>
      <c r="BK95" s="120">
        <v>0</v>
      </c>
      <c r="BL95" s="123">
        <v>0</v>
      </c>
      <c r="BM95" s="120">
        <v>0</v>
      </c>
      <c r="BN95" s="123">
        <v>0</v>
      </c>
      <c r="BO95" s="120">
        <v>0</v>
      </c>
      <c r="BP95" s="123">
        <v>0</v>
      </c>
      <c r="BQ95" s="120">
        <v>27</v>
      </c>
      <c r="BR95" s="123">
        <v>100</v>
      </c>
      <c r="BS95" s="120">
        <v>27</v>
      </c>
      <c r="BT95" s="2"/>
      <c r="BU95" s="3"/>
      <c r="BV95" s="3"/>
      <c r="BW95" s="3"/>
      <c r="BX95" s="3"/>
    </row>
    <row r="96" spans="1:76" ht="15">
      <c r="A96" s="64" t="s">
        <v>295</v>
      </c>
      <c r="B96" s="65"/>
      <c r="C96" s="65" t="s">
        <v>64</v>
      </c>
      <c r="D96" s="66">
        <v>162.13557091858195</v>
      </c>
      <c r="E96" s="68"/>
      <c r="F96" s="100" t="s">
        <v>493</v>
      </c>
      <c r="G96" s="65"/>
      <c r="H96" s="69" t="s">
        <v>295</v>
      </c>
      <c r="I96" s="70"/>
      <c r="J96" s="70"/>
      <c r="K96" s="69" t="s">
        <v>1502</v>
      </c>
      <c r="L96" s="73">
        <v>1</v>
      </c>
      <c r="M96" s="74">
        <v>1191.7225341796875</v>
      </c>
      <c r="N96" s="74">
        <v>3489.4697265625</v>
      </c>
      <c r="O96" s="75"/>
      <c r="P96" s="76"/>
      <c r="Q96" s="76"/>
      <c r="R96" s="86"/>
      <c r="S96" s="48">
        <v>0</v>
      </c>
      <c r="T96" s="48">
        <v>1</v>
      </c>
      <c r="U96" s="49">
        <v>0</v>
      </c>
      <c r="V96" s="49">
        <v>0.006803</v>
      </c>
      <c r="W96" s="49">
        <v>0.012031</v>
      </c>
      <c r="X96" s="49">
        <v>0.54387</v>
      </c>
      <c r="Y96" s="49">
        <v>0</v>
      </c>
      <c r="Z96" s="49">
        <v>0</v>
      </c>
      <c r="AA96" s="71">
        <v>96</v>
      </c>
      <c r="AB96" s="71"/>
      <c r="AC96" s="72"/>
      <c r="AD96" s="78" t="s">
        <v>884</v>
      </c>
      <c r="AE96" s="78">
        <v>458</v>
      </c>
      <c r="AF96" s="78">
        <v>30</v>
      </c>
      <c r="AG96" s="78">
        <v>276</v>
      </c>
      <c r="AH96" s="78">
        <v>884</v>
      </c>
      <c r="AI96" s="78"/>
      <c r="AJ96" s="78"/>
      <c r="AK96" s="78"/>
      <c r="AL96" s="78"/>
      <c r="AM96" s="78"/>
      <c r="AN96" s="80">
        <v>42008.91631944444</v>
      </c>
      <c r="AO96" s="78"/>
      <c r="AP96" s="78" t="b">
        <v>1</v>
      </c>
      <c r="AQ96" s="78" t="b">
        <v>0</v>
      </c>
      <c r="AR96" s="78" t="b">
        <v>0</v>
      </c>
      <c r="AS96" s="78" t="s">
        <v>1250</v>
      </c>
      <c r="AT96" s="78">
        <v>1</v>
      </c>
      <c r="AU96" s="83" t="s">
        <v>1252</v>
      </c>
      <c r="AV96" s="78" t="b">
        <v>0</v>
      </c>
      <c r="AW96" s="78" t="s">
        <v>1288</v>
      </c>
      <c r="AX96" s="83" t="s">
        <v>1382</v>
      </c>
      <c r="AY96" s="78" t="s">
        <v>66</v>
      </c>
      <c r="AZ96" s="78" t="str">
        <f>REPLACE(INDEX(GroupVertices[Group],MATCH(Vertices[[#This Row],[Vertex]],GroupVertices[Vertex],0)),1,1,"")</f>
        <v>1</v>
      </c>
      <c r="BA96" s="48"/>
      <c r="BB96" s="48"/>
      <c r="BC96" s="48"/>
      <c r="BD96" s="48"/>
      <c r="BE96" s="48"/>
      <c r="BF96" s="48"/>
      <c r="BG96" s="120" t="s">
        <v>1842</v>
      </c>
      <c r="BH96" s="120" t="s">
        <v>1842</v>
      </c>
      <c r="BI96" s="120" t="s">
        <v>1865</v>
      </c>
      <c r="BJ96" s="120" t="s">
        <v>1865</v>
      </c>
      <c r="BK96" s="120">
        <v>0</v>
      </c>
      <c r="BL96" s="123">
        <v>0</v>
      </c>
      <c r="BM96" s="120">
        <v>0</v>
      </c>
      <c r="BN96" s="123">
        <v>0</v>
      </c>
      <c r="BO96" s="120">
        <v>0</v>
      </c>
      <c r="BP96" s="123">
        <v>0</v>
      </c>
      <c r="BQ96" s="120">
        <v>27</v>
      </c>
      <c r="BR96" s="123">
        <v>100</v>
      </c>
      <c r="BS96" s="120">
        <v>27</v>
      </c>
      <c r="BT96" s="2"/>
      <c r="BU96" s="3"/>
      <c r="BV96" s="3"/>
      <c r="BW96" s="3"/>
      <c r="BX96" s="3"/>
    </row>
    <row r="97" spans="1:76" ht="15">
      <c r="A97" s="64" t="s">
        <v>296</v>
      </c>
      <c r="B97" s="65"/>
      <c r="C97" s="65" t="s">
        <v>64</v>
      </c>
      <c r="D97" s="66">
        <v>171.07421348375198</v>
      </c>
      <c r="E97" s="68"/>
      <c r="F97" s="100" t="s">
        <v>494</v>
      </c>
      <c r="G97" s="65"/>
      <c r="H97" s="69" t="s">
        <v>296</v>
      </c>
      <c r="I97" s="70"/>
      <c r="J97" s="70"/>
      <c r="K97" s="69" t="s">
        <v>1503</v>
      </c>
      <c r="L97" s="73">
        <v>1</v>
      </c>
      <c r="M97" s="74">
        <v>866.58935546875</v>
      </c>
      <c r="N97" s="74">
        <v>7973.58984375</v>
      </c>
      <c r="O97" s="75"/>
      <c r="P97" s="76"/>
      <c r="Q97" s="76"/>
      <c r="R97" s="86"/>
      <c r="S97" s="48">
        <v>0</v>
      </c>
      <c r="T97" s="48">
        <v>1</v>
      </c>
      <c r="U97" s="49">
        <v>0</v>
      </c>
      <c r="V97" s="49">
        <v>0.006803</v>
      </c>
      <c r="W97" s="49">
        <v>0.012031</v>
      </c>
      <c r="X97" s="49">
        <v>0.54387</v>
      </c>
      <c r="Y97" s="49">
        <v>0</v>
      </c>
      <c r="Z97" s="49">
        <v>0</v>
      </c>
      <c r="AA97" s="71">
        <v>97</v>
      </c>
      <c r="AB97" s="71"/>
      <c r="AC97" s="72"/>
      <c r="AD97" s="78" t="s">
        <v>885</v>
      </c>
      <c r="AE97" s="78">
        <v>4991</v>
      </c>
      <c r="AF97" s="78">
        <v>2008</v>
      </c>
      <c r="AG97" s="78">
        <v>3832</v>
      </c>
      <c r="AH97" s="78">
        <v>11412</v>
      </c>
      <c r="AI97" s="78"/>
      <c r="AJ97" s="78"/>
      <c r="AK97" s="78"/>
      <c r="AL97" s="78"/>
      <c r="AM97" s="78"/>
      <c r="AN97" s="80">
        <v>42109.24712962963</v>
      </c>
      <c r="AO97" s="83" t="s">
        <v>1227</v>
      </c>
      <c r="AP97" s="78" t="b">
        <v>1</v>
      </c>
      <c r="AQ97" s="78" t="b">
        <v>0</v>
      </c>
      <c r="AR97" s="78" t="b">
        <v>0</v>
      </c>
      <c r="AS97" s="78" t="s">
        <v>748</v>
      </c>
      <c r="AT97" s="78">
        <v>50</v>
      </c>
      <c r="AU97" s="83" t="s">
        <v>1252</v>
      </c>
      <c r="AV97" s="78" t="b">
        <v>0</v>
      </c>
      <c r="AW97" s="78" t="s">
        <v>1288</v>
      </c>
      <c r="AX97" s="83" t="s">
        <v>1383</v>
      </c>
      <c r="AY97" s="78" t="s">
        <v>66</v>
      </c>
      <c r="AZ97" s="78" t="str">
        <f>REPLACE(INDEX(GroupVertices[Group],MATCH(Vertices[[#This Row],[Vertex]],GroupVertices[Vertex],0)),1,1,"")</f>
        <v>1</v>
      </c>
      <c r="BA97" s="48"/>
      <c r="BB97" s="48"/>
      <c r="BC97" s="48"/>
      <c r="BD97" s="48"/>
      <c r="BE97" s="48"/>
      <c r="BF97" s="48"/>
      <c r="BG97" s="120" t="s">
        <v>1842</v>
      </c>
      <c r="BH97" s="120" t="s">
        <v>1842</v>
      </c>
      <c r="BI97" s="120" t="s">
        <v>1865</v>
      </c>
      <c r="BJ97" s="120" t="s">
        <v>1865</v>
      </c>
      <c r="BK97" s="120">
        <v>0</v>
      </c>
      <c r="BL97" s="123">
        <v>0</v>
      </c>
      <c r="BM97" s="120">
        <v>0</v>
      </c>
      <c r="BN97" s="123">
        <v>0</v>
      </c>
      <c r="BO97" s="120">
        <v>0</v>
      </c>
      <c r="BP97" s="123">
        <v>0</v>
      </c>
      <c r="BQ97" s="120">
        <v>27</v>
      </c>
      <c r="BR97" s="123">
        <v>100</v>
      </c>
      <c r="BS97" s="120">
        <v>27</v>
      </c>
      <c r="BT97" s="2"/>
      <c r="BU97" s="3"/>
      <c r="BV97" s="3"/>
      <c r="BW97" s="3"/>
      <c r="BX97" s="3"/>
    </row>
    <row r="98" spans="1:76" ht="15">
      <c r="A98" s="64" t="s">
        <v>297</v>
      </c>
      <c r="B98" s="65"/>
      <c r="C98" s="65" t="s">
        <v>64</v>
      </c>
      <c r="D98" s="66">
        <v>164.4809478100497</v>
      </c>
      <c r="E98" s="68"/>
      <c r="F98" s="100" t="s">
        <v>495</v>
      </c>
      <c r="G98" s="65"/>
      <c r="H98" s="69" t="s">
        <v>297</v>
      </c>
      <c r="I98" s="70"/>
      <c r="J98" s="70"/>
      <c r="K98" s="69" t="s">
        <v>1504</v>
      </c>
      <c r="L98" s="73">
        <v>1</v>
      </c>
      <c r="M98" s="74">
        <v>5643.4736328125</v>
      </c>
      <c r="N98" s="74">
        <v>7736.01708984375</v>
      </c>
      <c r="O98" s="75"/>
      <c r="P98" s="76"/>
      <c r="Q98" s="76"/>
      <c r="R98" s="86"/>
      <c r="S98" s="48">
        <v>0</v>
      </c>
      <c r="T98" s="48">
        <v>1</v>
      </c>
      <c r="U98" s="49">
        <v>0</v>
      </c>
      <c r="V98" s="49">
        <v>0.006803</v>
      </c>
      <c r="W98" s="49">
        <v>0.012031</v>
      </c>
      <c r="X98" s="49">
        <v>0.54387</v>
      </c>
      <c r="Y98" s="49">
        <v>0</v>
      </c>
      <c r="Z98" s="49">
        <v>0</v>
      </c>
      <c r="AA98" s="71">
        <v>98</v>
      </c>
      <c r="AB98" s="71"/>
      <c r="AC98" s="72"/>
      <c r="AD98" s="78" t="s">
        <v>886</v>
      </c>
      <c r="AE98" s="78">
        <v>17</v>
      </c>
      <c r="AF98" s="78">
        <v>549</v>
      </c>
      <c r="AG98" s="78">
        <v>183088</v>
      </c>
      <c r="AH98" s="78">
        <v>4</v>
      </c>
      <c r="AI98" s="78"/>
      <c r="AJ98" s="78" t="s">
        <v>990</v>
      </c>
      <c r="AK98" s="78" t="s">
        <v>1070</v>
      </c>
      <c r="AL98" s="83" t="s">
        <v>1135</v>
      </c>
      <c r="AM98" s="78"/>
      <c r="AN98" s="80">
        <v>40789.17454861111</v>
      </c>
      <c r="AO98" s="83" t="s">
        <v>1228</v>
      </c>
      <c r="AP98" s="78" t="b">
        <v>1</v>
      </c>
      <c r="AQ98" s="78" t="b">
        <v>0</v>
      </c>
      <c r="AR98" s="78" t="b">
        <v>0</v>
      </c>
      <c r="AS98" s="78" t="s">
        <v>748</v>
      </c>
      <c r="AT98" s="78">
        <v>126</v>
      </c>
      <c r="AU98" s="83" t="s">
        <v>1252</v>
      </c>
      <c r="AV98" s="78" t="b">
        <v>0</v>
      </c>
      <c r="AW98" s="78" t="s">
        <v>1288</v>
      </c>
      <c r="AX98" s="83" t="s">
        <v>1384</v>
      </c>
      <c r="AY98" s="78" t="s">
        <v>66</v>
      </c>
      <c r="AZ98" s="78" t="str">
        <f>REPLACE(INDEX(GroupVertices[Group],MATCH(Vertices[[#This Row],[Vertex]],GroupVertices[Vertex],0)),1,1,"")</f>
        <v>1</v>
      </c>
      <c r="BA98" s="48"/>
      <c r="BB98" s="48"/>
      <c r="BC98" s="48"/>
      <c r="BD98" s="48"/>
      <c r="BE98" s="48"/>
      <c r="BF98" s="48"/>
      <c r="BG98" s="120" t="s">
        <v>1842</v>
      </c>
      <c r="BH98" s="120" t="s">
        <v>1842</v>
      </c>
      <c r="BI98" s="120" t="s">
        <v>1865</v>
      </c>
      <c r="BJ98" s="120" t="s">
        <v>1865</v>
      </c>
      <c r="BK98" s="120">
        <v>0</v>
      </c>
      <c r="BL98" s="123">
        <v>0</v>
      </c>
      <c r="BM98" s="120">
        <v>0</v>
      </c>
      <c r="BN98" s="123">
        <v>0</v>
      </c>
      <c r="BO98" s="120">
        <v>0</v>
      </c>
      <c r="BP98" s="123">
        <v>0</v>
      </c>
      <c r="BQ98" s="120">
        <v>27</v>
      </c>
      <c r="BR98" s="123">
        <v>100</v>
      </c>
      <c r="BS98" s="120">
        <v>27</v>
      </c>
      <c r="BT98" s="2"/>
      <c r="BU98" s="3"/>
      <c r="BV98" s="3"/>
      <c r="BW98" s="3"/>
      <c r="BX98" s="3"/>
    </row>
    <row r="99" spans="1:76" ht="15">
      <c r="A99" s="64" t="s">
        <v>298</v>
      </c>
      <c r="B99" s="65"/>
      <c r="C99" s="65" t="s">
        <v>64</v>
      </c>
      <c r="D99" s="66">
        <v>162.11749479610435</v>
      </c>
      <c r="E99" s="68"/>
      <c r="F99" s="100" t="s">
        <v>496</v>
      </c>
      <c r="G99" s="65"/>
      <c r="H99" s="69" t="s">
        <v>298</v>
      </c>
      <c r="I99" s="70"/>
      <c r="J99" s="70"/>
      <c r="K99" s="69" t="s">
        <v>1505</v>
      </c>
      <c r="L99" s="73">
        <v>1</v>
      </c>
      <c r="M99" s="74">
        <v>1362.1612548828125</v>
      </c>
      <c r="N99" s="74">
        <v>7764.3974609375</v>
      </c>
      <c r="O99" s="75"/>
      <c r="P99" s="76"/>
      <c r="Q99" s="76"/>
      <c r="R99" s="86"/>
      <c r="S99" s="48">
        <v>0</v>
      </c>
      <c r="T99" s="48">
        <v>1</v>
      </c>
      <c r="U99" s="49">
        <v>0</v>
      </c>
      <c r="V99" s="49">
        <v>0.006803</v>
      </c>
      <c r="W99" s="49">
        <v>0.012031</v>
      </c>
      <c r="X99" s="49">
        <v>0.54387</v>
      </c>
      <c r="Y99" s="49">
        <v>0</v>
      </c>
      <c r="Z99" s="49">
        <v>0</v>
      </c>
      <c r="AA99" s="71">
        <v>99</v>
      </c>
      <c r="AB99" s="71"/>
      <c r="AC99" s="72"/>
      <c r="AD99" s="78" t="s">
        <v>887</v>
      </c>
      <c r="AE99" s="78">
        <v>45</v>
      </c>
      <c r="AF99" s="78">
        <v>26</v>
      </c>
      <c r="AG99" s="78">
        <v>280</v>
      </c>
      <c r="AH99" s="78">
        <v>708</v>
      </c>
      <c r="AI99" s="78"/>
      <c r="AJ99" s="78"/>
      <c r="AK99" s="78"/>
      <c r="AL99" s="78"/>
      <c r="AM99" s="78"/>
      <c r="AN99" s="80">
        <v>41863.56201388889</v>
      </c>
      <c r="AO99" s="83" t="s">
        <v>1229</v>
      </c>
      <c r="AP99" s="78" t="b">
        <v>1</v>
      </c>
      <c r="AQ99" s="78" t="b">
        <v>0</v>
      </c>
      <c r="AR99" s="78" t="b">
        <v>1</v>
      </c>
      <c r="AS99" s="78" t="s">
        <v>748</v>
      </c>
      <c r="AT99" s="78">
        <v>0</v>
      </c>
      <c r="AU99" s="83" t="s">
        <v>1252</v>
      </c>
      <c r="AV99" s="78" t="b">
        <v>0</v>
      </c>
      <c r="AW99" s="78" t="s">
        <v>1288</v>
      </c>
      <c r="AX99" s="83" t="s">
        <v>1385</v>
      </c>
      <c r="AY99" s="78" t="s">
        <v>66</v>
      </c>
      <c r="AZ99" s="78" t="str">
        <f>REPLACE(INDEX(GroupVertices[Group],MATCH(Vertices[[#This Row],[Vertex]],GroupVertices[Vertex],0)),1,1,"")</f>
        <v>1</v>
      </c>
      <c r="BA99" s="48"/>
      <c r="BB99" s="48"/>
      <c r="BC99" s="48"/>
      <c r="BD99" s="48"/>
      <c r="BE99" s="48"/>
      <c r="BF99" s="48"/>
      <c r="BG99" s="120" t="s">
        <v>1842</v>
      </c>
      <c r="BH99" s="120" t="s">
        <v>1842</v>
      </c>
      <c r="BI99" s="120" t="s">
        <v>1865</v>
      </c>
      <c r="BJ99" s="120" t="s">
        <v>1865</v>
      </c>
      <c r="BK99" s="120">
        <v>0</v>
      </c>
      <c r="BL99" s="123">
        <v>0</v>
      </c>
      <c r="BM99" s="120">
        <v>0</v>
      </c>
      <c r="BN99" s="123">
        <v>0</v>
      </c>
      <c r="BO99" s="120">
        <v>0</v>
      </c>
      <c r="BP99" s="123">
        <v>0</v>
      </c>
      <c r="BQ99" s="120">
        <v>27</v>
      </c>
      <c r="BR99" s="123">
        <v>100</v>
      </c>
      <c r="BS99" s="120">
        <v>27</v>
      </c>
      <c r="BT99" s="2"/>
      <c r="BU99" s="3"/>
      <c r="BV99" s="3"/>
      <c r="BW99" s="3"/>
      <c r="BX99" s="3"/>
    </row>
    <row r="100" spans="1:76" ht="15">
      <c r="A100" s="64" t="s">
        <v>299</v>
      </c>
      <c r="B100" s="65"/>
      <c r="C100" s="65" t="s">
        <v>64</v>
      </c>
      <c r="D100" s="66">
        <v>162.93092030759607</v>
      </c>
      <c r="E100" s="68"/>
      <c r="F100" s="100" t="s">
        <v>497</v>
      </c>
      <c r="G100" s="65"/>
      <c r="H100" s="69" t="s">
        <v>299</v>
      </c>
      <c r="I100" s="70"/>
      <c r="J100" s="70"/>
      <c r="K100" s="69" t="s">
        <v>1506</v>
      </c>
      <c r="L100" s="73">
        <v>1</v>
      </c>
      <c r="M100" s="74">
        <v>3888.54736328125</v>
      </c>
      <c r="N100" s="74">
        <v>4262.7353515625</v>
      </c>
      <c r="O100" s="75"/>
      <c r="P100" s="76"/>
      <c r="Q100" s="76"/>
      <c r="R100" s="86"/>
      <c r="S100" s="48">
        <v>0</v>
      </c>
      <c r="T100" s="48">
        <v>1</v>
      </c>
      <c r="U100" s="49">
        <v>0</v>
      </c>
      <c r="V100" s="49">
        <v>0.006803</v>
      </c>
      <c r="W100" s="49">
        <v>0.012031</v>
      </c>
      <c r="X100" s="49">
        <v>0.54387</v>
      </c>
      <c r="Y100" s="49">
        <v>0</v>
      </c>
      <c r="Z100" s="49">
        <v>0</v>
      </c>
      <c r="AA100" s="71">
        <v>100</v>
      </c>
      <c r="AB100" s="71"/>
      <c r="AC100" s="72"/>
      <c r="AD100" s="78" t="s">
        <v>888</v>
      </c>
      <c r="AE100" s="78">
        <v>633</v>
      </c>
      <c r="AF100" s="78">
        <v>206</v>
      </c>
      <c r="AG100" s="78">
        <v>11815</v>
      </c>
      <c r="AH100" s="78">
        <v>9709</v>
      </c>
      <c r="AI100" s="78"/>
      <c r="AJ100" s="78" t="s">
        <v>991</v>
      </c>
      <c r="AK100" s="78" t="s">
        <v>1071</v>
      </c>
      <c r="AL100" s="78"/>
      <c r="AM100" s="78"/>
      <c r="AN100" s="80">
        <v>40582.72789351852</v>
      </c>
      <c r="AO100" s="78"/>
      <c r="AP100" s="78" t="b">
        <v>0</v>
      </c>
      <c r="AQ100" s="78" t="b">
        <v>0</v>
      </c>
      <c r="AR100" s="78" t="b">
        <v>0</v>
      </c>
      <c r="AS100" s="78" t="s">
        <v>748</v>
      </c>
      <c r="AT100" s="78">
        <v>137</v>
      </c>
      <c r="AU100" s="83" t="s">
        <v>1265</v>
      </c>
      <c r="AV100" s="78" t="b">
        <v>0</v>
      </c>
      <c r="AW100" s="78" t="s">
        <v>1288</v>
      </c>
      <c r="AX100" s="83" t="s">
        <v>1386</v>
      </c>
      <c r="AY100" s="78" t="s">
        <v>66</v>
      </c>
      <c r="AZ100" s="78" t="str">
        <f>REPLACE(INDEX(GroupVertices[Group],MATCH(Vertices[[#This Row],[Vertex]],GroupVertices[Vertex],0)),1,1,"")</f>
        <v>1</v>
      </c>
      <c r="BA100" s="48"/>
      <c r="BB100" s="48"/>
      <c r="BC100" s="48"/>
      <c r="BD100" s="48"/>
      <c r="BE100" s="48"/>
      <c r="BF100" s="48"/>
      <c r="BG100" s="120" t="s">
        <v>1842</v>
      </c>
      <c r="BH100" s="120" t="s">
        <v>1842</v>
      </c>
      <c r="BI100" s="120" t="s">
        <v>1865</v>
      </c>
      <c r="BJ100" s="120" t="s">
        <v>1865</v>
      </c>
      <c r="BK100" s="120">
        <v>0</v>
      </c>
      <c r="BL100" s="123">
        <v>0</v>
      </c>
      <c r="BM100" s="120">
        <v>0</v>
      </c>
      <c r="BN100" s="123">
        <v>0</v>
      </c>
      <c r="BO100" s="120">
        <v>0</v>
      </c>
      <c r="BP100" s="123">
        <v>0</v>
      </c>
      <c r="BQ100" s="120">
        <v>27</v>
      </c>
      <c r="BR100" s="123">
        <v>100</v>
      </c>
      <c r="BS100" s="120">
        <v>27</v>
      </c>
      <c r="BT100" s="2"/>
      <c r="BU100" s="3"/>
      <c r="BV100" s="3"/>
      <c r="BW100" s="3"/>
      <c r="BX100" s="3"/>
    </row>
    <row r="101" spans="1:76" ht="15">
      <c r="A101" s="64" t="s">
        <v>300</v>
      </c>
      <c r="B101" s="65"/>
      <c r="C101" s="65" t="s">
        <v>64</v>
      </c>
      <c r="D101" s="66">
        <v>164.30470561589317</v>
      </c>
      <c r="E101" s="68"/>
      <c r="F101" s="100" t="s">
        <v>498</v>
      </c>
      <c r="G101" s="65"/>
      <c r="H101" s="69" t="s">
        <v>300</v>
      </c>
      <c r="I101" s="70"/>
      <c r="J101" s="70"/>
      <c r="K101" s="69" t="s">
        <v>1507</v>
      </c>
      <c r="L101" s="73">
        <v>1</v>
      </c>
      <c r="M101" s="74">
        <v>3157.716796875</v>
      </c>
      <c r="N101" s="74">
        <v>8897.1630859375</v>
      </c>
      <c r="O101" s="75"/>
      <c r="P101" s="76"/>
      <c r="Q101" s="76"/>
      <c r="R101" s="86"/>
      <c r="S101" s="48">
        <v>0</v>
      </c>
      <c r="T101" s="48">
        <v>1</v>
      </c>
      <c r="U101" s="49">
        <v>0</v>
      </c>
      <c r="V101" s="49">
        <v>0.006803</v>
      </c>
      <c r="W101" s="49">
        <v>0.012031</v>
      </c>
      <c r="X101" s="49">
        <v>0.54387</v>
      </c>
      <c r="Y101" s="49">
        <v>0</v>
      </c>
      <c r="Z101" s="49">
        <v>0</v>
      </c>
      <c r="AA101" s="71">
        <v>101</v>
      </c>
      <c r="AB101" s="71"/>
      <c r="AC101" s="72"/>
      <c r="AD101" s="78" t="s">
        <v>889</v>
      </c>
      <c r="AE101" s="78">
        <v>608</v>
      </c>
      <c r="AF101" s="78">
        <v>510</v>
      </c>
      <c r="AG101" s="78">
        <v>3220</v>
      </c>
      <c r="AH101" s="78">
        <v>2220</v>
      </c>
      <c r="AI101" s="78"/>
      <c r="AJ101" s="78" t="s">
        <v>992</v>
      </c>
      <c r="AK101" s="78" t="s">
        <v>1072</v>
      </c>
      <c r="AL101" s="83" t="s">
        <v>1136</v>
      </c>
      <c r="AM101" s="78"/>
      <c r="AN101" s="80">
        <v>42478.848645833335</v>
      </c>
      <c r="AO101" s="83" t="s">
        <v>1230</v>
      </c>
      <c r="AP101" s="78" t="b">
        <v>1</v>
      </c>
      <c r="AQ101" s="78" t="b">
        <v>0</v>
      </c>
      <c r="AR101" s="78" t="b">
        <v>1</v>
      </c>
      <c r="AS101" s="78" t="s">
        <v>748</v>
      </c>
      <c r="AT101" s="78">
        <v>18</v>
      </c>
      <c r="AU101" s="78"/>
      <c r="AV101" s="78" t="b">
        <v>0</v>
      </c>
      <c r="AW101" s="78" t="s">
        <v>1288</v>
      </c>
      <c r="AX101" s="83" t="s">
        <v>1387</v>
      </c>
      <c r="AY101" s="78" t="s">
        <v>66</v>
      </c>
      <c r="AZ101" s="78" t="str">
        <f>REPLACE(INDEX(GroupVertices[Group],MATCH(Vertices[[#This Row],[Vertex]],GroupVertices[Vertex],0)),1,1,"")</f>
        <v>1</v>
      </c>
      <c r="BA101" s="48"/>
      <c r="BB101" s="48"/>
      <c r="BC101" s="48"/>
      <c r="BD101" s="48"/>
      <c r="BE101" s="48"/>
      <c r="BF101" s="48"/>
      <c r="BG101" s="120" t="s">
        <v>1842</v>
      </c>
      <c r="BH101" s="120" t="s">
        <v>1842</v>
      </c>
      <c r="BI101" s="120" t="s">
        <v>1865</v>
      </c>
      <c r="BJ101" s="120" t="s">
        <v>1865</v>
      </c>
      <c r="BK101" s="120">
        <v>0</v>
      </c>
      <c r="BL101" s="123">
        <v>0</v>
      </c>
      <c r="BM101" s="120">
        <v>0</v>
      </c>
      <c r="BN101" s="123">
        <v>0</v>
      </c>
      <c r="BO101" s="120">
        <v>0</v>
      </c>
      <c r="BP101" s="123">
        <v>0</v>
      </c>
      <c r="BQ101" s="120">
        <v>27</v>
      </c>
      <c r="BR101" s="123">
        <v>100</v>
      </c>
      <c r="BS101" s="120">
        <v>27</v>
      </c>
      <c r="BT101" s="2"/>
      <c r="BU101" s="3"/>
      <c r="BV101" s="3"/>
      <c r="BW101" s="3"/>
      <c r="BX101" s="3"/>
    </row>
    <row r="102" spans="1:76" ht="15">
      <c r="A102" s="64" t="s">
        <v>301</v>
      </c>
      <c r="B102" s="65"/>
      <c r="C102" s="65" t="s">
        <v>64</v>
      </c>
      <c r="D102" s="66">
        <v>162.09489964300738</v>
      </c>
      <c r="E102" s="68"/>
      <c r="F102" s="100" t="s">
        <v>499</v>
      </c>
      <c r="G102" s="65"/>
      <c r="H102" s="69" t="s">
        <v>301</v>
      </c>
      <c r="I102" s="70"/>
      <c r="J102" s="70"/>
      <c r="K102" s="69" t="s">
        <v>1508</v>
      </c>
      <c r="L102" s="73">
        <v>1</v>
      </c>
      <c r="M102" s="74">
        <v>877.1968994140625</v>
      </c>
      <c r="N102" s="74">
        <v>4501.25048828125</v>
      </c>
      <c r="O102" s="75"/>
      <c r="P102" s="76"/>
      <c r="Q102" s="76"/>
      <c r="R102" s="86"/>
      <c r="S102" s="48">
        <v>0</v>
      </c>
      <c r="T102" s="48">
        <v>1</v>
      </c>
      <c r="U102" s="49">
        <v>0</v>
      </c>
      <c r="V102" s="49">
        <v>0.006803</v>
      </c>
      <c r="W102" s="49">
        <v>0.012031</v>
      </c>
      <c r="X102" s="49">
        <v>0.54387</v>
      </c>
      <c r="Y102" s="49">
        <v>0</v>
      </c>
      <c r="Z102" s="49">
        <v>0</v>
      </c>
      <c r="AA102" s="71">
        <v>102</v>
      </c>
      <c r="AB102" s="71"/>
      <c r="AC102" s="72"/>
      <c r="AD102" s="78" t="s">
        <v>890</v>
      </c>
      <c r="AE102" s="78">
        <v>212</v>
      </c>
      <c r="AF102" s="78">
        <v>21</v>
      </c>
      <c r="AG102" s="78">
        <v>128</v>
      </c>
      <c r="AH102" s="78">
        <v>146</v>
      </c>
      <c r="AI102" s="78"/>
      <c r="AJ102" s="78"/>
      <c r="AK102" s="78"/>
      <c r="AL102" s="83" t="s">
        <v>1137</v>
      </c>
      <c r="AM102" s="78"/>
      <c r="AN102" s="80">
        <v>41661.238912037035</v>
      </c>
      <c r="AO102" s="78"/>
      <c r="AP102" s="78" t="b">
        <v>0</v>
      </c>
      <c r="AQ102" s="78" t="b">
        <v>0</v>
      </c>
      <c r="AR102" s="78" t="b">
        <v>1</v>
      </c>
      <c r="AS102" s="78" t="s">
        <v>748</v>
      </c>
      <c r="AT102" s="78">
        <v>0</v>
      </c>
      <c r="AU102" s="83" t="s">
        <v>1252</v>
      </c>
      <c r="AV102" s="78" t="b">
        <v>0</v>
      </c>
      <c r="AW102" s="78" t="s">
        <v>1288</v>
      </c>
      <c r="AX102" s="83" t="s">
        <v>1388</v>
      </c>
      <c r="AY102" s="78" t="s">
        <v>66</v>
      </c>
      <c r="AZ102" s="78" t="str">
        <f>REPLACE(INDEX(GroupVertices[Group],MATCH(Vertices[[#This Row],[Vertex]],GroupVertices[Vertex],0)),1,1,"")</f>
        <v>1</v>
      </c>
      <c r="BA102" s="48"/>
      <c r="BB102" s="48"/>
      <c r="BC102" s="48"/>
      <c r="BD102" s="48"/>
      <c r="BE102" s="48"/>
      <c r="BF102" s="48"/>
      <c r="BG102" s="120" t="s">
        <v>1842</v>
      </c>
      <c r="BH102" s="120" t="s">
        <v>1842</v>
      </c>
      <c r="BI102" s="120" t="s">
        <v>1865</v>
      </c>
      <c r="BJ102" s="120" t="s">
        <v>1865</v>
      </c>
      <c r="BK102" s="120">
        <v>0</v>
      </c>
      <c r="BL102" s="123">
        <v>0</v>
      </c>
      <c r="BM102" s="120">
        <v>0</v>
      </c>
      <c r="BN102" s="123">
        <v>0</v>
      </c>
      <c r="BO102" s="120">
        <v>0</v>
      </c>
      <c r="BP102" s="123">
        <v>0</v>
      </c>
      <c r="BQ102" s="120">
        <v>27</v>
      </c>
      <c r="BR102" s="123">
        <v>100</v>
      </c>
      <c r="BS102" s="120">
        <v>27</v>
      </c>
      <c r="BT102" s="2"/>
      <c r="BU102" s="3"/>
      <c r="BV102" s="3"/>
      <c r="BW102" s="3"/>
      <c r="BX102" s="3"/>
    </row>
    <row r="103" spans="1:76" ht="15">
      <c r="A103" s="64" t="s">
        <v>302</v>
      </c>
      <c r="B103" s="65"/>
      <c r="C103" s="65" t="s">
        <v>64</v>
      </c>
      <c r="D103" s="66">
        <v>162.17172316353714</v>
      </c>
      <c r="E103" s="68"/>
      <c r="F103" s="100" t="s">
        <v>500</v>
      </c>
      <c r="G103" s="65"/>
      <c r="H103" s="69" t="s">
        <v>302</v>
      </c>
      <c r="I103" s="70"/>
      <c r="J103" s="70"/>
      <c r="K103" s="69" t="s">
        <v>1509</v>
      </c>
      <c r="L103" s="73">
        <v>1</v>
      </c>
      <c r="M103" s="74">
        <v>2688.5595703125</v>
      </c>
      <c r="N103" s="74">
        <v>5973.54296875</v>
      </c>
      <c r="O103" s="75"/>
      <c r="P103" s="76"/>
      <c r="Q103" s="76"/>
      <c r="R103" s="86"/>
      <c r="S103" s="48">
        <v>0</v>
      </c>
      <c r="T103" s="48">
        <v>1</v>
      </c>
      <c r="U103" s="49">
        <v>0</v>
      </c>
      <c r="V103" s="49">
        <v>0.006803</v>
      </c>
      <c r="W103" s="49">
        <v>0.012031</v>
      </c>
      <c r="X103" s="49">
        <v>0.54387</v>
      </c>
      <c r="Y103" s="49">
        <v>0</v>
      </c>
      <c r="Z103" s="49">
        <v>0</v>
      </c>
      <c r="AA103" s="71">
        <v>103</v>
      </c>
      <c r="AB103" s="71"/>
      <c r="AC103" s="72"/>
      <c r="AD103" s="78" t="s">
        <v>891</v>
      </c>
      <c r="AE103" s="78">
        <v>42</v>
      </c>
      <c r="AF103" s="78">
        <v>38</v>
      </c>
      <c r="AG103" s="78">
        <v>1730</v>
      </c>
      <c r="AH103" s="78">
        <v>6</v>
      </c>
      <c r="AI103" s="78"/>
      <c r="AJ103" s="78"/>
      <c r="AK103" s="78" t="s">
        <v>1073</v>
      </c>
      <c r="AL103" s="83" t="s">
        <v>1138</v>
      </c>
      <c r="AM103" s="78"/>
      <c r="AN103" s="80">
        <v>40306.28287037037</v>
      </c>
      <c r="AO103" s="78"/>
      <c r="AP103" s="78" t="b">
        <v>0</v>
      </c>
      <c r="AQ103" s="78" t="b">
        <v>0</v>
      </c>
      <c r="AR103" s="78" t="b">
        <v>0</v>
      </c>
      <c r="AS103" s="78" t="s">
        <v>748</v>
      </c>
      <c r="AT103" s="78">
        <v>0</v>
      </c>
      <c r="AU103" s="83" t="s">
        <v>1252</v>
      </c>
      <c r="AV103" s="78" t="b">
        <v>0</v>
      </c>
      <c r="AW103" s="78" t="s">
        <v>1288</v>
      </c>
      <c r="AX103" s="83" t="s">
        <v>1389</v>
      </c>
      <c r="AY103" s="78" t="s">
        <v>66</v>
      </c>
      <c r="AZ103" s="78" t="str">
        <f>REPLACE(INDEX(GroupVertices[Group],MATCH(Vertices[[#This Row],[Vertex]],GroupVertices[Vertex],0)),1,1,"")</f>
        <v>1</v>
      </c>
      <c r="BA103" s="48"/>
      <c r="BB103" s="48"/>
      <c r="BC103" s="48"/>
      <c r="BD103" s="48"/>
      <c r="BE103" s="48"/>
      <c r="BF103" s="48"/>
      <c r="BG103" s="120" t="s">
        <v>1842</v>
      </c>
      <c r="BH103" s="120" t="s">
        <v>1842</v>
      </c>
      <c r="BI103" s="120" t="s">
        <v>1865</v>
      </c>
      <c r="BJ103" s="120" t="s">
        <v>1865</v>
      </c>
      <c r="BK103" s="120">
        <v>0</v>
      </c>
      <c r="BL103" s="123">
        <v>0</v>
      </c>
      <c r="BM103" s="120">
        <v>0</v>
      </c>
      <c r="BN103" s="123">
        <v>0</v>
      </c>
      <c r="BO103" s="120">
        <v>0</v>
      </c>
      <c r="BP103" s="123">
        <v>0</v>
      </c>
      <c r="BQ103" s="120">
        <v>27</v>
      </c>
      <c r="BR103" s="123">
        <v>100</v>
      </c>
      <c r="BS103" s="120">
        <v>27</v>
      </c>
      <c r="BT103" s="2"/>
      <c r="BU103" s="3"/>
      <c r="BV103" s="3"/>
      <c r="BW103" s="3"/>
      <c r="BX103" s="3"/>
    </row>
    <row r="104" spans="1:76" ht="15">
      <c r="A104" s="64" t="s">
        <v>303</v>
      </c>
      <c r="B104" s="65"/>
      <c r="C104" s="65" t="s">
        <v>64</v>
      </c>
      <c r="D104" s="66">
        <v>196.93662571856902</v>
      </c>
      <c r="E104" s="68"/>
      <c r="F104" s="100" t="s">
        <v>501</v>
      </c>
      <c r="G104" s="65"/>
      <c r="H104" s="69" t="s">
        <v>303</v>
      </c>
      <c r="I104" s="70"/>
      <c r="J104" s="70"/>
      <c r="K104" s="69" t="s">
        <v>1510</v>
      </c>
      <c r="L104" s="73">
        <v>1</v>
      </c>
      <c r="M104" s="74">
        <v>278.7840576171875</v>
      </c>
      <c r="N104" s="74">
        <v>5189.92724609375</v>
      </c>
      <c r="O104" s="75"/>
      <c r="P104" s="76"/>
      <c r="Q104" s="76"/>
      <c r="R104" s="86"/>
      <c r="S104" s="48">
        <v>0</v>
      </c>
      <c r="T104" s="48">
        <v>1</v>
      </c>
      <c r="U104" s="49">
        <v>0</v>
      </c>
      <c r="V104" s="49">
        <v>0.006803</v>
      </c>
      <c r="W104" s="49">
        <v>0.012031</v>
      </c>
      <c r="X104" s="49">
        <v>0.54387</v>
      </c>
      <c r="Y104" s="49">
        <v>0</v>
      </c>
      <c r="Z104" s="49">
        <v>0</v>
      </c>
      <c r="AA104" s="71">
        <v>104</v>
      </c>
      <c r="AB104" s="71"/>
      <c r="AC104" s="72"/>
      <c r="AD104" s="78" t="s">
        <v>892</v>
      </c>
      <c r="AE104" s="78">
        <v>4451</v>
      </c>
      <c r="AF104" s="78">
        <v>7731</v>
      </c>
      <c r="AG104" s="78">
        <v>24180</v>
      </c>
      <c r="AH104" s="78">
        <v>160</v>
      </c>
      <c r="AI104" s="78"/>
      <c r="AJ104" s="78" t="s">
        <v>993</v>
      </c>
      <c r="AK104" s="78" t="s">
        <v>1074</v>
      </c>
      <c r="AL104" s="83" t="s">
        <v>1139</v>
      </c>
      <c r="AM104" s="78"/>
      <c r="AN104" s="80">
        <v>39925.57310185185</v>
      </c>
      <c r="AO104" s="83" t="s">
        <v>1231</v>
      </c>
      <c r="AP104" s="78" t="b">
        <v>1</v>
      </c>
      <c r="AQ104" s="78" t="b">
        <v>0</v>
      </c>
      <c r="AR104" s="78" t="b">
        <v>1</v>
      </c>
      <c r="AS104" s="78" t="s">
        <v>748</v>
      </c>
      <c r="AT104" s="78">
        <v>44</v>
      </c>
      <c r="AU104" s="83" t="s">
        <v>1252</v>
      </c>
      <c r="AV104" s="78" t="b">
        <v>0</v>
      </c>
      <c r="AW104" s="78" t="s">
        <v>1288</v>
      </c>
      <c r="AX104" s="83" t="s">
        <v>1390</v>
      </c>
      <c r="AY104" s="78" t="s">
        <v>66</v>
      </c>
      <c r="AZ104" s="78" t="str">
        <f>REPLACE(INDEX(GroupVertices[Group],MATCH(Vertices[[#This Row],[Vertex]],GroupVertices[Vertex],0)),1,1,"")</f>
        <v>1</v>
      </c>
      <c r="BA104" s="48"/>
      <c r="BB104" s="48"/>
      <c r="BC104" s="48"/>
      <c r="BD104" s="48"/>
      <c r="BE104" s="48"/>
      <c r="BF104" s="48"/>
      <c r="BG104" s="120" t="s">
        <v>1842</v>
      </c>
      <c r="BH104" s="120" t="s">
        <v>1842</v>
      </c>
      <c r="BI104" s="120" t="s">
        <v>1865</v>
      </c>
      <c r="BJ104" s="120" t="s">
        <v>1865</v>
      </c>
      <c r="BK104" s="120">
        <v>0</v>
      </c>
      <c r="BL104" s="123">
        <v>0</v>
      </c>
      <c r="BM104" s="120">
        <v>0</v>
      </c>
      <c r="BN104" s="123">
        <v>0</v>
      </c>
      <c r="BO104" s="120">
        <v>0</v>
      </c>
      <c r="BP104" s="123">
        <v>0</v>
      </c>
      <c r="BQ104" s="120">
        <v>27</v>
      </c>
      <c r="BR104" s="123">
        <v>100</v>
      </c>
      <c r="BS104" s="120">
        <v>27</v>
      </c>
      <c r="BT104" s="2"/>
      <c r="BU104" s="3"/>
      <c r="BV104" s="3"/>
      <c r="BW104" s="3"/>
      <c r="BX104" s="3"/>
    </row>
    <row r="105" spans="1:76" ht="15">
      <c r="A105" s="64" t="s">
        <v>304</v>
      </c>
      <c r="B105" s="65"/>
      <c r="C105" s="65" t="s">
        <v>64</v>
      </c>
      <c r="D105" s="66">
        <v>162</v>
      </c>
      <c r="E105" s="68"/>
      <c r="F105" s="100" t="s">
        <v>1283</v>
      </c>
      <c r="G105" s="65"/>
      <c r="H105" s="69" t="s">
        <v>304</v>
      </c>
      <c r="I105" s="70"/>
      <c r="J105" s="70"/>
      <c r="K105" s="69" t="s">
        <v>1511</v>
      </c>
      <c r="L105" s="73">
        <v>1</v>
      </c>
      <c r="M105" s="74">
        <v>6669.89794921875</v>
      </c>
      <c r="N105" s="74">
        <v>5337.11376953125</v>
      </c>
      <c r="O105" s="75"/>
      <c r="P105" s="76"/>
      <c r="Q105" s="76"/>
      <c r="R105" s="86"/>
      <c r="S105" s="48">
        <v>1</v>
      </c>
      <c r="T105" s="48">
        <v>1</v>
      </c>
      <c r="U105" s="49">
        <v>0</v>
      </c>
      <c r="V105" s="49">
        <v>0</v>
      </c>
      <c r="W105" s="49">
        <v>0</v>
      </c>
      <c r="X105" s="49">
        <v>0.999996</v>
      </c>
      <c r="Y105" s="49">
        <v>0</v>
      </c>
      <c r="Z105" s="49" t="s">
        <v>1938</v>
      </c>
      <c r="AA105" s="71">
        <v>105</v>
      </c>
      <c r="AB105" s="71"/>
      <c r="AC105" s="72"/>
      <c r="AD105" s="78" t="s">
        <v>893</v>
      </c>
      <c r="AE105" s="78">
        <v>0</v>
      </c>
      <c r="AF105" s="78">
        <v>0</v>
      </c>
      <c r="AG105" s="78">
        <v>793</v>
      </c>
      <c r="AH105" s="78">
        <v>0</v>
      </c>
      <c r="AI105" s="78"/>
      <c r="AJ105" s="78"/>
      <c r="AK105" s="78"/>
      <c r="AL105" s="78"/>
      <c r="AM105" s="78"/>
      <c r="AN105" s="80">
        <v>43535.40099537037</v>
      </c>
      <c r="AO105" s="78"/>
      <c r="AP105" s="78" t="b">
        <v>1</v>
      </c>
      <c r="AQ105" s="78" t="b">
        <v>0</v>
      </c>
      <c r="AR105" s="78" t="b">
        <v>0</v>
      </c>
      <c r="AS105" s="78" t="s">
        <v>748</v>
      </c>
      <c r="AT105" s="78">
        <v>0</v>
      </c>
      <c r="AU105" s="78"/>
      <c r="AV105" s="78" t="b">
        <v>0</v>
      </c>
      <c r="AW105" s="78" t="s">
        <v>1288</v>
      </c>
      <c r="AX105" s="83" t="s">
        <v>1391</v>
      </c>
      <c r="AY105" s="78" t="s">
        <v>66</v>
      </c>
      <c r="AZ105" s="78" t="str">
        <f>REPLACE(INDEX(GroupVertices[Group],MATCH(Vertices[[#This Row],[Vertex]],GroupVertices[Vertex],0)),1,1,"")</f>
        <v>2</v>
      </c>
      <c r="BA105" s="48" t="s">
        <v>387</v>
      </c>
      <c r="BB105" s="48" t="s">
        <v>387</v>
      </c>
      <c r="BC105" s="48" t="s">
        <v>403</v>
      </c>
      <c r="BD105" s="48" t="s">
        <v>403</v>
      </c>
      <c r="BE105" s="48"/>
      <c r="BF105" s="48"/>
      <c r="BG105" s="120" t="s">
        <v>1842</v>
      </c>
      <c r="BH105" s="120" t="s">
        <v>1842</v>
      </c>
      <c r="BI105" s="120" t="s">
        <v>1865</v>
      </c>
      <c r="BJ105" s="120" t="s">
        <v>1865</v>
      </c>
      <c r="BK105" s="120">
        <v>0</v>
      </c>
      <c r="BL105" s="123">
        <v>0</v>
      </c>
      <c r="BM105" s="120">
        <v>0</v>
      </c>
      <c r="BN105" s="123">
        <v>0</v>
      </c>
      <c r="BO105" s="120">
        <v>0</v>
      </c>
      <c r="BP105" s="123">
        <v>0</v>
      </c>
      <c r="BQ105" s="120">
        <v>27</v>
      </c>
      <c r="BR105" s="123">
        <v>100</v>
      </c>
      <c r="BS105" s="120">
        <v>27</v>
      </c>
      <c r="BT105" s="2"/>
      <c r="BU105" s="3"/>
      <c r="BV105" s="3"/>
      <c r="BW105" s="3"/>
      <c r="BX105" s="3"/>
    </row>
    <row r="106" spans="1:76" ht="15">
      <c r="A106" s="64" t="s">
        <v>305</v>
      </c>
      <c r="B106" s="65"/>
      <c r="C106" s="65" t="s">
        <v>64</v>
      </c>
      <c r="D106" s="66">
        <v>166.95285755886064</v>
      </c>
      <c r="E106" s="68"/>
      <c r="F106" s="100" t="s">
        <v>1284</v>
      </c>
      <c r="G106" s="65"/>
      <c r="H106" s="69" t="s">
        <v>305</v>
      </c>
      <c r="I106" s="70"/>
      <c r="J106" s="70"/>
      <c r="K106" s="69" t="s">
        <v>1512</v>
      </c>
      <c r="L106" s="73">
        <v>1</v>
      </c>
      <c r="M106" s="74">
        <v>8759.357421875</v>
      </c>
      <c r="N106" s="74">
        <v>9167.318359375</v>
      </c>
      <c r="O106" s="75"/>
      <c r="P106" s="76"/>
      <c r="Q106" s="76"/>
      <c r="R106" s="86"/>
      <c r="S106" s="48">
        <v>1</v>
      </c>
      <c r="T106" s="48">
        <v>1</v>
      </c>
      <c r="U106" s="49">
        <v>0</v>
      </c>
      <c r="V106" s="49">
        <v>0</v>
      </c>
      <c r="W106" s="49">
        <v>0</v>
      </c>
      <c r="X106" s="49">
        <v>0.999996</v>
      </c>
      <c r="Y106" s="49">
        <v>0</v>
      </c>
      <c r="Z106" s="49" t="s">
        <v>1938</v>
      </c>
      <c r="AA106" s="71">
        <v>106</v>
      </c>
      <c r="AB106" s="71"/>
      <c r="AC106" s="72"/>
      <c r="AD106" s="78" t="s">
        <v>894</v>
      </c>
      <c r="AE106" s="78">
        <v>518</v>
      </c>
      <c r="AF106" s="78">
        <v>1096</v>
      </c>
      <c r="AG106" s="78">
        <v>396247</v>
      </c>
      <c r="AH106" s="78">
        <v>643</v>
      </c>
      <c r="AI106" s="78"/>
      <c r="AJ106" s="78" t="s">
        <v>994</v>
      </c>
      <c r="AK106" s="78" t="s">
        <v>1075</v>
      </c>
      <c r="AL106" s="83" t="s">
        <v>1140</v>
      </c>
      <c r="AM106" s="78"/>
      <c r="AN106" s="80">
        <v>41372.49078703704</v>
      </c>
      <c r="AO106" s="83" t="s">
        <v>1232</v>
      </c>
      <c r="AP106" s="78" t="b">
        <v>0</v>
      </c>
      <c r="AQ106" s="78" t="b">
        <v>0</v>
      </c>
      <c r="AR106" s="78" t="b">
        <v>1</v>
      </c>
      <c r="AS106" s="78" t="s">
        <v>748</v>
      </c>
      <c r="AT106" s="78">
        <v>1001</v>
      </c>
      <c r="AU106" s="83" t="s">
        <v>1257</v>
      </c>
      <c r="AV106" s="78" t="b">
        <v>0</v>
      </c>
      <c r="AW106" s="78" t="s">
        <v>1288</v>
      </c>
      <c r="AX106" s="83" t="s">
        <v>1392</v>
      </c>
      <c r="AY106" s="78" t="s">
        <v>66</v>
      </c>
      <c r="AZ106" s="78" t="str">
        <f>REPLACE(INDEX(GroupVertices[Group],MATCH(Vertices[[#This Row],[Vertex]],GroupVertices[Vertex],0)),1,1,"")</f>
        <v>2</v>
      </c>
      <c r="BA106" s="48" t="s">
        <v>387</v>
      </c>
      <c r="BB106" s="48" t="s">
        <v>387</v>
      </c>
      <c r="BC106" s="48" t="s">
        <v>403</v>
      </c>
      <c r="BD106" s="48" t="s">
        <v>403</v>
      </c>
      <c r="BE106" s="48" t="s">
        <v>319</v>
      </c>
      <c r="BF106" s="48" t="s">
        <v>319</v>
      </c>
      <c r="BG106" s="120" t="s">
        <v>1712</v>
      </c>
      <c r="BH106" s="120" t="s">
        <v>1712</v>
      </c>
      <c r="BI106" s="120" t="s">
        <v>1775</v>
      </c>
      <c r="BJ106" s="120" t="s">
        <v>1775</v>
      </c>
      <c r="BK106" s="120">
        <v>0</v>
      </c>
      <c r="BL106" s="123">
        <v>0</v>
      </c>
      <c r="BM106" s="120">
        <v>0</v>
      </c>
      <c r="BN106" s="123">
        <v>0</v>
      </c>
      <c r="BO106" s="120">
        <v>0</v>
      </c>
      <c r="BP106" s="123">
        <v>0</v>
      </c>
      <c r="BQ106" s="120">
        <v>26</v>
      </c>
      <c r="BR106" s="123">
        <v>100</v>
      </c>
      <c r="BS106" s="120">
        <v>26</v>
      </c>
      <c r="BT106" s="2"/>
      <c r="BU106" s="3"/>
      <c r="BV106" s="3"/>
      <c r="BW106" s="3"/>
      <c r="BX106" s="3"/>
    </row>
    <row r="107" spans="1:76" ht="15">
      <c r="A107" s="64" t="s">
        <v>306</v>
      </c>
      <c r="B107" s="65"/>
      <c r="C107" s="65" t="s">
        <v>64</v>
      </c>
      <c r="D107" s="66">
        <v>164.37249107518417</v>
      </c>
      <c r="E107" s="68"/>
      <c r="F107" s="100" t="s">
        <v>1285</v>
      </c>
      <c r="G107" s="65"/>
      <c r="H107" s="69" t="s">
        <v>306</v>
      </c>
      <c r="I107" s="70"/>
      <c r="J107" s="70"/>
      <c r="K107" s="69" t="s">
        <v>1513</v>
      </c>
      <c r="L107" s="73">
        <v>1</v>
      </c>
      <c r="M107" s="74">
        <v>9455.8447265625</v>
      </c>
      <c r="N107" s="74">
        <v>9167.318359375</v>
      </c>
      <c r="O107" s="75"/>
      <c r="P107" s="76"/>
      <c r="Q107" s="76"/>
      <c r="R107" s="86"/>
      <c r="S107" s="48">
        <v>1</v>
      </c>
      <c r="T107" s="48">
        <v>1</v>
      </c>
      <c r="U107" s="49">
        <v>0</v>
      </c>
      <c r="V107" s="49">
        <v>0</v>
      </c>
      <c r="W107" s="49">
        <v>0</v>
      </c>
      <c r="X107" s="49">
        <v>0.999996</v>
      </c>
      <c r="Y107" s="49">
        <v>0</v>
      </c>
      <c r="Z107" s="49" t="s">
        <v>1938</v>
      </c>
      <c r="AA107" s="71">
        <v>107</v>
      </c>
      <c r="AB107" s="71"/>
      <c r="AC107" s="72"/>
      <c r="AD107" s="78" t="s">
        <v>895</v>
      </c>
      <c r="AE107" s="78">
        <v>130</v>
      </c>
      <c r="AF107" s="78">
        <v>525</v>
      </c>
      <c r="AG107" s="78">
        <v>124572</v>
      </c>
      <c r="AH107" s="78">
        <v>3580</v>
      </c>
      <c r="AI107" s="78"/>
      <c r="AJ107" s="78" t="s">
        <v>995</v>
      </c>
      <c r="AK107" s="78" t="s">
        <v>1076</v>
      </c>
      <c r="AL107" s="78"/>
      <c r="AM107" s="78"/>
      <c r="AN107" s="80">
        <v>40350.495891203704</v>
      </c>
      <c r="AO107" s="83" t="s">
        <v>1233</v>
      </c>
      <c r="AP107" s="78" t="b">
        <v>0</v>
      </c>
      <c r="AQ107" s="78" t="b">
        <v>0</v>
      </c>
      <c r="AR107" s="78" t="b">
        <v>1</v>
      </c>
      <c r="AS107" s="78" t="s">
        <v>748</v>
      </c>
      <c r="AT107" s="78">
        <v>641</v>
      </c>
      <c r="AU107" s="83" t="s">
        <v>1266</v>
      </c>
      <c r="AV107" s="78" t="b">
        <v>0</v>
      </c>
      <c r="AW107" s="78" t="s">
        <v>1288</v>
      </c>
      <c r="AX107" s="83" t="s">
        <v>1393</v>
      </c>
      <c r="AY107" s="78" t="s">
        <v>66</v>
      </c>
      <c r="AZ107" s="78" t="str">
        <f>REPLACE(INDEX(GroupVertices[Group],MATCH(Vertices[[#This Row],[Vertex]],GroupVertices[Vertex],0)),1,1,"")</f>
        <v>2</v>
      </c>
      <c r="BA107" s="48" t="s">
        <v>387</v>
      </c>
      <c r="BB107" s="48" t="s">
        <v>387</v>
      </c>
      <c r="BC107" s="48" t="s">
        <v>403</v>
      </c>
      <c r="BD107" s="48" t="s">
        <v>403</v>
      </c>
      <c r="BE107" s="48"/>
      <c r="BF107" s="48"/>
      <c r="BG107" s="120" t="s">
        <v>1712</v>
      </c>
      <c r="BH107" s="120" t="s">
        <v>1712</v>
      </c>
      <c r="BI107" s="120" t="s">
        <v>1775</v>
      </c>
      <c r="BJ107" s="120" t="s">
        <v>1775</v>
      </c>
      <c r="BK107" s="120">
        <v>0</v>
      </c>
      <c r="BL107" s="123">
        <v>0</v>
      </c>
      <c r="BM107" s="120">
        <v>0</v>
      </c>
      <c r="BN107" s="123">
        <v>0</v>
      </c>
      <c r="BO107" s="120">
        <v>0</v>
      </c>
      <c r="BP107" s="123">
        <v>0</v>
      </c>
      <c r="BQ107" s="120">
        <v>25</v>
      </c>
      <c r="BR107" s="123">
        <v>100</v>
      </c>
      <c r="BS107" s="120">
        <v>25</v>
      </c>
      <c r="BT107" s="2"/>
      <c r="BU107" s="3"/>
      <c r="BV107" s="3"/>
      <c r="BW107" s="3"/>
      <c r="BX107" s="3"/>
    </row>
    <row r="108" spans="1:76" ht="15">
      <c r="A108" s="64" t="s">
        <v>307</v>
      </c>
      <c r="B108" s="65"/>
      <c r="C108" s="65" t="s">
        <v>64</v>
      </c>
      <c r="D108" s="66">
        <v>166.36538357833885</v>
      </c>
      <c r="E108" s="68"/>
      <c r="F108" s="100" t="s">
        <v>1286</v>
      </c>
      <c r="G108" s="65"/>
      <c r="H108" s="69" t="s">
        <v>307</v>
      </c>
      <c r="I108" s="70"/>
      <c r="J108" s="70"/>
      <c r="K108" s="69" t="s">
        <v>1514</v>
      </c>
      <c r="L108" s="73">
        <v>1</v>
      </c>
      <c r="M108" s="74">
        <v>6669.89794921875</v>
      </c>
      <c r="N108" s="74">
        <v>8209.767578125</v>
      </c>
      <c r="O108" s="75"/>
      <c r="P108" s="76"/>
      <c r="Q108" s="76"/>
      <c r="R108" s="86"/>
      <c r="S108" s="48">
        <v>1</v>
      </c>
      <c r="T108" s="48">
        <v>1</v>
      </c>
      <c r="U108" s="49">
        <v>0</v>
      </c>
      <c r="V108" s="49">
        <v>0</v>
      </c>
      <c r="W108" s="49">
        <v>0</v>
      </c>
      <c r="X108" s="49">
        <v>0.999996</v>
      </c>
      <c r="Y108" s="49">
        <v>0</v>
      </c>
      <c r="Z108" s="49" t="s">
        <v>1938</v>
      </c>
      <c r="AA108" s="71">
        <v>108</v>
      </c>
      <c r="AB108" s="71"/>
      <c r="AC108" s="72"/>
      <c r="AD108" s="78" t="s">
        <v>896</v>
      </c>
      <c r="AE108" s="78">
        <v>1490</v>
      </c>
      <c r="AF108" s="78">
        <v>966</v>
      </c>
      <c r="AG108" s="78">
        <v>100476</v>
      </c>
      <c r="AH108" s="78">
        <v>232</v>
      </c>
      <c r="AI108" s="78"/>
      <c r="AJ108" s="78" t="s">
        <v>996</v>
      </c>
      <c r="AK108" s="78" t="s">
        <v>1077</v>
      </c>
      <c r="AL108" s="78"/>
      <c r="AM108" s="78"/>
      <c r="AN108" s="80">
        <v>40067.41111111111</v>
      </c>
      <c r="AO108" s="83" t="s">
        <v>1234</v>
      </c>
      <c r="AP108" s="78" t="b">
        <v>1</v>
      </c>
      <c r="AQ108" s="78" t="b">
        <v>0</v>
      </c>
      <c r="AR108" s="78" t="b">
        <v>0</v>
      </c>
      <c r="AS108" s="78" t="s">
        <v>748</v>
      </c>
      <c r="AT108" s="78">
        <v>54</v>
      </c>
      <c r="AU108" s="83" t="s">
        <v>1252</v>
      </c>
      <c r="AV108" s="78" t="b">
        <v>0</v>
      </c>
      <c r="AW108" s="78" t="s">
        <v>1288</v>
      </c>
      <c r="AX108" s="83" t="s">
        <v>1394</v>
      </c>
      <c r="AY108" s="78" t="s">
        <v>66</v>
      </c>
      <c r="AZ108" s="78" t="str">
        <f>REPLACE(INDEX(GroupVertices[Group],MATCH(Vertices[[#This Row],[Vertex]],GroupVertices[Vertex],0)),1,1,"")</f>
        <v>2</v>
      </c>
      <c r="BA108" s="48" t="s">
        <v>387</v>
      </c>
      <c r="BB108" s="48" t="s">
        <v>387</v>
      </c>
      <c r="BC108" s="48" t="s">
        <v>403</v>
      </c>
      <c r="BD108" s="48" t="s">
        <v>403</v>
      </c>
      <c r="BE108" s="48"/>
      <c r="BF108" s="48"/>
      <c r="BG108" s="120" t="s">
        <v>1712</v>
      </c>
      <c r="BH108" s="120" t="s">
        <v>1712</v>
      </c>
      <c r="BI108" s="120" t="s">
        <v>1775</v>
      </c>
      <c r="BJ108" s="120" t="s">
        <v>1775</v>
      </c>
      <c r="BK108" s="120">
        <v>0</v>
      </c>
      <c r="BL108" s="123">
        <v>0</v>
      </c>
      <c r="BM108" s="120">
        <v>0</v>
      </c>
      <c r="BN108" s="123">
        <v>0</v>
      </c>
      <c r="BO108" s="120">
        <v>0</v>
      </c>
      <c r="BP108" s="123">
        <v>0</v>
      </c>
      <c r="BQ108" s="120">
        <v>25</v>
      </c>
      <c r="BR108" s="123">
        <v>100</v>
      </c>
      <c r="BS108" s="120">
        <v>25</v>
      </c>
      <c r="BT108" s="2"/>
      <c r="BU108" s="3"/>
      <c r="BV108" s="3"/>
      <c r="BW108" s="3"/>
      <c r="BX108" s="3"/>
    </row>
    <row r="109" spans="1:76" ht="15">
      <c r="A109" s="64" t="s">
        <v>308</v>
      </c>
      <c r="B109" s="65"/>
      <c r="C109" s="65" t="s">
        <v>64</v>
      </c>
      <c r="D109" s="66">
        <v>165.01419342313872</v>
      </c>
      <c r="E109" s="68"/>
      <c r="F109" s="100" t="s">
        <v>1287</v>
      </c>
      <c r="G109" s="65"/>
      <c r="H109" s="69" t="s">
        <v>308</v>
      </c>
      <c r="I109" s="70"/>
      <c r="J109" s="70"/>
      <c r="K109" s="69" t="s">
        <v>1515</v>
      </c>
      <c r="L109" s="73">
        <v>1</v>
      </c>
      <c r="M109" s="74">
        <v>6669.89794921875</v>
      </c>
      <c r="N109" s="74">
        <v>9167.318359375</v>
      </c>
      <c r="O109" s="75"/>
      <c r="P109" s="76"/>
      <c r="Q109" s="76"/>
      <c r="R109" s="86"/>
      <c r="S109" s="48">
        <v>1</v>
      </c>
      <c r="T109" s="48">
        <v>1</v>
      </c>
      <c r="U109" s="49">
        <v>0</v>
      </c>
      <c r="V109" s="49">
        <v>0</v>
      </c>
      <c r="W109" s="49">
        <v>0</v>
      </c>
      <c r="X109" s="49">
        <v>0.999996</v>
      </c>
      <c r="Y109" s="49">
        <v>0</v>
      </c>
      <c r="Z109" s="49" t="s">
        <v>1938</v>
      </c>
      <c r="AA109" s="71">
        <v>109</v>
      </c>
      <c r="AB109" s="71"/>
      <c r="AC109" s="72"/>
      <c r="AD109" s="78" t="s">
        <v>897</v>
      </c>
      <c r="AE109" s="78">
        <v>1124</v>
      </c>
      <c r="AF109" s="78">
        <v>667</v>
      </c>
      <c r="AG109" s="78">
        <v>280267</v>
      </c>
      <c r="AH109" s="78">
        <v>1301</v>
      </c>
      <c r="AI109" s="78"/>
      <c r="AJ109" s="78" t="s">
        <v>997</v>
      </c>
      <c r="AK109" s="78" t="s">
        <v>1078</v>
      </c>
      <c r="AL109" s="78"/>
      <c r="AM109" s="78"/>
      <c r="AN109" s="80">
        <v>40816.58217592593</v>
      </c>
      <c r="AO109" s="83" t="s">
        <v>1235</v>
      </c>
      <c r="AP109" s="78" t="b">
        <v>0</v>
      </c>
      <c r="AQ109" s="78" t="b">
        <v>0</v>
      </c>
      <c r="AR109" s="78" t="b">
        <v>1</v>
      </c>
      <c r="AS109" s="78" t="s">
        <v>748</v>
      </c>
      <c r="AT109" s="78">
        <v>162</v>
      </c>
      <c r="AU109" s="83" t="s">
        <v>1252</v>
      </c>
      <c r="AV109" s="78" t="b">
        <v>0</v>
      </c>
      <c r="AW109" s="78" t="s">
        <v>1288</v>
      </c>
      <c r="AX109" s="83" t="s">
        <v>1395</v>
      </c>
      <c r="AY109" s="78" t="s">
        <v>66</v>
      </c>
      <c r="AZ109" s="78" t="str">
        <f>REPLACE(INDEX(GroupVertices[Group],MATCH(Vertices[[#This Row],[Vertex]],GroupVertices[Vertex],0)),1,1,"")</f>
        <v>2</v>
      </c>
      <c r="BA109" s="48" t="s">
        <v>387</v>
      </c>
      <c r="BB109" s="48" t="s">
        <v>387</v>
      </c>
      <c r="BC109" s="48" t="s">
        <v>403</v>
      </c>
      <c r="BD109" s="48" t="s">
        <v>403</v>
      </c>
      <c r="BE109" s="48"/>
      <c r="BF109" s="48"/>
      <c r="BG109" s="120" t="s">
        <v>1712</v>
      </c>
      <c r="BH109" s="120" t="s">
        <v>1712</v>
      </c>
      <c r="BI109" s="120" t="s">
        <v>1775</v>
      </c>
      <c r="BJ109" s="120" t="s">
        <v>1775</v>
      </c>
      <c r="BK109" s="120">
        <v>0</v>
      </c>
      <c r="BL109" s="123">
        <v>0</v>
      </c>
      <c r="BM109" s="120">
        <v>0</v>
      </c>
      <c r="BN109" s="123">
        <v>0</v>
      </c>
      <c r="BO109" s="120">
        <v>0</v>
      </c>
      <c r="BP109" s="123">
        <v>0</v>
      </c>
      <c r="BQ109" s="120">
        <v>25</v>
      </c>
      <c r="BR109" s="123">
        <v>100</v>
      </c>
      <c r="BS109" s="120">
        <v>25</v>
      </c>
      <c r="BT109" s="2"/>
      <c r="BU109" s="3"/>
      <c r="BV109" s="3"/>
      <c r="BW109" s="3"/>
      <c r="BX109" s="3"/>
    </row>
    <row r="110" spans="1:76" ht="15">
      <c r="A110" s="64" t="s">
        <v>309</v>
      </c>
      <c r="B110" s="65"/>
      <c r="C110" s="65" t="s">
        <v>64</v>
      </c>
      <c r="D110" s="66">
        <v>162.21239443911173</v>
      </c>
      <c r="E110" s="68"/>
      <c r="F110" s="100" t="s">
        <v>502</v>
      </c>
      <c r="G110" s="65"/>
      <c r="H110" s="69" t="s">
        <v>309</v>
      </c>
      <c r="I110" s="70"/>
      <c r="J110" s="70"/>
      <c r="K110" s="69" t="s">
        <v>1516</v>
      </c>
      <c r="L110" s="73">
        <v>1</v>
      </c>
      <c r="M110" s="74">
        <v>5630.8642578125</v>
      </c>
      <c r="N110" s="74">
        <v>3655.80126953125</v>
      </c>
      <c r="O110" s="75"/>
      <c r="P110" s="76"/>
      <c r="Q110" s="76"/>
      <c r="R110" s="86"/>
      <c r="S110" s="48">
        <v>0</v>
      </c>
      <c r="T110" s="48">
        <v>1</v>
      </c>
      <c r="U110" s="49">
        <v>0</v>
      </c>
      <c r="V110" s="49">
        <v>0.006803</v>
      </c>
      <c r="W110" s="49">
        <v>0.012031</v>
      </c>
      <c r="X110" s="49">
        <v>0.54387</v>
      </c>
      <c r="Y110" s="49">
        <v>0</v>
      </c>
      <c r="Z110" s="49">
        <v>0</v>
      </c>
      <c r="AA110" s="71">
        <v>110</v>
      </c>
      <c r="AB110" s="71"/>
      <c r="AC110" s="72"/>
      <c r="AD110" s="78" t="s">
        <v>898</v>
      </c>
      <c r="AE110" s="78">
        <v>108</v>
      </c>
      <c r="AF110" s="78">
        <v>47</v>
      </c>
      <c r="AG110" s="78">
        <v>750</v>
      </c>
      <c r="AH110" s="78">
        <v>744</v>
      </c>
      <c r="AI110" s="78"/>
      <c r="AJ110" s="78"/>
      <c r="AK110" s="78" t="s">
        <v>1079</v>
      </c>
      <c r="AL110" s="78"/>
      <c r="AM110" s="78"/>
      <c r="AN110" s="80">
        <v>42193.664930555555</v>
      </c>
      <c r="AO110" s="78"/>
      <c r="AP110" s="78" t="b">
        <v>1</v>
      </c>
      <c r="AQ110" s="78" t="b">
        <v>0</v>
      </c>
      <c r="AR110" s="78" t="b">
        <v>0</v>
      </c>
      <c r="AS110" s="78" t="s">
        <v>1244</v>
      </c>
      <c r="AT110" s="78">
        <v>7</v>
      </c>
      <c r="AU110" s="83" t="s">
        <v>1252</v>
      </c>
      <c r="AV110" s="78" t="b">
        <v>0</v>
      </c>
      <c r="AW110" s="78" t="s">
        <v>1288</v>
      </c>
      <c r="AX110" s="83" t="s">
        <v>1396</v>
      </c>
      <c r="AY110" s="78" t="s">
        <v>66</v>
      </c>
      <c r="AZ110" s="78" t="str">
        <f>REPLACE(INDEX(GroupVertices[Group],MATCH(Vertices[[#This Row],[Vertex]],GroupVertices[Vertex],0)),1,1,"")</f>
        <v>1</v>
      </c>
      <c r="BA110" s="48"/>
      <c r="BB110" s="48"/>
      <c r="BC110" s="48"/>
      <c r="BD110" s="48"/>
      <c r="BE110" s="48"/>
      <c r="BF110" s="48"/>
      <c r="BG110" s="120" t="s">
        <v>1842</v>
      </c>
      <c r="BH110" s="120" t="s">
        <v>1842</v>
      </c>
      <c r="BI110" s="120" t="s">
        <v>1865</v>
      </c>
      <c r="BJ110" s="120" t="s">
        <v>1865</v>
      </c>
      <c r="BK110" s="120">
        <v>0</v>
      </c>
      <c r="BL110" s="123">
        <v>0</v>
      </c>
      <c r="BM110" s="120">
        <v>0</v>
      </c>
      <c r="BN110" s="123">
        <v>0</v>
      </c>
      <c r="BO110" s="120">
        <v>0</v>
      </c>
      <c r="BP110" s="123">
        <v>0</v>
      </c>
      <c r="BQ110" s="120">
        <v>27</v>
      </c>
      <c r="BR110" s="123">
        <v>100</v>
      </c>
      <c r="BS110" s="120">
        <v>27</v>
      </c>
      <c r="BT110" s="2"/>
      <c r="BU110" s="3"/>
      <c r="BV110" s="3"/>
      <c r="BW110" s="3"/>
      <c r="BX110" s="3"/>
    </row>
    <row r="111" spans="1:76" ht="15">
      <c r="A111" s="64" t="s">
        <v>310</v>
      </c>
      <c r="B111" s="65"/>
      <c r="C111" s="65" t="s">
        <v>64</v>
      </c>
      <c r="D111" s="66">
        <v>162.24402765344752</v>
      </c>
      <c r="E111" s="68"/>
      <c r="F111" s="100" t="s">
        <v>503</v>
      </c>
      <c r="G111" s="65"/>
      <c r="H111" s="69" t="s">
        <v>310</v>
      </c>
      <c r="I111" s="70"/>
      <c r="J111" s="70"/>
      <c r="K111" s="69" t="s">
        <v>1517</v>
      </c>
      <c r="L111" s="73">
        <v>1</v>
      </c>
      <c r="M111" s="74">
        <v>4538.14111328125</v>
      </c>
      <c r="N111" s="74">
        <v>8311.208984375</v>
      </c>
      <c r="O111" s="75"/>
      <c r="P111" s="76"/>
      <c r="Q111" s="76"/>
      <c r="R111" s="86"/>
      <c r="S111" s="48">
        <v>0</v>
      </c>
      <c r="T111" s="48">
        <v>1</v>
      </c>
      <c r="U111" s="49">
        <v>0</v>
      </c>
      <c r="V111" s="49">
        <v>0.006803</v>
      </c>
      <c r="W111" s="49">
        <v>0.012031</v>
      </c>
      <c r="X111" s="49">
        <v>0.54387</v>
      </c>
      <c r="Y111" s="49">
        <v>0</v>
      </c>
      <c r="Z111" s="49">
        <v>0</v>
      </c>
      <c r="AA111" s="71">
        <v>111</v>
      </c>
      <c r="AB111" s="71"/>
      <c r="AC111" s="72"/>
      <c r="AD111" s="78" t="s">
        <v>899</v>
      </c>
      <c r="AE111" s="78">
        <v>89</v>
      </c>
      <c r="AF111" s="78">
        <v>54</v>
      </c>
      <c r="AG111" s="78">
        <v>566</v>
      </c>
      <c r="AH111" s="78">
        <v>42</v>
      </c>
      <c r="AI111" s="78"/>
      <c r="AJ111" s="78" t="s">
        <v>998</v>
      </c>
      <c r="AK111" s="78" t="s">
        <v>1080</v>
      </c>
      <c r="AL111" s="78"/>
      <c r="AM111" s="78"/>
      <c r="AN111" s="80">
        <v>40555.252280092594</v>
      </c>
      <c r="AO111" s="83" t="s">
        <v>1236</v>
      </c>
      <c r="AP111" s="78" t="b">
        <v>0</v>
      </c>
      <c r="AQ111" s="78" t="b">
        <v>0</v>
      </c>
      <c r="AR111" s="78" t="b">
        <v>1</v>
      </c>
      <c r="AS111" s="78" t="s">
        <v>750</v>
      </c>
      <c r="AT111" s="78">
        <v>0</v>
      </c>
      <c r="AU111" s="83" t="s">
        <v>1258</v>
      </c>
      <c r="AV111" s="78" t="b">
        <v>0</v>
      </c>
      <c r="AW111" s="78" t="s">
        <v>1288</v>
      </c>
      <c r="AX111" s="83" t="s">
        <v>1397</v>
      </c>
      <c r="AY111" s="78" t="s">
        <v>66</v>
      </c>
      <c r="AZ111" s="78" t="str">
        <f>REPLACE(INDEX(GroupVertices[Group],MATCH(Vertices[[#This Row],[Vertex]],GroupVertices[Vertex],0)),1,1,"")</f>
        <v>1</v>
      </c>
      <c r="BA111" s="48"/>
      <c r="BB111" s="48"/>
      <c r="BC111" s="48"/>
      <c r="BD111" s="48"/>
      <c r="BE111" s="48"/>
      <c r="BF111" s="48"/>
      <c r="BG111" s="120" t="s">
        <v>1842</v>
      </c>
      <c r="BH111" s="120" t="s">
        <v>1842</v>
      </c>
      <c r="BI111" s="120" t="s">
        <v>1865</v>
      </c>
      <c r="BJ111" s="120" t="s">
        <v>1865</v>
      </c>
      <c r="BK111" s="120">
        <v>0</v>
      </c>
      <c r="BL111" s="123">
        <v>0</v>
      </c>
      <c r="BM111" s="120">
        <v>0</v>
      </c>
      <c r="BN111" s="123">
        <v>0</v>
      </c>
      <c r="BO111" s="120">
        <v>0</v>
      </c>
      <c r="BP111" s="123">
        <v>0</v>
      </c>
      <c r="BQ111" s="120">
        <v>27</v>
      </c>
      <c r="BR111" s="123">
        <v>100</v>
      </c>
      <c r="BS111" s="120">
        <v>27</v>
      </c>
      <c r="BT111" s="2"/>
      <c r="BU111" s="3"/>
      <c r="BV111" s="3"/>
      <c r="BW111" s="3"/>
      <c r="BX111" s="3"/>
    </row>
    <row r="112" spans="1:76" ht="15">
      <c r="A112" s="64" t="s">
        <v>311</v>
      </c>
      <c r="B112" s="65"/>
      <c r="C112" s="65" t="s">
        <v>64</v>
      </c>
      <c r="D112" s="66">
        <v>162.33892729645487</v>
      </c>
      <c r="E112" s="68"/>
      <c r="F112" s="100" t="s">
        <v>504</v>
      </c>
      <c r="G112" s="65"/>
      <c r="H112" s="69" t="s">
        <v>311</v>
      </c>
      <c r="I112" s="70"/>
      <c r="J112" s="70"/>
      <c r="K112" s="69" t="s">
        <v>1518</v>
      </c>
      <c r="L112" s="73">
        <v>1</v>
      </c>
      <c r="M112" s="74">
        <v>4803.70556640625</v>
      </c>
      <c r="N112" s="74">
        <v>3621.845947265625</v>
      </c>
      <c r="O112" s="75"/>
      <c r="P112" s="76"/>
      <c r="Q112" s="76"/>
      <c r="R112" s="86"/>
      <c r="S112" s="48">
        <v>0</v>
      </c>
      <c r="T112" s="48">
        <v>1</v>
      </c>
      <c r="U112" s="49">
        <v>0</v>
      </c>
      <c r="V112" s="49">
        <v>0.006803</v>
      </c>
      <c r="W112" s="49">
        <v>0.012031</v>
      </c>
      <c r="X112" s="49">
        <v>0.54387</v>
      </c>
      <c r="Y112" s="49">
        <v>0</v>
      </c>
      <c r="Z112" s="49">
        <v>0</v>
      </c>
      <c r="AA112" s="71">
        <v>112</v>
      </c>
      <c r="AB112" s="71"/>
      <c r="AC112" s="72"/>
      <c r="AD112" s="78" t="s">
        <v>900</v>
      </c>
      <c r="AE112" s="78">
        <v>44</v>
      </c>
      <c r="AF112" s="78">
        <v>75</v>
      </c>
      <c r="AG112" s="78">
        <v>2719</v>
      </c>
      <c r="AH112" s="78">
        <v>41</v>
      </c>
      <c r="AI112" s="78"/>
      <c r="AJ112" s="78" t="s">
        <v>999</v>
      </c>
      <c r="AK112" s="78" t="s">
        <v>1057</v>
      </c>
      <c r="AL112" s="83" t="s">
        <v>1141</v>
      </c>
      <c r="AM112" s="78"/>
      <c r="AN112" s="80">
        <v>39721.54975694444</v>
      </c>
      <c r="AO112" s="83" t="s">
        <v>1237</v>
      </c>
      <c r="AP112" s="78" t="b">
        <v>0</v>
      </c>
      <c r="AQ112" s="78" t="b">
        <v>0</v>
      </c>
      <c r="AR112" s="78" t="b">
        <v>1</v>
      </c>
      <c r="AS112" s="78" t="s">
        <v>748</v>
      </c>
      <c r="AT112" s="78">
        <v>2</v>
      </c>
      <c r="AU112" s="83" t="s">
        <v>1266</v>
      </c>
      <c r="AV112" s="78" t="b">
        <v>0</v>
      </c>
      <c r="AW112" s="78" t="s">
        <v>1288</v>
      </c>
      <c r="AX112" s="83" t="s">
        <v>1398</v>
      </c>
      <c r="AY112" s="78" t="s">
        <v>66</v>
      </c>
      <c r="AZ112" s="78" t="str">
        <f>REPLACE(INDEX(GroupVertices[Group],MATCH(Vertices[[#This Row],[Vertex]],GroupVertices[Vertex],0)),1,1,"")</f>
        <v>1</v>
      </c>
      <c r="BA112" s="48"/>
      <c r="BB112" s="48"/>
      <c r="BC112" s="48"/>
      <c r="BD112" s="48"/>
      <c r="BE112" s="48"/>
      <c r="BF112" s="48"/>
      <c r="BG112" s="120" t="s">
        <v>1842</v>
      </c>
      <c r="BH112" s="120" t="s">
        <v>1842</v>
      </c>
      <c r="BI112" s="120" t="s">
        <v>1865</v>
      </c>
      <c r="BJ112" s="120" t="s">
        <v>1865</v>
      </c>
      <c r="BK112" s="120">
        <v>0</v>
      </c>
      <c r="BL112" s="123">
        <v>0</v>
      </c>
      <c r="BM112" s="120">
        <v>0</v>
      </c>
      <c r="BN112" s="123">
        <v>0</v>
      </c>
      <c r="BO112" s="120">
        <v>0</v>
      </c>
      <c r="BP112" s="123">
        <v>0</v>
      </c>
      <c r="BQ112" s="120">
        <v>27</v>
      </c>
      <c r="BR112" s="123">
        <v>100</v>
      </c>
      <c r="BS112" s="120">
        <v>27</v>
      </c>
      <c r="BT112" s="2"/>
      <c r="BU112" s="3"/>
      <c r="BV112" s="3"/>
      <c r="BW112" s="3"/>
      <c r="BX112" s="3"/>
    </row>
    <row r="113" spans="1:76" ht="15">
      <c r="A113" s="64" t="s">
        <v>312</v>
      </c>
      <c r="B113" s="65"/>
      <c r="C113" s="65" t="s">
        <v>64</v>
      </c>
      <c r="D113" s="66">
        <v>162.0180761224776</v>
      </c>
      <c r="E113" s="68"/>
      <c r="F113" s="100" t="s">
        <v>505</v>
      </c>
      <c r="G113" s="65"/>
      <c r="H113" s="69" t="s">
        <v>312</v>
      </c>
      <c r="I113" s="70"/>
      <c r="J113" s="70"/>
      <c r="K113" s="69" t="s">
        <v>1519</v>
      </c>
      <c r="L113" s="73">
        <v>1</v>
      </c>
      <c r="M113" s="74">
        <v>7366.38525390625</v>
      </c>
      <c r="N113" s="74">
        <v>9167.318359375</v>
      </c>
      <c r="O113" s="75"/>
      <c r="P113" s="76"/>
      <c r="Q113" s="76"/>
      <c r="R113" s="86"/>
      <c r="S113" s="48">
        <v>1</v>
      </c>
      <c r="T113" s="48">
        <v>1</v>
      </c>
      <c r="U113" s="49">
        <v>0</v>
      </c>
      <c r="V113" s="49">
        <v>0</v>
      </c>
      <c r="W113" s="49">
        <v>0</v>
      </c>
      <c r="X113" s="49">
        <v>0.999996</v>
      </c>
      <c r="Y113" s="49">
        <v>0</v>
      </c>
      <c r="Z113" s="49" t="s">
        <v>1938</v>
      </c>
      <c r="AA113" s="71">
        <v>113</v>
      </c>
      <c r="AB113" s="71"/>
      <c r="AC113" s="72"/>
      <c r="AD113" s="78" t="s">
        <v>901</v>
      </c>
      <c r="AE113" s="78">
        <v>0</v>
      </c>
      <c r="AF113" s="78">
        <v>4</v>
      </c>
      <c r="AG113" s="78">
        <v>11297</v>
      </c>
      <c r="AH113" s="78">
        <v>0</v>
      </c>
      <c r="AI113" s="78"/>
      <c r="AJ113" s="78"/>
      <c r="AK113" s="78" t="s">
        <v>1081</v>
      </c>
      <c r="AL113" s="78"/>
      <c r="AM113" s="78"/>
      <c r="AN113" s="80">
        <v>40408.239016203705</v>
      </c>
      <c r="AO113" s="78"/>
      <c r="AP113" s="78" t="b">
        <v>1</v>
      </c>
      <c r="AQ113" s="78" t="b">
        <v>0</v>
      </c>
      <c r="AR113" s="78" t="b">
        <v>0</v>
      </c>
      <c r="AS113" s="78" t="s">
        <v>1251</v>
      </c>
      <c r="AT113" s="78">
        <v>2</v>
      </c>
      <c r="AU113" s="83" t="s">
        <v>1252</v>
      </c>
      <c r="AV113" s="78" t="b">
        <v>0</v>
      </c>
      <c r="AW113" s="78" t="s">
        <v>1288</v>
      </c>
      <c r="AX113" s="83" t="s">
        <v>1399</v>
      </c>
      <c r="AY113" s="78" t="s">
        <v>66</v>
      </c>
      <c r="AZ113" s="78" t="str">
        <f>REPLACE(INDEX(GroupVertices[Group],MATCH(Vertices[[#This Row],[Vertex]],GroupVertices[Vertex],0)),1,1,"")</f>
        <v>2</v>
      </c>
      <c r="BA113" s="48" t="s">
        <v>388</v>
      </c>
      <c r="BB113" s="48" t="s">
        <v>388</v>
      </c>
      <c r="BC113" s="48" t="s">
        <v>404</v>
      </c>
      <c r="BD113" s="48" t="s">
        <v>404</v>
      </c>
      <c r="BE113" s="48"/>
      <c r="BF113" s="48"/>
      <c r="BG113" s="120" t="s">
        <v>1852</v>
      </c>
      <c r="BH113" s="120" t="s">
        <v>1852</v>
      </c>
      <c r="BI113" s="120" t="s">
        <v>1875</v>
      </c>
      <c r="BJ113" s="120" t="s">
        <v>1875</v>
      </c>
      <c r="BK113" s="120">
        <v>0</v>
      </c>
      <c r="BL113" s="123">
        <v>0</v>
      </c>
      <c r="BM113" s="120">
        <v>0</v>
      </c>
      <c r="BN113" s="123">
        <v>0</v>
      </c>
      <c r="BO113" s="120">
        <v>0</v>
      </c>
      <c r="BP113" s="123">
        <v>0</v>
      </c>
      <c r="BQ113" s="120">
        <v>24</v>
      </c>
      <c r="BR113" s="123">
        <v>100</v>
      </c>
      <c r="BS113" s="120">
        <v>24</v>
      </c>
      <c r="BT113" s="2"/>
      <c r="BU113" s="3"/>
      <c r="BV113" s="3"/>
      <c r="BW113" s="3"/>
      <c r="BX113" s="3"/>
    </row>
    <row r="114" spans="1:76" ht="15">
      <c r="A114" s="64" t="s">
        <v>313</v>
      </c>
      <c r="B114" s="65"/>
      <c r="C114" s="65" t="s">
        <v>64</v>
      </c>
      <c r="D114" s="66">
        <v>165.1633214335789</v>
      </c>
      <c r="E114" s="68"/>
      <c r="F114" s="100" t="s">
        <v>506</v>
      </c>
      <c r="G114" s="65"/>
      <c r="H114" s="69" t="s">
        <v>313</v>
      </c>
      <c r="I114" s="70"/>
      <c r="J114" s="70"/>
      <c r="K114" s="69" t="s">
        <v>1520</v>
      </c>
      <c r="L114" s="73">
        <v>1</v>
      </c>
      <c r="M114" s="74">
        <v>8062.87158203125</v>
      </c>
      <c r="N114" s="74">
        <v>9167.318359375</v>
      </c>
      <c r="O114" s="75"/>
      <c r="P114" s="76"/>
      <c r="Q114" s="76"/>
      <c r="R114" s="86"/>
      <c r="S114" s="48">
        <v>1</v>
      </c>
      <c r="T114" s="48">
        <v>1</v>
      </c>
      <c r="U114" s="49">
        <v>0</v>
      </c>
      <c r="V114" s="49">
        <v>0</v>
      </c>
      <c r="W114" s="49">
        <v>0</v>
      </c>
      <c r="X114" s="49">
        <v>0.999996</v>
      </c>
      <c r="Y114" s="49">
        <v>0</v>
      </c>
      <c r="Z114" s="49" t="s">
        <v>1938</v>
      </c>
      <c r="AA114" s="71">
        <v>114</v>
      </c>
      <c r="AB114" s="71"/>
      <c r="AC114" s="72"/>
      <c r="AD114" s="78" t="s">
        <v>902</v>
      </c>
      <c r="AE114" s="78">
        <v>1925</v>
      </c>
      <c r="AF114" s="78">
        <v>700</v>
      </c>
      <c r="AG114" s="78">
        <v>117222</v>
      </c>
      <c r="AH114" s="78">
        <v>38</v>
      </c>
      <c r="AI114" s="78"/>
      <c r="AJ114" s="78"/>
      <c r="AK114" s="78"/>
      <c r="AL114" s="78"/>
      <c r="AM114" s="78"/>
      <c r="AN114" s="80">
        <v>40638.11114583333</v>
      </c>
      <c r="AO114" s="78"/>
      <c r="AP114" s="78" t="b">
        <v>1</v>
      </c>
      <c r="AQ114" s="78" t="b">
        <v>0</v>
      </c>
      <c r="AR114" s="78" t="b">
        <v>0</v>
      </c>
      <c r="AS114" s="78" t="s">
        <v>748</v>
      </c>
      <c r="AT114" s="78">
        <v>50</v>
      </c>
      <c r="AU114" s="83" t="s">
        <v>1252</v>
      </c>
      <c r="AV114" s="78" t="b">
        <v>0</v>
      </c>
      <c r="AW114" s="78" t="s">
        <v>1288</v>
      </c>
      <c r="AX114" s="83" t="s">
        <v>1400</v>
      </c>
      <c r="AY114" s="78" t="s">
        <v>66</v>
      </c>
      <c r="AZ114" s="78" t="str">
        <f>REPLACE(INDEX(GroupVertices[Group],MATCH(Vertices[[#This Row],[Vertex]],GroupVertices[Vertex],0)),1,1,"")</f>
        <v>2</v>
      </c>
      <c r="BA114" s="48" t="s">
        <v>388</v>
      </c>
      <c r="BB114" s="48" t="s">
        <v>388</v>
      </c>
      <c r="BC114" s="48" t="s">
        <v>404</v>
      </c>
      <c r="BD114" s="48" t="s">
        <v>404</v>
      </c>
      <c r="BE114" s="48"/>
      <c r="BF114" s="48"/>
      <c r="BG114" s="120" t="s">
        <v>1852</v>
      </c>
      <c r="BH114" s="120" t="s">
        <v>1852</v>
      </c>
      <c r="BI114" s="120" t="s">
        <v>1875</v>
      </c>
      <c r="BJ114" s="120" t="s">
        <v>1875</v>
      </c>
      <c r="BK114" s="120">
        <v>0</v>
      </c>
      <c r="BL114" s="123">
        <v>0</v>
      </c>
      <c r="BM114" s="120">
        <v>0</v>
      </c>
      <c r="BN114" s="123">
        <v>0</v>
      </c>
      <c r="BO114" s="120">
        <v>0</v>
      </c>
      <c r="BP114" s="123">
        <v>0</v>
      </c>
      <c r="BQ114" s="120">
        <v>24</v>
      </c>
      <c r="BR114" s="123">
        <v>100</v>
      </c>
      <c r="BS114" s="120">
        <v>24</v>
      </c>
      <c r="BT114" s="2"/>
      <c r="BU114" s="3"/>
      <c r="BV114" s="3"/>
      <c r="BW114" s="3"/>
      <c r="BX114" s="3"/>
    </row>
    <row r="115" spans="1:76" ht="15">
      <c r="A115" s="64" t="s">
        <v>314</v>
      </c>
      <c r="B115" s="65"/>
      <c r="C115" s="65" t="s">
        <v>64</v>
      </c>
      <c r="D115" s="66">
        <v>162.0045190306194</v>
      </c>
      <c r="E115" s="68"/>
      <c r="F115" s="100" t="s">
        <v>459</v>
      </c>
      <c r="G115" s="65"/>
      <c r="H115" s="69" t="s">
        <v>314</v>
      </c>
      <c r="I115" s="70"/>
      <c r="J115" s="70"/>
      <c r="K115" s="69" t="s">
        <v>1521</v>
      </c>
      <c r="L115" s="73">
        <v>1</v>
      </c>
      <c r="M115" s="74">
        <v>9455.8447265625</v>
      </c>
      <c r="N115" s="74">
        <v>8209.767578125</v>
      </c>
      <c r="O115" s="75"/>
      <c r="P115" s="76"/>
      <c r="Q115" s="76"/>
      <c r="R115" s="86"/>
      <c r="S115" s="48">
        <v>1</v>
      </c>
      <c r="T115" s="48">
        <v>1</v>
      </c>
      <c r="U115" s="49">
        <v>0</v>
      </c>
      <c r="V115" s="49">
        <v>0</v>
      </c>
      <c r="W115" s="49">
        <v>0</v>
      </c>
      <c r="X115" s="49">
        <v>0.999996</v>
      </c>
      <c r="Y115" s="49">
        <v>0</v>
      </c>
      <c r="Z115" s="49" t="s">
        <v>1938</v>
      </c>
      <c r="AA115" s="71">
        <v>115</v>
      </c>
      <c r="AB115" s="71"/>
      <c r="AC115" s="72"/>
      <c r="AD115" s="78" t="s">
        <v>903</v>
      </c>
      <c r="AE115" s="78">
        <v>0</v>
      </c>
      <c r="AF115" s="78">
        <v>1</v>
      </c>
      <c r="AG115" s="78">
        <v>8823</v>
      </c>
      <c r="AH115" s="78">
        <v>0</v>
      </c>
      <c r="AI115" s="78"/>
      <c r="AJ115" s="78"/>
      <c r="AK115" s="78" t="s">
        <v>1082</v>
      </c>
      <c r="AL115" s="83" t="s">
        <v>1142</v>
      </c>
      <c r="AM115" s="78"/>
      <c r="AN115" s="80">
        <v>43153.922627314816</v>
      </c>
      <c r="AO115" s="78"/>
      <c r="AP115" s="78" t="b">
        <v>1</v>
      </c>
      <c r="AQ115" s="78" t="b">
        <v>1</v>
      </c>
      <c r="AR115" s="78" t="b">
        <v>0</v>
      </c>
      <c r="AS115" s="78" t="s">
        <v>748</v>
      </c>
      <c r="AT115" s="78">
        <v>0</v>
      </c>
      <c r="AU115" s="78"/>
      <c r="AV115" s="78" t="b">
        <v>0</v>
      </c>
      <c r="AW115" s="78" t="s">
        <v>1288</v>
      </c>
      <c r="AX115" s="83" t="s">
        <v>1401</v>
      </c>
      <c r="AY115" s="78" t="s">
        <v>66</v>
      </c>
      <c r="AZ115" s="78" t="str">
        <f>REPLACE(INDEX(GroupVertices[Group],MATCH(Vertices[[#This Row],[Vertex]],GroupVertices[Vertex],0)),1,1,"")</f>
        <v>2</v>
      </c>
      <c r="BA115" s="48" t="s">
        <v>389</v>
      </c>
      <c r="BB115" s="48" t="s">
        <v>389</v>
      </c>
      <c r="BC115" s="48" t="s">
        <v>404</v>
      </c>
      <c r="BD115" s="48" t="s">
        <v>404</v>
      </c>
      <c r="BE115" s="48"/>
      <c r="BF115" s="48"/>
      <c r="BG115" s="120" t="s">
        <v>1852</v>
      </c>
      <c r="BH115" s="120" t="s">
        <v>1852</v>
      </c>
      <c r="BI115" s="120" t="s">
        <v>1875</v>
      </c>
      <c r="BJ115" s="120" t="s">
        <v>1875</v>
      </c>
      <c r="BK115" s="120">
        <v>0</v>
      </c>
      <c r="BL115" s="123">
        <v>0</v>
      </c>
      <c r="BM115" s="120">
        <v>0</v>
      </c>
      <c r="BN115" s="123">
        <v>0</v>
      </c>
      <c r="BO115" s="120">
        <v>0</v>
      </c>
      <c r="BP115" s="123">
        <v>0</v>
      </c>
      <c r="BQ115" s="120">
        <v>24</v>
      </c>
      <c r="BR115" s="123">
        <v>100</v>
      </c>
      <c r="BS115" s="120">
        <v>24</v>
      </c>
      <c r="BT115" s="2"/>
      <c r="BU115" s="3"/>
      <c r="BV115" s="3"/>
      <c r="BW115" s="3"/>
      <c r="BX115" s="3"/>
    </row>
    <row r="116" spans="1:76" ht="15">
      <c r="A116" s="64" t="s">
        <v>315</v>
      </c>
      <c r="B116" s="65"/>
      <c r="C116" s="65" t="s">
        <v>64</v>
      </c>
      <c r="D116" s="66">
        <v>162.43834597008166</v>
      </c>
      <c r="E116" s="68"/>
      <c r="F116" s="100" t="s">
        <v>507</v>
      </c>
      <c r="G116" s="65"/>
      <c r="H116" s="69" t="s">
        <v>315</v>
      </c>
      <c r="I116" s="70"/>
      <c r="J116" s="70"/>
      <c r="K116" s="69" t="s">
        <v>1522</v>
      </c>
      <c r="L116" s="73">
        <v>1</v>
      </c>
      <c r="M116" s="74">
        <v>6126.74267578125</v>
      </c>
      <c r="N116" s="74">
        <v>5924.2275390625</v>
      </c>
      <c r="O116" s="75"/>
      <c r="P116" s="76"/>
      <c r="Q116" s="76"/>
      <c r="R116" s="86"/>
      <c r="S116" s="48">
        <v>0</v>
      </c>
      <c r="T116" s="48">
        <v>1</v>
      </c>
      <c r="U116" s="49">
        <v>0</v>
      </c>
      <c r="V116" s="49">
        <v>0.006803</v>
      </c>
      <c r="W116" s="49">
        <v>0.012031</v>
      </c>
      <c r="X116" s="49">
        <v>0.54387</v>
      </c>
      <c r="Y116" s="49">
        <v>0</v>
      </c>
      <c r="Z116" s="49">
        <v>0</v>
      </c>
      <c r="AA116" s="71">
        <v>116</v>
      </c>
      <c r="AB116" s="71"/>
      <c r="AC116" s="72"/>
      <c r="AD116" s="78" t="s">
        <v>904</v>
      </c>
      <c r="AE116" s="78">
        <v>90</v>
      </c>
      <c r="AF116" s="78">
        <v>97</v>
      </c>
      <c r="AG116" s="78">
        <v>8215</v>
      </c>
      <c r="AH116" s="78">
        <v>5</v>
      </c>
      <c r="AI116" s="78"/>
      <c r="AJ116" s="78" t="s">
        <v>1000</v>
      </c>
      <c r="AK116" s="78"/>
      <c r="AL116" s="83" t="s">
        <v>1143</v>
      </c>
      <c r="AM116" s="78"/>
      <c r="AN116" s="80">
        <v>41299.49784722222</v>
      </c>
      <c r="AO116" s="83" t="s">
        <v>1238</v>
      </c>
      <c r="AP116" s="78" t="b">
        <v>0</v>
      </c>
      <c r="AQ116" s="78" t="b">
        <v>0</v>
      </c>
      <c r="AR116" s="78" t="b">
        <v>0</v>
      </c>
      <c r="AS116" s="78" t="s">
        <v>748</v>
      </c>
      <c r="AT116" s="78">
        <v>31</v>
      </c>
      <c r="AU116" s="83" t="s">
        <v>1252</v>
      </c>
      <c r="AV116" s="78" t="b">
        <v>0</v>
      </c>
      <c r="AW116" s="78" t="s">
        <v>1288</v>
      </c>
      <c r="AX116" s="83" t="s">
        <v>1402</v>
      </c>
      <c r="AY116" s="78" t="s">
        <v>66</v>
      </c>
      <c r="AZ116" s="78" t="str">
        <f>REPLACE(INDEX(GroupVertices[Group],MATCH(Vertices[[#This Row],[Vertex]],GroupVertices[Vertex],0)),1,1,"")</f>
        <v>1</v>
      </c>
      <c r="BA116" s="48"/>
      <c r="BB116" s="48"/>
      <c r="BC116" s="48"/>
      <c r="BD116" s="48"/>
      <c r="BE116" s="48"/>
      <c r="BF116" s="48"/>
      <c r="BG116" s="120" t="s">
        <v>1842</v>
      </c>
      <c r="BH116" s="120" t="s">
        <v>1842</v>
      </c>
      <c r="BI116" s="120" t="s">
        <v>1865</v>
      </c>
      <c r="BJ116" s="120" t="s">
        <v>1865</v>
      </c>
      <c r="BK116" s="120">
        <v>0</v>
      </c>
      <c r="BL116" s="123">
        <v>0</v>
      </c>
      <c r="BM116" s="120">
        <v>0</v>
      </c>
      <c r="BN116" s="123">
        <v>0</v>
      </c>
      <c r="BO116" s="120">
        <v>0</v>
      </c>
      <c r="BP116" s="123">
        <v>0</v>
      </c>
      <c r="BQ116" s="120">
        <v>27</v>
      </c>
      <c r="BR116" s="123">
        <v>100</v>
      </c>
      <c r="BS116" s="120">
        <v>27</v>
      </c>
      <c r="BT116" s="2"/>
      <c r="BU116" s="3"/>
      <c r="BV116" s="3"/>
      <c r="BW116" s="3"/>
      <c r="BX116" s="3"/>
    </row>
    <row r="117" spans="1:76" ht="15">
      <c r="A117" s="64" t="s">
        <v>316</v>
      </c>
      <c r="B117" s="65"/>
      <c r="C117" s="65" t="s">
        <v>64</v>
      </c>
      <c r="D117" s="66">
        <v>164.47190974881093</v>
      </c>
      <c r="E117" s="68"/>
      <c r="F117" s="100" t="s">
        <v>508</v>
      </c>
      <c r="G117" s="65"/>
      <c r="H117" s="69" t="s">
        <v>316</v>
      </c>
      <c r="I117" s="70"/>
      <c r="J117" s="70"/>
      <c r="K117" s="69" t="s">
        <v>1523</v>
      </c>
      <c r="L117" s="73">
        <v>1</v>
      </c>
      <c r="M117" s="74">
        <v>6669.89794921875</v>
      </c>
      <c r="N117" s="74">
        <v>7252.2158203125</v>
      </c>
      <c r="O117" s="75"/>
      <c r="P117" s="76"/>
      <c r="Q117" s="76"/>
      <c r="R117" s="86"/>
      <c r="S117" s="48">
        <v>1</v>
      </c>
      <c r="T117" s="48">
        <v>1</v>
      </c>
      <c r="U117" s="49">
        <v>0</v>
      </c>
      <c r="V117" s="49">
        <v>0</v>
      </c>
      <c r="W117" s="49">
        <v>0</v>
      </c>
      <c r="X117" s="49">
        <v>0.999996</v>
      </c>
      <c r="Y117" s="49">
        <v>0</v>
      </c>
      <c r="Z117" s="49" t="s">
        <v>1938</v>
      </c>
      <c r="AA117" s="71">
        <v>117</v>
      </c>
      <c r="AB117" s="71"/>
      <c r="AC117" s="72"/>
      <c r="AD117" s="78" t="s">
        <v>905</v>
      </c>
      <c r="AE117" s="78">
        <v>761</v>
      </c>
      <c r="AF117" s="78">
        <v>547</v>
      </c>
      <c r="AG117" s="78">
        <v>13525</v>
      </c>
      <c r="AH117" s="78">
        <v>5004</v>
      </c>
      <c r="AI117" s="78"/>
      <c r="AJ117" s="78"/>
      <c r="AK117" s="78" t="s">
        <v>1083</v>
      </c>
      <c r="AL117" s="78"/>
      <c r="AM117" s="78"/>
      <c r="AN117" s="80">
        <v>39917.62101851852</v>
      </c>
      <c r="AO117" s="83" t="s">
        <v>1239</v>
      </c>
      <c r="AP117" s="78" t="b">
        <v>0</v>
      </c>
      <c r="AQ117" s="78" t="b">
        <v>0</v>
      </c>
      <c r="AR117" s="78" t="b">
        <v>1</v>
      </c>
      <c r="AS117" s="78" t="s">
        <v>748</v>
      </c>
      <c r="AT117" s="78">
        <v>5</v>
      </c>
      <c r="AU117" s="83" t="s">
        <v>1265</v>
      </c>
      <c r="AV117" s="78" t="b">
        <v>0</v>
      </c>
      <c r="AW117" s="78" t="s">
        <v>1288</v>
      </c>
      <c r="AX117" s="83" t="s">
        <v>1403</v>
      </c>
      <c r="AY117" s="78" t="s">
        <v>66</v>
      </c>
      <c r="AZ117" s="78" t="str">
        <f>REPLACE(INDEX(GroupVertices[Group],MATCH(Vertices[[#This Row],[Vertex]],GroupVertices[Vertex],0)),1,1,"")</f>
        <v>2</v>
      </c>
      <c r="BA117" s="48" t="s">
        <v>1598</v>
      </c>
      <c r="BB117" s="48" t="s">
        <v>1598</v>
      </c>
      <c r="BC117" s="48" t="s">
        <v>404</v>
      </c>
      <c r="BD117" s="48" t="s">
        <v>404</v>
      </c>
      <c r="BE117" s="48"/>
      <c r="BF117" s="48"/>
      <c r="BG117" s="120" t="s">
        <v>744</v>
      </c>
      <c r="BH117" s="120" t="s">
        <v>744</v>
      </c>
      <c r="BI117" s="120" t="s">
        <v>744</v>
      </c>
      <c r="BJ117" s="120" t="s">
        <v>744</v>
      </c>
      <c r="BK117" s="120">
        <v>0</v>
      </c>
      <c r="BL117" s="123">
        <v>0</v>
      </c>
      <c r="BM117" s="120">
        <v>0</v>
      </c>
      <c r="BN117" s="123">
        <v>0</v>
      </c>
      <c r="BO117" s="120">
        <v>0</v>
      </c>
      <c r="BP117" s="123">
        <v>0</v>
      </c>
      <c r="BQ117" s="120">
        <v>0</v>
      </c>
      <c r="BR117" s="123">
        <v>0</v>
      </c>
      <c r="BS117" s="120">
        <v>0</v>
      </c>
      <c r="BT117" s="2"/>
      <c r="BU117" s="3"/>
      <c r="BV117" s="3"/>
      <c r="BW117" s="3"/>
      <c r="BX117" s="3"/>
    </row>
    <row r="118" spans="1:76" ht="15">
      <c r="A118" s="64" t="s">
        <v>317</v>
      </c>
      <c r="B118" s="65"/>
      <c r="C118" s="65" t="s">
        <v>64</v>
      </c>
      <c r="D118" s="66">
        <v>162.12653285734316</v>
      </c>
      <c r="E118" s="68"/>
      <c r="F118" s="100" t="s">
        <v>509</v>
      </c>
      <c r="G118" s="65"/>
      <c r="H118" s="69" t="s">
        <v>317</v>
      </c>
      <c r="I118" s="70"/>
      <c r="J118" s="70"/>
      <c r="K118" s="69" t="s">
        <v>1524</v>
      </c>
      <c r="L118" s="73">
        <v>1</v>
      </c>
      <c r="M118" s="74">
        <v>7366.38525390625</v>
      </c>
      <c r="N118" s="74">
        <v>7252.2158203125</v>
      </c>
      <c r="O118" s="75"/>
      <c r="P118" s="76"/>
      <c r="Q118" s="76"/>
      <c r="R118" s="86"/>
      <c r="S118" s="48">
        <v>1</v>
      </c>
      <c r="T118" s="48">
        <v>1</v>
      </c>
      <c r="U118" s="49">
        <v>0</v>
      </c>
      <c r="V118" s="49">
        <v>0</v>
      </c>
      <c r="W118" s="49">
        <v>0</v>
      </c>
      <c r="X118" s="49">
        <v>0.999996</v>
      </c>
      <c r="Y118" s="49">
        <v>0</v>
      </c>
      <c r="Z118" s="49" t="s">
        <v>1938</v>
      </c>
      <c r="AA118" s="71">
        <v>118</v>
      </c>
      <c r="AB118" s="71"/>
      <c r="AC118" s="72"/>
      <c r="AD118" s="78" t="s">
        <v>906</v>
      </c>
      <c r="AE118" s="78">
        <v>0</v>
      </c>
      <c r="AF118" s="78">
        <v>28</v>
      </c>
      <c r="AG118" s="78">
        <v>2114</v>
      </c>
      <c r="AH118" s="78">
        <v>4</v>
      </c>
      <c r="AI118" s="78"/>
      <c r="AJ118" s="78"/>
      <c r="AK118" s="78" t="s">
        <v>1084</v>
      </c>
      <c r="AL118" s="78"/>
      <c r="AM118" s="78"/>
      <c r="AN118" s="80">
        <v>42999.689097222225</v>
      </c>
      <c r="AO118" s="83" t="s">
        <v>1240</v>
      </c>
      <c r="AP118" s="78" t="b">
        <v>1</v>
      </c>
      <c r="AQ118" s="78" t="b">
        <v>0</v>
      </c>
      <c r="AR118" s="78" t="b">
        <v>0</v>
      </c>
      <c r="AS118" s="78" t="s">
        <v>748</v>
      </c>
      <c r="AT118" s="78">
        <v>0</v>
      </c>
      <c r="AU118" s="78"/>
      <c r="AV118" s="78" t="b">
        <v>0</v>
      </c>
      <c r="AW118" s="78" t="s">
        <v>1288</v>
      </c>
      <c r="AX118" s="83" t="s">
        <v>1404</v>
      </c>
      <c r="AY118" s="78" t="s">
        <v>66</v>
      </c>
      <c r="AZ118" s="78" t="str">
        <f>REPLACE(INDEX(GroupVertices[Group],MATCH(Vertices[[#This Row],[Vertex]],GroupVertices[Vertex],0)),1,1,"")</f>
        <v>2</v>
      </c>
      <c r="BA118" s="48" t="s">
        <v>391</v>
      </c>
      <c r="BB118" s="48" t="s">
        <v>391</v>
      </c>
      <c r="BC118" s="48" t="s">
        <v>404</v>
      </c>
      <c r="BD118" s="48" t="s">
        <v>404</v>
      </c>
      <c r="BE118" s="48"/>
      <c r="BF118" s="48"/>
      <c r="BG118" s="120" t="s">
        <v>744</v>
      </c>
      <c r="BH118" s="120" t="s">
        <v>744</v>
      </c>
      <c r="BI118" s="120" t="s">
        <v>744</v>
      </c>
      <c r="BJ118" s="120" t="s">
        <v>744</v>
      </c>
      <c r="BK118" s="120">
        <v>0</v>
      </c>
      <c r="BL118" s="123">
        <v>0</v>
      </c>
      <c r="BM118" s="120">
        <v>0</v>
      </c>
      <c r="BN118" s="123">
        <v>0</v>
      </c>
      <c r="BO118" s="120">
        <v>0</v>
      </c>
      <c r="BP118" s="123">
        <v>0</v>
      </c>
      <c r="BQ118" s="120">
        <v>0</v>
      </c>
      <c r="BR118" s="123">
        <v>0</v>
      </c>
      <c r="BS118" s="120">
        <v>0</v>
      </c>
      <c r="BT118" s="2"/>
      <c r="BU118" s="3"/>
      <c r="BV118" s="3"/>
      <c r="BW118" s="3"/>
      <c r="BX118" s="3"/>
    </row>
    <row r="119" spans="1:76" ht="15">
      <c r="A119" s="64" t="s">
        <v>318</v>
      </c>
      <c r="B119" s="65"/>
      <c r="C119" s="65" t="s">
        <v>64</v>
      </c>
      <c r="D119" s="66">
        <v>162.6281452560964</v>
      </c>
      <c r="E119" s="68"/>
      <c r="F119" s="100" t="s">
        <v>510</v>
      </c>
      <c r="G119" s="65"/>
      <c r="H119" s="69" t="s">
        <v>318</v>
      </c>
      <c r="I119" s="70"/>
      <c r="J119" s="70"/>
      <c r="K119" s="69" t="s">
        <v>1525</v>
      </c>
      <c r="L119" s="73">
        <v>1</v>
      </c>
      <c r="M119" s="74">
        <v>7366.38525390625</v>
      </c>
      <c r="N119" s="74">
        <v>8209.767578125</v>
      </c>
      <c r="O119" s="75"/>
      <c r="P119" s="76"/>
      <c r="Q119" s="76"/>
      <c r="R119" s="86"/>
      <c r="S119" s="48">
        <v>1</v>
      </c>
      <c r="T119" s="48">
        <v>1</v>
      </c>
      <c r="U119" s="49">
        <v>0</v>
      </c>
      <c r="V119" s="49">
        <v>0</v>
      </c>
      <c r="W119" s="49">
        <v>0</v>
      </c>
      <c r="X119" s="49">
        <v>0.999996</v>
      </c>
      <c r="Y119" s="49">
        <v>0</v>
      </c>
      <c r="Z119" s="49" t="s">
        <v>1938</v>
      </c>
      <c r="AA119" s="71">
        <v>119</v>
      </c>
      <c r="AB119" s="71"/>
      <c r="AC119" s="72"/>
      <c r="AD119" s="78" t="s">
        <v>907</v>
      </c>
      <c r="AE119" s="78">
        <v>181</v>
      </c>
      <c r="AF119" s="78">
        <v>139</v>
      </c>
      <c r="AG119" s="78">
        <v>647</v>
      </c>
      <c r="AH119" s="78">
        <v>117</v>
      </c>
      <c r="AI119" s="78"/>
      <c r="AJ119" s="78"/>
      <c r="AK119" s="78"/>
      <c r="AL119" s="78"/>
      <c r="AM119" s="78"/>
      <c r="AN119" s="80">
        <v>41318.603321759256</v>
      </c>
      <c r="AO119" s="78"/>
      <c r="AP119" s="78" t="b">
        <v>1</v>
      </c>
      <c r="AQ119" s="78" t="b">
        <v>0</v>
      </c>
      <c r="AR119" s="78" t="b">
        <v>0</v>
      </c>
      <c r="AS119" s="78" t="s">
        <v>748</v>
      </c>
      <c r="AT119" s="78">
        <v>8</v>
      </c>
      <c r="AU119" s="83" t="s">
        <v>1252</v>
      </c>
      <c r="AV119" s="78" t="b">
        <v>0</v>
      </c>
      <c r="AW119" s="78" t="s">
        <v>1288</v>
      </c>
      <c r="AX119" s="83" t="s">
        <v>1405</v>
      </c>
      <c r="AY119" s="78" t="s">
        <v>66</v>
      </c>
      <c r="AZ119" s="78" t="str">
        <f>REPLACE(INDEX(GroupVertices[Group],MATCH(Vertices[[#This Row],[Vertex]],GroupVertices[Vertex],0)),1,1,"")</f>
        <v>2</v>
      </c>
      <c r="BA119" s="48" t="s">
        <v>381</v>
      </c>
      <c r="BB119" s="48" t="s">
        <v>381</v>
      </c>
      <c r="BC119" s="48" t="s">
        <v>399</v>
      </c>
      <c r="BD119" s="48" t="s">
        <v>399</v>
      </c>
      <c r="BE119" s="48" t="s">
        <v>407</v>
      </c>
      <c r="BF119" s="48" t="s">
        <v>407</v>
      </c>
      <c r="BG119" s="120" t="s">
        <v>1841</v>
      </c>
      <c r="BH119" s="120" t="s">
        <v>1841</v>
      </c>
      <c r="BI119" s="120" t="s">
        <v>1864</v>
      </c>
      <c r="BJ119" s="120" t="s">
        <v>1864</v>
      </c>
      <c r="BK119" s="120">
        <v>1</v>
      </c>
      <c r="BL119" s="123">
        <v>5.2631578947368425</v>
      </c>
      <c r="BM119" s="120">
        <v>1</v>
      </c>
      <c r="BN119" s="123">
        <v>5.2631578947368425</v>
      </c>
      <c r="BO119" s="120">
        <v>0</v>
      </c>
      <c r="BP119" s="123">
        <v>0</v>
      </c>
      <c r="BQ119" s="120">
        <v>17</v>
      </c>
      <c r="BR119" s="123">
        <v>89.47368421052632</v>
      </c>
      <c r="BS119" s="120">
        <v>19</v>
      </c>
      <c r="BT119" s="2"/>
      <c r="BU119" s="3"/>
      <c r="BV119" s="3"/>
      <c r="BW119" s="3"/>
      <c r="BX119" s="3"/>
    </row>
    <row r="120" spans="1:76" ht="15">
      <c r="A120" s="64" t="s">
        <v>320</v>
      </c>
      <c r="B120" s="65"/>
      <c r="C120" s="65" t="s">
        <v>64</v>
      </c>
      <c r="D120" s="66">
        <v>165.1045740355267</v>
      </c>
      <c r="E120" s="68"/>
      <c r="F120" s="100" t="s">
        <v>511</v>
      </c>
      <c r="G120" s="65"/>
      <c r="H120" s="69" t="s">
        <v>320</v>
      </c>
      <c r="I120" s="70"/>
      <c r="J120" s="70"/>
      <c r="K120" s="69" t="s">
        <v>1526</v>
      </c>
      <c r="L120" s="73">
        <v>1</v>
      </c>
      <c r="M120" s="74">
        <v>1759.3836669921875</v>
      </c>
      <c r="N120" s="74">
        <v>8960.5576171875</v>
      </c>
      <c r="O120" s="75"/>
      <c r="P120" s="76"/>
      <c r="Q120" s="76"/>
      <c r="R120" s="86"/>
      <c r="S120" s="48">
        <v>0</v>
      </c>
      <c r="T120" s="48">
        <v>1</v>
      </c>
      <c r="U120" s="49">
        <v>0</v>
      </c>
      <c r="V120" s="49">
        <v>0.006803</v>
      </c>
      <c r="W120" s="49">
        <v>0.012031</v>
      </c>
      <c r="X120" s="49">
        <v>0.54387</v>
      </c>
      <c r="Y120" s="49">
        <v>0</v>
      </c>
      <c r="Z120" s="49">
        <v>0</v>
      </c>
      <c r="AA120" s="71">
        <v>120</v>
      </c>
      <c r="AB120" s="71"/>
      <c r="AC120" s="72"/>
      <c r="AD120" s="78" t="s">
        <v>908</v>
      </c>
      <c r="AE120" s="78">
        <v>509</v>
      </c>
      <c r="AF120" s="78">
        <v>687</v>
      </c>
      <c r="AG120" s="78">
        <v>11635</v>
      </c>
      <c r="AH120" s="78">
        <v>5483</v>
      </c>
      <c r="AI120" s="78"/>
      <c r="AJ120" s="78" t="s">
        <v>1001</v>
      </c>
      <c r="AK120" s="78"/>
      <c r="AL120" s="83" t="s">
        <v>1144</v>
      </c>
      <c r="AM120" s="78"/>
      <c r="AN120" s="80">
        <v>40460.737175925926</v>
      </c>
      <c r="AO120" s="83" t="s">
        <v>1241</v>
      </c>
      <c r="AP120" s="78" t="b">
        <v>0</v>
      </c>
      <c r="AQ120" s="78" t="b">
        <v>0</v>
      </c>
      <c r="AR120" s="78" t="b">
        <v>0</v>
      </c>
      <c r="AS120" s="78" t="s">
        <v>748</v>
      </c>
      <c r="AT120" s="78">
        <v>6</v>
      </c>
      <c r="AU120" s="83" t="s">
        <v>1253</v>
      </c>
      <c r="AV120" s="78" t="b">
        <v>0</v>
      </c>
      <c r="AW120" s="78" t="s">
        <v>1288</v>
      </c>
      <c r="AX120" s="83" t="s">
        <v>1406</v>
      </c>
      <c r="AY120" s="78" t="s">
        <v>66</v>
      </c>
      <c r="AZ120" s="78" t="str">
        <f>REPLACE(INDEX(GroupVertices[Group],MATCH(Vertices[[#This Row],[Vertex]],GroupVertices[Vertex],0)),1,1,"")</f>
        <v>1</v>
      </c>
      <c r="BA120" s="48"/>
      <c r="BB120" s="48"/>
      <c r="BC120" s="48"/>
      <c r="BD120" s="48"/>
      <c r="BE120" s="48"/>
      <c r="BF120" s="48"/>
      <c r="BG120" s="120" t="s">
        <v>1842</v>
      </c>
      <c r="BH120" s="120" t="s">
        <v>1842</v>
      </c>
      <c r="BI120" s="120" t="s">
        <v>1865</v>
      </c>
      <c r="BJ120" s="120" t="s">
        <v>1865</v>
      </c>
      <c r="BK120" s="120">
        <v>0</v>
      </c>
      <c r="BL120" s="123">
        <v>0</v>
      </c>
      <c r="BM120" s="120">
        <v>0</v>
      </c>
      <c r="BN120" s="123">
        <v>0</v>
      </c>
      <c r="BO120" s="120">
        <v>0</v>
      </c>
      <c r="BP120" s="123">
        <v>0</v>
      </c>
      <c r="BQ120" s="120">
        <v>27</v>
      </c>
      <c r="BR120" s="123">
        <v>100</v>
      </c>
      <c r="BS120" s="120">
        <v>27</v>
      </c>
      <c r="BT120" s="2"/>
      <c r="BU120" s="3"/>
      <c r="BV120" s="3"/>
      <c r="BW120" s="3"/>
      <c r="BX120" s="3"/>
    </row>
    <row r="121" spans="1:76" ht="15">
      <c r="A121" s="64" t="s">
        <v>321</v>
      </c>
      <c r="B121" s="65"/>
      <c r="C121" s="65" t="s">
        <v>64</v>
      </c>
      <c r="D121" s="66">
        <v>288.87178463961</v>
      </c>
      <c r="E121" s="68"/>
      <c r="F121" s="100" t="s">
        <v>512</v>
      </c>
      <c r="G121" s="65"/>
      <c r="H121" s="69" t="s">
        <v>321</v>
      </c>
      <c r="I121" s="70"/>
      <c r="J121" s="70"/>
      <c r="K121" s="69" t="s">
        <v>1527</v>
      </c>
      <c r="L121" s="73">
        <v>1</v>
      </c>
      <c r="M121" s="74">
        <v>8062.87158203125</v>
      </c>
      <c r="N121" s="74">
        <v>8209.767578125</v>
      </c>
      <c r="O121" s="75"/>
      <c r="P121" s="76"/>
      <c r="Q121" s="76"/>
      <c r="R121" s="86"/>
      <c r="S121" s="48">
        <v>1</v>
      </c>
      <c r="T121" s="48">
        <v>1</v>
      </c>
      <c r="U121" s="49">
        <v>0</v>
      </c>
      <c r="V121" s="49">
        <v>0</v>
      </c>
      <c r="W121" s="49">
        <v>0</v>
      </c>
      <c r="X121" s="49">
        <v>0.999996</v>
      </c>
      <c r="Y121" s="49">
        <v>0</v>
      </c>
      <c r="Z121" s="49" t="s">
        <v>1938</v>
      </c>
      <c r="AA121" s="71">
        <v>121</v>
      </c>
      <c r="AB121" s="71"/>
      <c r="AC121" s="72"/>
      <c r="AD121" s="78" t="s">
        <v>909</v>
      </c>
      <c r="AE121" s="78">
        <v>26472</v>
      </c>
      <c r="AF121" s="78">
        <v>28075</v>
      </c>
      <c r="AG121" s="78">
        <v>93226</v>
      </c>
      <c r="AH121" s="78">
        <v>7887</v>
      </c>
      <c r="AI121" s="78"/>
      <c r="AJ121" s="78" t="s">
        <v>1002</v>
      </c>
      <c r="AK121" s="78"/>
      <c r="AL121" s="83" t="s">
        <v>1145</v>
      </c>
      <c r="AM121" s="78"/>
      <c r="AN121" s="80">
        <v>41564.689884259256</v>
      </c>
      <c r="AO121" s="83" t="s">
        <v>1242</v>
      </c>
      <c r="AP121" s="78" t="b">
        <v>0</v>
      </c>
      <c r="AQ121" s="78" t="b">
        <v>0</v>
      </c>
      <c r="AR121" s="78" t="b">
        <v>0</v>
      </c>
      <c r="AS121" s="78" t="s">
        <v>753</v>
      </c>
      <c r="AT121" s="78">
        <v>231</v>
      </c>
      <c r="AU121" s="83" t="s">
        <v>1252</v>
      </c>
      <c r="AV121" s="78" t="b">
        <v>0</v>
      </c>
      <c r="AW121" s="78" t="s">
        <v>1288</v>
      </c>
      <c r="AX121" s="83" t="s">
        <v>1407</v>
      </c>
      <c r="AY121" s="78" t="s">
        <v>66</v>
      </c>
      <c r="AZ121" s="78" t="str">
        <f>REPLACE(INDEX(GroupVertices[Group],MATCH(Vertices[[#This Row],[Vertex]],GroupVertices[Vertex],0)),1,1,"")</f>
        <v>2</v>
      </c>
      <c r="BA121" s="48" t="s">
        <v>392</v>
      </c>
      <c r="BB121" s="48" t="s">
        <v>392</v>
      </c>
      <c r="BC121" s="48" t="s">
        <v>406</v>
      </c>
      <c r="BD121" s="48" t="s">
        <v>406</v>
      </c>
      <c r="BE121" s="48"/>
      <c r="BF121" s="48"/>
      <c r="BG121" s="120" t="s">
        <v>1853</v>
      </c>
      <c r="BH121" s="120" t="s">
        <v>1853</v>
      </c>
      <c r="BI121" s="120" t="s">
        <v>1876</v>
      </c>
      <c r="BJ121" s="120" t="s">
        <v>1876</v>
      </c>
      <c r="BK121" s="120">
        <v>0</v>
      </c>
      <c r="BL121" s="123">
        <v>0</v>
      </c>
      <c r="BM121" s="120">
        <v>0</v>
      </c>
      <c r="BN121" s="123">
        <v>0</v>
      </c>
      <c r="BO121" s="120">
        <v>0</v>
      </c>
      <c r="BP121" s="123">
        <v>0</v>
      </c>
      <c r="BQ121" s="120">
        <v>8</v>
      </c>
      <c r="BR121" s="123">
        <v>100</v>
      </c>
      <c r="BS121" s="120">
        <v>8</v>
      </c>
      <c r="BT121" s="2"/>
      <c r="BU121" s="3"/>
      <c r="BV121" s="3"/>
      <c r="BW121" s="3"/>
      <c r="BX121" s="3"/>
    </row>
    <row r="122" spans="1:76" ht="15">
      <c r="A122" s="87" t="s">
        <v>322</v>
      </c>
      <c r="B122" s="88"/>
      <c r="C122" s="88" t="s">
        <v>64</v>
      </c>
      <c r="D122" s="89">
        <v>163.1613908691854</v>
      </c>
      <c r="E122" s="90"/>
      <c r="F122" s="101" t="s">
        <v>513</v>
      </c>
      <c r="G122" s="88"/>
      <c r="H122" s="91" t="s">
        <v>322</v>
      </c>
      <c r="I122" s="92"/>
      <c r="J122" s="92"/>
      <c r="K122" s="91" t="s">
        <v>1528</v>
      </c>
      <c r="L122" s="93">
        <v>1</v>
      </c>
      <c r="M122" s="94">
        <v>8759.357421875</v>
      </c>
      <c r="N122" s="94">
        <v>8209.767578125</v>
      </c>
      <c r="O122" s="95"/>
      <c r="P122" s="96"/>
      <c r="Q122" s="96"/>
      <c r="R122" s="97"/>
      <c r="S122" s="48">
        <v>1</v>
      </c>
      <c r="T122" s="48">
        <v>1</v>
      </c>
      <c r="U122" s="49">
        <v>0</v>
      </c>
      <c r="V122" s="49">
        <v>0</v>
      </c>
      <c r="W122" s="49">
        <v>0</v>
      </c>
      <c r="X122" s="49">
        <v>0.999996</v>
      </c>
      <c r="Y122" s="49">
        <v>0</v>
      </c>
      <c r="Z122" s="49" t="s">
        <v>1938</v>
      </c>
      <c r="AA122" s="98">
        <v>122</v>
      </c>
      <c r="AB122" s="98"/>
      <c r="AC122" s="99"/>
      <c r="AD122" s="78" t="s">
        <v>910</v>
      </c>
      <c r="AE122" s="78">
        <v>268</v>
      </c>
      <c r="AF122" s="78">
        <v>257</v>
      </c>
      <c r="AG122" s="78">
        <v>1027</v>
      </c>
      <c r="AH122" s="78">
        <v>3</v>
      </c>
      <c r="AI122" s="78"/>
      <c r="AJ122" s="78" t="s">
        <v>1003</v>
      </c>
      <c r="AK122" s="78" t="s">
        <v>1085</v>
      </c>
      <c r="AL122" s="83" t="s">
        <v>1146</v>
      </c>
      <c r="AM122" s="78"/>
      <c r="AN122" s="80">
        <v>40870.80805555556</v>
      </c>
      <c r="AO122" s="83" t="s">
        <v>1243</v>
      </c>
      <c r="AP122" s="78" t="b">
        <v>1</v>
      </c>
      <c r="AQ122" s="78" t="b">
        <v>0</v>
      </c>
      <c r="AR122" s="78" t="b">
        <v>1</v>
      </c>
      <c r="AS122" s="78" t="s">
        <v>748</v>
      </c>
      <c r="AT122" s="78">
        <v>7</v>
      </c>
      <c r="AU122" s="83" t="s">
        <v>1252</v>
      </c>
      <c r="AV122" s="78" t="b">
        <v>0</v>
      </c>
      <c r="AW122" s="78" t="s">
        <v>1288</v>
      </c>
      <c r="AX122" s="83" t="s">
        <v>1408</v>
      </c>
      <c r="AY122" s="78" t="s">
        <v>66</v>
      </c>
      <c r="AZ122" s="78" t="str">
        <f>REPLACE(INDEX(GroupVertices[Group],MATCH(Vertices[[#This Row],[Vertex]],GroupVertices[Vertex],0)),1,1,"")</f>
        <v>2</v>
      </c>
      <c r="BA122" s="48" t="s">
        <v>381</v>
      </c>
      <c r="BB122" s="48" t="s">
        <v>381</v>
      </c>
      <c r="BC122" s="48" t="s">
        <v>399</v>
      </c>
      <c r="BD122" s="48" t="s">
        <v>399</v>
      </c>
      <c r="BE122" s="48" t="s">
        <v>407</v>
      </c>
      <c r="BF122" s="48" t="s">
        <v>407</v>
      </c>
      <c r="BG122" s="120" t="s">
        <v>1841</v>
      </c>
      <c r="BH122" s="120" t="s">
        <v>1841</v>
      </c>
      <c r="BI122" s="120" t="s">
        <v>1864</v>
      </c>
      <c r="BJ122" s="120" t="s">
        <v>1864</v>
      </c>
      <c r="BK122" s="120">
        <v>1</v>
      </c>
      <c r="BL122" s="123">
        <v>5.2631578947368425</v>
      </c>
      <c r="BM122" s="120">
        <v>1</v>
      </c>
      <c r="BN122" s="123">
        <v>5.2631578947368425</v>
      </c>
      <c r="BO122" s="120">
        <v>0</v>
      </c>
      <c r="BP122" s="123">
        <v>0</v>
      </c>
      <c r="BQ122" s="120">
        <v>17</v>
      </c>
      <c r="BR122" s="123">
        <v>89.47368421052632</v>
      </c>
      <c r="BS122" s="120">
        <v>19</v>
      </c>
      <c r="BT122" s="2"/>
      <c r="BU122" s="3"/>
      <c r="BV122" s="3"/>
      <c r="BW122" s="3"/>
      <c r="BX12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2"/>
    <dataValidation allowBlank="1" showInputMessage="1" promptTitle="Vertex Tooltip" prompt="Enter optional text that will pop up when the mouse is hovered over the vertex." errorTitle="Invalid Vertex Image Key" sqref="K3:K12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2"/>
    <dataValidation allowBlank="1" showInputMessage="1" promptTitle="Vertex Label Fill Color" prompt="To select an optional fill color for the Label shape, right-click and select Select Color on the right-click menu." sqref="I3:I122"/>
    <dataValidation allowBlank="1" showInputMessage="1" promptTitle="Vertex Image File" prompt="Enter the path to an image file.  Hover over the column header for examples." errorTitle="Invalid Vertex Image Key" sqref="F3:F122"/>
    <dataValidation allowBlank="1" showInputMessage="1" promptTitle="Vertex Color" prompt="To select an optional vertex color, right-click and select Select Color on the right-click menu." sqref="B3:B122"/>
    <dataValidation allowBlank="1" showInputMessage="1" promptTitle="Vertex Opacity" prompt="Enter an optional vertex opacity between 0 (transparent) and 100 (opaque)." errorTitle="Invalid Vertex Opacity" error="The optional vertex opacity must be a whole number between 0 and 10." sqref="E3:E122"/>
    <dataValidation type="list" allowBlank="1" showInputMessage="1" showErrorMessage="1" promptTitle="Vertex Shape" prompt="Select an optional vertex shape." errorTitle="Invalid Vertex Shape" error="You have entered an invalid vertex shape.  Try selecting from the drop-down list instead." sqref="C3:C12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2">
      <formula1>ValidVertexLabelPositions</formula1>
    </dataValidation>
    <dataValidation allowBlank="1" showInputMessage="1" showErrorMessage="1" promptTitle="Vertex Name" prompt="Enter the name of the vertex." sqref="A3:A122"/>
  </dataValidations>
  <hyperlinks>
    <hyperlink ref="AL4" r:id="rId1" display="http://www.businessinsider.fr/"/>
    <hyperlink ref="AL7" r:id="rId2" display="https://t.co/TSoBylbnmJ"/>
    <hyperlink ref="AL8" r:id="rId3" display="http://www.fremmauno.com/"/>
    <hyperlink ref="AL9" r:id="rId4" display="https://nbntv.me/"/>
    <hyperlink ref="AL10" r:id="rId5" display="http://www.nbn.com.lb/"/>
    <hyperlink ref="AL16" r:id="rId6" display="https://t.co/SNmYykL7lH"/>
    <hyperlink ref="AL17" r:id="rId7" display="https://t.co/AsnRZJrFd6"/>
    <hyperlink ref="AL18" r:id="rId8" display="http://wired.com/"/>
    <hyperlink ref="AL19" r:id="rId9" display="http://www.eaa75.com/"/>
    <hyperlink ref="AL20" r:id="rId10" display="https://t.co/2W1eWk1ftj"/>
    <hyperlink ref="AL21" r:id="rId11" display="https://t.co/tRs84WkYd6"/>
    <hyperlink ref="AL22" r:id="rId12" display="http://www.spacex.com/"/>
    <hyperlink ref="AL23" r:id="rId13" display="https://t.co/ay2kDRYSYd"/>
    <hyperlink ref="AL24" r:id="rId14" display="http://stratolaunch.com/"/>
    <hyperlink ref="AL25" r:id="rId15" display="http://exetertowncrier.wordpress.com/"/>
    <hyperlink ref="AL26" r:id="rId16" display="http://www.lemondedeleo.com/"/>
    <hyperlink ref="AL28" r:id="rId17" display="http://www.finavia.fi/"/>
    <hyperlink ref="AL29" r:id="rId18" display="http://www.helsinkiairport.fi/"/>
    <hyperlink ref="AL30" r:id="rId19" display="https://www.youtube.com/SteveKerosi"/>
    <hyperlink ref="AL31" r:id="rId20" display="http://wunderflug.com/"/>
    <hyperlink ref="AL32" r:id="rId21" display="https://t.co/PKbAeMRspd"/>
    <hyperlink ref="AL33" r:id="rId22" display="http://t.co/bQkhCxYWLo"/>
    <hyperlink ref="AL37" r:id="rId23" display="https://www.daibuilds.com/"/>
    <hyperlink ref="AL39" r:id="rId24" display="https://t.co/qHqh669oRj"/>
    <hyperlink ref="AL45" r:id="rId25" display="http://www.gabrielhussy.com/"/>
    <hyperlink ref="AL48" r:id="rId26" display="https://www.notesonashambles.co.uk/blog"/>
    <hyperlink ref="AL50" r:id="rId27" display="https://t.co/U70grS0CTV"/>
    <hyperlink ref="AL51" r:id="rId28" display="http://www.paulgraham.com/wealth.html"/>
    <hyperlink ref="AL53" r:id="rId29" display="http://t.co/Mz4XfbImEd"/>
    <hyperlink ref="AL54" r:id="rId30" display="https://t.co/hIyk9u9IlI"/>
    <hyperlink ref="AL55" r:id="rId31" display="https://www.flickr.com/photos/avarielfalcon/albums"/>
    <hyperlink ref="AL57" r:id="rId32" display="https://t.co/NX2ObTdqYK"/>
    <hyperlink ref="AL59" r:id="rId33" display="http://www.ilovezakirnaik.com/"/>
    <hyperlink ref="AL61" r:id="rId34" display="https://t.co/VSNPqRKD9X"/>
    <hyperlink ref="AL63" r:id="rId35" display="https://t.co/ngPT6rPDnl"/>
    <hyperlink ref="AL66" r:id="rId36" display="http://t.co/lCEdI7XoT8"/>
    <hyperlink ref="AL68" r:id="rId37" display="https://t.co/mgaCjW5xd1"/>
    <hyperlink ref="AL69" r:id="rId38" display="https://t.co/j8RmNKrwX9"/>
    <hyperlink ref="AL71" r:id="rId39" display="https://t.co/6fkebcXW3M"/>
    <hyperlink ref="AL74" r:id="rId40" display="http://it.wikipedia.org/wiki/Ashraf_Saber"/>
    <hyperlink ref="AL75" r:id="rId41" display="https://elfland.me/"/>
    <hyperlink ref="AL77" r:id="rId42" display="https://t.co/uiDiogl3lv"/>
    <hyperlink ref="AL79" r:id="rId43" display="http://www.manualioracle.it/"/>
    <hyperlink ref="AL83" r:id="rId44" display="https://t.co/B8Q8xbB1vp"/>
    <hyperlink ref="AL84" r:id="rId45" display="http://omgwritersblock.wordpress.com/"/>
    <hyperlink ref="AL85" r:id="rId46" display="https://t.co/FueEQMMLJh"/>
    <hyperlink ref="AL88" r:id="rId47" display="https://t.co/UossLkarM3"/>
    <hyperlink ref="AL90" r:id="rId48" display="https://ledecorquejadore.tumblr.com/"/>
    <hyperlink ref="AL91" r:id="rId49" display="http://carabina.github.io/personalWebsite"/>
    <hyperlink ref="AL98" r:id="rId50" display="https://t.co/Kbwu90NZuh"/>
    <hyperlink ref="AL101" r:id="rId51" display="https://t.co/iTZTD2Bvfa"/>
    <hyperlink ref="AL102" r:id="rId52" display="https://t.co/bX8aWHPXEO"/>
    <hyperlink ref="AL103" r:id="rId53" display="http://t.co/XnaFQ6HAnk"/>
    <hyperlink ref="AL104" r:id="rId54" display="http://www.gemnet.mn/"/>
    <hyperlink ref="AL106" r:id="rId55" display="https://t.co/u4IFOBarUB"/>
    <hyperlink ref="AL112" r:id="rId56" display="https://t.co/6gYaGhWVZn"/>
    <hyperlink ref="AL115" r:id="rId57" display="https://t.co/6rd7CfwTww"/>
    <hyperlink ref="AL116" r:id="rId58" display="https://t.co/9gpvRywDOp"/>
    <hyperlink ref="AL120" r:id="rId59" display="https://t.co/yN23nQzovl"/>
    <hyperlink ref="AL121" r:id="rId60" display="http://t.co/Eue6sU7vQG"/>
    <hyperlink ref="AL122" r:id="rId61" display="http://t.co/dohtuH1Yw7"/>
    <hyperlink ref="AO3" r:id="rId62" display="https://pbs.twimg.com/profile_banners/517015113/1510512040"/>
    <hyperlink ref="AO4" r:id="rId63" display="https://pbs.twimg.com/profile_banners/714600723430805506/1521893086"/>
    <hyperlink ref="AO5" r:id="rId64" display="https://pbs.twimg.com/profile_banners/971071272472936449/1522671181"/>
    <hyperlink ref="AO6" r:id="rId65" display="https://pbs.twimg.com/profile_banners/3243564213/1552581473"/>
    <hyperlink ref="AO7" r:id="rId66" display="https://pbs.twimg.com/profile_banners/2181346951/1496554580"/>
    <hyperlink ref="AO8" r:id="rId67" display="https://pbs.twimg.com/profile_banners/109063442/1412681168"/>
    <hyperlink ref="AO9" r:id="rId68" display="https://pbs.twimg.com/profile_banners/951751214/1516543905"/>
    <hyperlink ref="AO10" r:id="rId69" display="https://pbs.twimg.com/profile_banners/1053198202508402688/1539938946"/>
    <hyperlink ref="AO11" r:id="rId70" display="https://pbs.twimg.com/profile_banners/2983272554/1549563661"/>
    <hyperlink ref="AO12" r:id="rId71" display="https://pbs.twimg.com/profile_banners/1028370171155697664/1534017772"/>
    <hyperlink ref="AO13" r:id="rId72" display="https://pbs.twimg.com/profile_banners/970443870289911809/1520208380"/>
    <hyperlink ref="AO14" r:id="rId73" display="https://pbs.twimg.com/profile_banners/42086886/1518044187"/>
    <hyperlink ref="AO15" r:id="rId74" display="https://pbs.twimg.com/profile_banners/985686123123949568/1545469355"/>
    <hyperlink ref="AO17" r:id="rId75" display="https://pbs.twimg.com/profile_banners/1095868240507691008/1551961754"/>
    <hyperlink ref="AO18" r:id="rId76" display="https://pbs.twimg.com/profile_banners/1344951/1552999078"/>
    <hyperlink ref="AO19" r:id="rId77" display="https://pbs.twimg.com/profile_banners/59223761/1409156871"/>
    <hyperlink ref="AO20" r:id="rId78" display="https://pbs.twimg.com/profile_banners/1019909521/1553025280"/>
    <hyperlink ref="AO21" r:id="rId79" display="https://pbs.twimg.com/profile_banners/15662133/1501769877"/>
    <hyperlink ref="AO22" r:id="rId80" display="https://pbs.twimg.com/profile_banners/34743251/1546662026"/>
    <hyperlink ref="AO23" r:id="rId81" display="https://pbs.twimg.com/profile_banners/15840909/1551375466"/>
    <hyperlink ref="AO24" r:id="rId82" display="https://pbs.twimg.com/profile_banners/275795914/1516752297"/>
    <hyperlink ref="AO26" r:id="rId83" display="https://pbs.twimg.com/profile_banners/1255773595/1538995797"/>
    <hyperlink ref="AO27" r:id="rId84" display="https://pbs.twimg.com/profile_banners/1044215566725197824/1545841323"/>
    <hyperlink ref="AO28" r:id="rId85" display="https://pbs.twimg.com/profile_banners/804371911/1516356150"/>
    <hyperlink ref="AO29" r:id="rId86" display="https://pbs.twimg.com/profile_banners/72782367/1539782500"/>
    <hyperlink ref="AO30" r:id="rId87" display="https://pbs.twimg.com/profile_banners/614566714/1552838103"/>
    <hyperlink ref="AO31" r:id="rId88" display="https://pbs.twimg.com/profile_banners/3697976237/1515013855"/>
    <hyperlink ref="AO32" r:id="rId89" display="https://pbs.twimg.com/profile_banners/3047994442/1533831757"/>
    <hyperlink ref="AO34" r:id="rId90" display="https://pbs.twimg.com/profile_banners/1514042016/1539883937"/>
    <hyperlink ref="AO35" r:id="rId91" display="https://pbs.twimg.com/profile_banners/1077009755145674752/1546720718"/>
    <hyperlink ref="AO36" r:id="rId92" display="https://pbs.twimg.com/profile_banners/1069988606960226304/1551102866"/>
    <hyperlink ref="AO37" r:id="rId93" display="https://pbs.twimg.com/profile_banners/850559607084797953/1529635470"/>
    <hyperlink ref="AO38" r:id="rId94" display="https://pbs.twimg.com/profile_banners/86973851/1412812333"/>
    <hyperlink ref="AO39" r:id="rId95" display="https://pbs.twimg.com/profile_banners/50228468/1353181885"/>
    <hyperlink ref="AO41" r:id="rId96" display="https://pbs.twimg.com/profile_banners/89556473/1494708363"/>
    <hyperlink ref="AO42" r:id="rId97" display="https://pbs.twimg.com/profile_banners/2754343913/1494829680"/>
    <hyperlink ref="AO44" r:id="rId98" display="https://pbs.twimg.com/profile_banners/92909269/1543090559"/>
    <hyperlink ref="AO45" r:id="rId99" display="https://pbs.twimg.com/profile_banners/88403945/1425464817"/>
    <hyperlink ref="AO46" r:id="rId100" display="https://pbs.twimg.com/profile_banners/1030425237203165185/1535350009"/>
    <hyperlink ref="AO47" r:id="rId101" display="https://pbs.twimg.com/profile_banners/3797510788/1506628764"/>
    <hyperlink ref="AO48" r:id="rId102" display="https://pbs.twimg.com/profile_banners/157110042/1517256126"/>
    <hyperlink ref="AO49" r:id="rId103" display="https://pbs.twimg.com/profile_banners/894533189783474176/1514717869"/>
    <hyperlink ref="AO51" r:id="rId104" display="https://pbs.twimg.com/profile_banners/804594499/1549040174"/>
    <hyperlink ref="AO53" r:id="rId105" display="https://pbs.twimg.com/profile_banners/21268553/1499920858"/>
    <hyperlink ref="AO54" r:id="rId106" display="https://pbs.twimg.com/profile_banners/2310836247/1538594184"/>
    <hyperlink ref="AO55" r:id="rId107" display="https://pbs.twimg.com/profile_banners/147287881/1527711944"/>
    <hyperlink ref="AO56" r:id="rId108" display="https://pbs.twimg.com/profile_banners/434156015/1542482810"/>
    <hyperlink ref="AO57" r:id="rId109" display="https://pbs.twimg.com/profile_banners/26452394/1465021377"/>
    <hyperlink ref="AO58" r:id="rId110" display="https://pbs.twimg.com/profile_banners/990271545355403264/1547905455"/>
    <hyperlink ref="AO59" r:id="rId111" display="https://pbs.twimg.com/profile_banners/807574234377703424/1536848300"/>
    <hyperlink ref="AO60" r:id="rId112" display="https://pbs.twimg.com/profile_banners/204521663/1524610767"/>
    <hyperlink ref="AO61" r:id="rId113" display="https://pbs.twimg.com/profile_banners/959970168662380544/1522446093"/>
    <hyperlink ref="AO63" r:id="rId114" display="https://pbs.twimg.com/profile_banners/776543867642515456/1551630086"/>
    <hyperlink ref="AO64" r:id="rId115" display="https://pbs.twimg.com/profile_banners/1045474994225074178/1547676987"/>
    <hyperlink ref="AO65" r:id="rId116" display="https://pbs.twimg.com/profile_banners/447744427/1551050510"/>
    <hyperlink ref="AO67" r:id="rId117" display="https://pbs.twimg.com/profile_banners/2629732344/1418027097"/>
    <hyperlink ref="AO68" r:id="rId118" display="https://pbs.twimg.com/profile_banners/14220471/1539366758"/>
    <hyperlink ref="AO69" r:id="rId119" display="https://pbs.twimg.com/profile_banners/27260996/1455096409"/>
    <hyperlink ref="AO70" r:id="rId120" display="https://pbs.twimg.com/profile_banners/6621952/1401101976"/>
    <hyperlink ref="AO71" r:id="rId121" display="https://pbs.twimg.com/profile_banners/27886152/1544800187"/>
    <hyperlink ref="AO72" r:id="rId122" display="https://pbs.twimg.com/profile_banners/1097626855639781377/1552488405"/>
    <hyperlink ref="AO74" r:id="rId123" display="https://pbs.twimg.com/profile_banners/2408477758/1524194865"/>
    <hyperlink ref="AO75" r:id="rId124" display="https://pbs.twimg.com/profile_banners/26440781/1515129960"/>
    <hyperlink ref="AO76" r:id="rId125" display="https://pbs.twimg.com/profile_banners/1104811907008028672/1552244055"/>
    <hyperlink ref="AO77" r:id="rId126" display="https://pbs.twimg.com/profile_banners/960228253/1533099892"/>
    <hyperlink ref="AO78" r:id="rId127" display="https://pbs.twimg.com/profile_banners/2652238663/1489075857"/>
    <hyperlink ref="AO79" r:id="rId128" display="https://pbs.twimg.com/profile_banners/898977126510153728/1542875304"/>
    <hyperlink ref="AO80" r:id="rId129" display="https://pbs.twimg.com/profile_banners/1103605657494790145/1551956609"/>
    <hyperlink ref="AO81" r:id="rId130" display="https://pbs.twimg.com/profile_banners/1083117563599560704/1548016313"/>
    <hyperlink ref="AO83" r:id="rId131" display="https://pbs.twimg.com/profile_banners/833816056892231680/1539439926"/>
    <hyperlink ref="AO84" r:id="rId132" display="https://pbs.twimg.com/profile_banners/22558580/1528542330"/>
    <hyperlink ref="AO85" r:id="rId133" display="https://pbs.twimg.com/profile_banners/1021964421856485376/1532490471"/>
    <hyperlink ref="AO86" r:id="rId134" display="https://pbs.twimg.com/profile_banners/17798023/1505873373"/>
    <hyperlink ref="AO87" r:id="rId135" display="https://pbs.twimg.com/profile_banners/1074630519684354051/1546056322"/>
    <hyperlink ref="AO88" r:id="rId136" display="https://pbs.twimg.com/profile_banners/2229697343/1540432884"/>
    <hyperlink ref="AO90" r:id="rId137" display="https://pbs.twimg.com/profile_banners/78789193/1552759470"/>
    <hyperlink ref="AO91" r:id="rId138" display="https://pbs.twimg.com/profile_banners/494252691/1530552635"/>
    <hyperlink ref="AO92" r:id="rId139" display="https://pbs.twimg.com/profile_banners/1391412366/1543398359"/>
    <hyperlink ref="AO94" r:id="rId140" display="https://pbs.twimg.com/profile_banners/1080174234452795392/1551767489"/>
    <hyperlink ref="AO95" r:id="rId141" display="https://pbs.twimg.com/profile_banners/7080872/1423344373"/>
    <hyperlink ref="AO97" r:id="rId142" display="https://pbs.twimg.com/profile_banners/3168546071/1502981948"/>
    <hyperlink ref="AO98" r:id="rId143" display="https://pbs.twimg.com/profile_banners/366964744/1552830681"/>
    <hyperlink ref="AO99" r:id="rId144" display="https://pbs.twimg.com/profile_banners/2726245274/1529066024"/>
    <hyperlink ref="AO101" r:id="rId145" display="https://pbs.twimg.com/profile_banners/722158271130386433/1547077200"/>
    <hyperlink ref="AO104" r:id="rId146" display="https://pbs.twimg.com/profile_banners/34274686/1380720000"/>
    <hyperlink ref="AO106" r:id="rId147" display="https://pbs.twimg.com/profile_banners/1336448917/1395567111"/>
    <hyperlink ref="AO107" r:id="rId148" display="https://pbs.twimg.com/profile_banners/157973311/1480334519"/>
    <hyperlink ref="AO108" r:id="rId149" display="https://pbs.twimg.com/profile_banners/73351307/1490180026"/>
    <hyperlink ref="AO109" r:id="rId150" display="https://pbs.twimg.com/profile_banners/382674704/1348965913"/>
    <hyperlink ref="AO111" r:id="rId151" display="https://pbs.twimg.com/profile_banners/237156553/1393296868"/>
    <hyperlink ref="AO112" r:id="rId152" display="https://pbs.twimg.com/profile_banners/16527281/1550187898"/>
    <hyperlink ref="AO116" r:id="rId153" display="https://pbs.twimg.com/profile_banners/1119129104/1538266491"/>
    <hyperlink ref="AO117" r:id="rId154" display="https://pbs.twimg.com/profile_banners/31139074/1507317816"/>
    <hyperlink ref="AO118" r:id="rId155" display="https://pbs.twimg.com/profile_banners/910904528714772480/1506011842"/>
    <hyperlink ref="AO120" r:id="rId156" display="https://pbs.twimg.com/profile_banners/200584202/1541890575"/>
    <hyperlink ref="AO121" r:id="rId157" display="https://pbs.twimg.com/profile_banners/1967201941/1522311356"/>
    <hyperlink ref="AO122" r:id="rId158" display="https://pbs.twimg.com/profile_banners/419766790/1459733136"/>
    <hyperlink ref="AU3" r:id="rId159" display="http://abs.twimg.com/images/themes/theme1/bg.png"/>
    <hyperlink ref="AU6" r:id="rId160" display="http://abs.twimg.com/images/themes/theme1/bg.png"/>
    <hyperlink ref="AU7" r:id="rId161" display="http://abs.twimg.com/images/themes/theme1/bg.png"/>
    <hyperlink ref="AU8" r:id="rId162" display="http://abs.twimg.com/images/themes/theme14/bg.gif"/>
    <hyperlink ref="AU9" r:id="rId163" display="http://abs.twimg.com/images/themes/theme1/bg.png"/>
    <hyperlink ref="AU10" r:id="rId164" display="http://abs.twimg.com/images/themes/theme1/bg.png"/>
    <hyperlink ref="AU11" r:id="rId165" display="http://abs.twimg.com/images/themes/theme1/bg.png"/>
    <hyperlink ref="AU12" r:id="rId166" display="http://abs.twimg.com/images/themes/theme1/bg.png"/>
    <hyperlink ref="AU14" r:id="rId167" display="http://abs.twimg.com/images/themes/theme11/bg.gif"/>
    <hyperlink ref="AU16" r:id="rId168" display="http://abs.twimg.com/images/themes/theme4/bg.gif"/>
    <hyperlink ref="AU18" r:id="rId169" display="http://abs.twimg.com/images/themes/theme1/bg.png"/>
    <hyperlink ref="AU19" r:id="rId170" display="http://abs.twimg.com/images/themes/theme1/bg.png"/>
    <hyperlink ref="AU20" r:id="rId171" display="http://abs.twimg.com/images/themes/theme1/bg.png"/>
    <hyperlink ref="AU21" r:id="rId172" display="http://abs.twimg.com/images/themes/theme16/bg.gif"/>
    <hyperlink ref="AU22" r:id="rId173" display="http://abs.twimg.com/images/themes/theme14/bg.gif"/>
    <hyperlink ref="AU23" r:id="rId174" display="http://abs.twimg.com/images/themes/theme1/bg.png"/>
    <hyperlink ref="AU24" r:id="rId175" display="http://abs.twimg.com/images/themes/theme1/bg.png"/>
    <hyperlink ref="AU25" r:id="rId176" display="http://abs.twimg.com/images/themes/theme1/bg.png"/>
    <hyperlink ref="AU26" r:id="rId177" display="http://abs.twimg.com/images/themes/theme1/bg.png"/>
    <hyperlink ref="AU28" r:id="rId178" display="http://abs.twimg.com/images/themes/theme1/bg.png"/>
    <hyperlink ref="AU29" r:id="rId179" display="http://abs.twimg.com/images/themes/theme1/bg.png"/>
    <hyperlink ref="AU30" r:id="rId180" display="http://abs.twimg.com/images/themes/theme4/bg.gif"/>
    <hyperlink ref="AU31" r:id="rId181" display="http://abs.twimg.com/images/themes/theme1/bg.png"/>
    <hyperlink ref="AU32" r:id="rId182" display="http://abs.twimg.com/images/themes/theme1/bg.png"/>
    <hyperlink ref="AU33" r:id="rId183" display="http://abs.twimg.com/images/themes/theme14/bg.gif"/>
    <hyperlink ref="AU34" r:id="rId184" display="http://abs.twimg.com/images/themes/theme1/bg.png"/>
    <hyperlink ref="AU36" r:id="rId185" display="http://abs.twimg.com/images/themes/theme1/bg.png"/>
    <hyperlink ref="AU37" r:id="rId186" display="http://abs.twimg.com/images/themes/theme1/bg.png"/>
    <hyperlink ref="AU38" r:id="rId187" display="http://abs.twimg.com/images/themes/theme17/bg.gif"/>
    <hyperlink ref="AU39" r:id="rId188" display="http://abs.twimg.com/images/themes/theme1/bg.png"/>
    <hyperlink ref="AU40" r:id="rId189" display="http://abs.twimg.com/images/themes/theme1/bg.png"/>
    <hyperlink ref="AU41" r:id="rId190" display="http://abs.twimg.com/images/themes/theme1/bg.png"/>
    <hyperlink ref="AU42" r:id="rId191" display="http://abs.twimg.com/images/themes/theme1/bg.png"/>
    <hyperlink ref="AU44" r:id="rId192" display="http://abs.twimg.com/images/themes/theme1/bg.png"/>
    <hyperlink ref="AU45" r:id="rId193" display="http://abs.twimg.com/images/themes/theme1/bg.png"/>
    <hyperlink ref="AU47" r:id="rId194" display="http://abs.twimg.com/images/themes/theme1/bg.png"/>
    <hyperlink ref="AU48" r:id="rId195" display="http://abs.twimg.com/images/themes/theme14/bg.gif"/>
    <hyperlink ref="AU50" r:id="rId196" display="http://abs.twimg.com/images/themes/theme1/bg.png"/>
    <hyperlink ref="AU51" r:id="rId197" display="http://abs.twimg.com/images/themes/theme1/bg.png"/>
    <hyperlink ref="AU52" r:id="rId198" display="http://abs.twimg.com/images/themes/theme1/bg.png"/>
    <hyperlink ref="AU53" r:id="rId199" display="http://abs.twimg.com/images/themes/theme9/bg.gif"/>
    <hyperlink ref="AU54" r:id="rId200" display="http://abs.twimg.com/images/themes/theme6/bg.gif"/>
    <hyperlink ref="AU55" r:id="rId201" display="http://abs.twimg.com/images/themes/theme14/bg.gif"/>
    <hyperlink ref="AU56" r:id="rId202" display="http://abs.twimg.com/images/themes/theme1/bg.png"/>
    <hyperlink ref="AU57" r:id="rId203" display="http://abs.twimg.com/images/themes/theme2/bg.gif"/>
    <hyperlink ref="AU58" r:id="rId204" display="http://abs.twimg.com/images/themes/theme1/bg.png"/>
    <hyperlink ref="AU60" r:id="rId205" display="http://abs.twimg.com/images/themes/theme1/bg.png"/>
    <hyperlink ref="AU65" r:id="rId206" display="http://abs.twimg.com/images/themes/theme1/bg.png"/>
    <hyperlink ref="AU66" r:id="rId207" display="http://abs.twimg.com/images/themes/theme1/bg.png"/>
    <hyperlink ref="AU67" r:id="rId208" display="http://abs.twimg.com/images/themes/theme1/bg.png"/>
    <hyperlink ref="AU68" r:id="rId209" display="http://abs.twimg.com/images/themes/theme1/bg.png"/>
    <hyperlink ref="AU69" r:id="rId210" display="http://abs.twimg.com/images/themes/theme15/bg.png"/>
    <hyperlink ref="AU70" r:id="rId211" display="http://abs.twimg.com/images/themes/theme1/bg.png"/>
    <hyperlink ref="AU71" r:id="rId212" display="http://abs.twimg.com/images/themes/theme7/bg.gif"/>
    <hyperlink ref="AU73" r:id="rId213" display="http://abs.twimg.com/images/themes/theme1/bg.png"/>
    <hyperlink ref="AU74" r:id="rId214" display="http://abs.twimg.com/images/themes/theme1/bg.png"/>
    <hyperlink ref="AU75" r:id="rId215" display="http://abs.twimg.com/images/themes/theme1/bg.png"/>
    <hyperlink ref="AU77" r:id="rId216" display="http://abs.twimg.com/images/themes/theme1/bg.png"/>
    <hyperlink ref="AU78" r:id="rId217" display="http://abs.twimg.com/images/themes/theme1/bg.png"/>
    <hyperlink ref="AU81" r:id="rId218" display="http://abs.twimg.com/images/themes/theme1/bg.png"/>
    <hyperlink ref="AU82" r:id="rId219" display="http://abs.twimg.com/images/themes/theme1/bg.png"/>
    <hyperlink ref="AU84" r:id="rId220" display="http://abs.twimg.com/images/themes/theme4/bg.gif"/>
    <hyperlink ref="AU86" r:id="rId221" display="http://abs.twimg.com/images/themes/theme14/bg.gif"/>
    <hyperlink ref="AU88" r:id="rId222" display="http://abs.twimg.com/images/themes/theme1/bg.png"/>
    <hyperlink ref="AU90" r:id="rId223" display="http://abs.twimg.com/images/themes/theme12/bg.gif"/>
    <hyperlink ref="AU91" r:id="rId224" display="http://abs.twimg.com/images/themes/theme1/bg.png"/>
    <hyperlink ref="AU92" r:id="rId225" display="http://abs.twimg.com/images/themes/theme3/bg.gif"/>
    <hyperlink ref="AU93" r:id="rId226" display="http://abs.twimg.com/images/themes/theme9/bg.gif"/>
    <hyperlink ref="AU95" r:id="rId227" display="http://abs.twimg.com/images/themes/theme1/bg.png"/>
    <hyperlink ref="AU96" r:id="rId228" display="http://abs.twimg.com/images/themes/theme1/bg.png"/>
    <hyperlink ref="AU97" r:id="rId229" display="http://abs.twimg.com/images/themes/theme1/bg.png"/>
    <hyperlink ref="AU98" r:id="rId230" display="http://abs.twimg.com/images/themes/theme1/bg.png"/>
    <hyperlink ref="AU99" r:id="rId231" display="http://abs.twimg.com/images/themes/theme1/bg.png"/>
    <hyperlink ref="AU100" r:id="rId232" display="http://abs.twimg.com/images/themes/theme5/bg.gif"/>
    <hyperlink ref="AU102" r:id="rId233" display="http://abs.twimg.com/images/themes/theme1/bg.png"/>
    <hyperlink ref="AU103" r:id="rId234" display="http://abs.twimg.com/images/themes/theme1/bg.png"/>
    <hyperlink ref="AU104" r:id="rId235" display="http://abs.twimg.com/images/themes/theme1/bg.png"/>
    <hyperlink ref="AU106" r:id="rId236" display="http://abs.twimg.com/images/themes/theme17/bg.gif"/>
    <hyperlink ref="AU107" r:id="rId237" display="http://abs.twimg.com/images/themes/theme18/bg.gif"/>
    <hyperlink ref="AU108" r:id="rId238" display="http://abs.twimg.com/images/themes/theme1/bg.png"/>
    <hyperlink ref="AU109" r:id="rId239" display="http://abs.twimg.com/images/themes/theme1/bg.png"/>
    <hyperlink ref="AU110" r:id="rId240" display="http://abs.twimg.com/images/themes/theme1/bg.png"/>
    <hyperlink ref="AU111" r:id="rId241" display="http://abs.twimg.com/images/themes/theme9/bg.gif"/>
    <hyperlink ref="AU112" r:id="rId242" display="http://abs.twimg.com/images/themes/theme18/bg.gif"/>
    <hyperlink ref="AU113" r:id="rId243" display="http://abs.twimg.com/images/themes/theme1/bg.png"/>
    <hyperlink ref="AU114" r:id="rId244" display="http://abs.twimg.com/images/themes/theme1/bg.png"/>
    <hyperlink ref="AU116" r:id="rId245" display="http://abs.twimg.com/images/themes/theme1/bg.png"/>
    <hyperlink ref="AU117" r:id="rId246" display="http://abs.twimg.com/images/themes/theme5/bg.gif"/>
    <hyperlink ref="AU119" r:id="rId247" display="http://abs.twimg.com/images/themes/theme1/bg.png"/>
    <hyperlink ref="AU120" r:id="rId248" display="http://abs.twimg.com/images/themes/theme14/bg.gif"/>
    <hyperlink ref="AU121" r:id="rId249" display="http://abs.twimg.com/images/themes/theme1/bg.png"/>
    <hyperlink ref="AU122" r:id="rId250" display="http://abs.twimg.com/images/themes/theme1/bg.png"/>
    <hyperlink ref="F3" r:id="rId251" display="http://pbs.twimg.com/profile_images/711525957564243968/k3spFnpK_normal.jpg"/>
    <hyperlink ref="F4" r:id="rId252" display="http://pbs.twimg.com/profile_images/893156552290344961/moCT2pWS_normal.jpg"/>
    <hyperlink ref="F5" r:id="rId253" display="http://pbs.twimg.com/profile_images/971795375681089537/xqltkG9X_normal.jpg"/>
    <hyperlink ref="F6" r:id="rId254" display="http://pbs.twimg.com/profile_images/959898241247666176/C53W-PEV_normal.jpg"/>
    <hyperlink ref="F7" r:id="rId255" display="http://pbs.twimg.com/profile_images/871238775799599104/1Hf3GdOH_normal.jpg"/>
    <hyperlink ref="F8" r:id="rId256" display="http://pbs.twimg.com/profile_images/701815964308910080/tZcN7OIO_normal.jpg"/>
    <hyperlink ref="F9" r:id="rId257" display="http://pbs.twimg.com/profile_images/955078244528742405/6DwvfZpu_normal.jpg"/>
    <hyperlink ref="F10" r:id="rId258" display="http://pbs.twimg.com/profile_images/1090670113907507201/TPWZHbYH_normal.jpg"/>
    <hyperlink ref="F11" r:id="rId259" display="http://pbs.twimg.com/profile_images/1093575370077601792/DpzuHzjr_normal.jpg"/>
    <hyperlink ref="F12" r:id="rId260" display="http://pbs.twimg.com/profile_images/1078643696696995840/LwHH8xp-_normal.jpg"/>
    <hyperlink ref="F13" r:id="rId261" display="http://pbs.twimg.com/profile_images/1091793865315475456/2SoErF6e_normal.jpg"/>
    <hyperlink ref="F14" r:id="rId262" display="http://pbs.twimg.com/profile_images/231073126/gc_normal.jpg"/>
    <hyperlink ref="F15" r:id="rId263" display="http://pbs.twimg.com/profile_images/1083031820453593088/gGoWm-sl_normal.jpg"/>
    <hyperlink ref="F16" r:id="rId264" display="http://pbs.twimg.com/profile_images/524646025101733888/fjcDx8SV_normal.jpeg"/>
    <hyperlink ref="F17" r:id="rId265" display="http://pbs.twimg.com/profile_images/1103633719062077442/X7UJuzSN_normal.jpg"/>
    <hyperlink ref="F18" r:id="rId266" display="http://pbs.twimg.com/profile_images/615598832726970372/jsK-gBSt_normal.png"/>
    <hyperlink ref="F19" r:id="rId267" display="http://pbs.twimg.com/profile_images/3776705657/50527e35c3dedb63c323849f5245f704_normal.jpeg"/>
    <hyperlink ref="F20" r:id="rId268" display="http://pbs.twimg.com/profile_images/535540240845250560/blH3qQuU_normal.jpeg"/>
    <hyperlink ref="F21" r:id="rId269" display="http://pbs.twimg.com/profile_images/888501293043535872/eW9_TOXx_normal.jpg"/>
    <hyperlink ref="F22" r:id="rId270" display="http://pbs.twimg.com/profile_images/1082744382585856001/rH_k3PtQ_normal.jpg"/>
    <hyperlink ref="F23" r:id="rId271" display="http://pbs.twimg.com/profile_images/619211160622080000/aHNPPA8z_normal.jpg"/>
    <hyperlink ref="F24" r:id="rId272" display="http://pbs.twimg.com/profile_images/875107792335421440/wmGodq9j_normal.jpg"/>
    <hyperlink ref="F25" r:id="rId273" display="http://pbs.twimg.com/profile_images/466250763136561153/zaY5wz_S_normal.jpeg"/>
    <hyperlink ref="F26" r:id="rId274" display="http://pbs.twimg.com/profile_images/997990867779469313/sH6MhYMX_normal.jpg"/>
    <hyperlink ref="F27" r:id="rId275" display="http://pbs.twimg.com/profile_images/1077962496009560064/X9OqgyhS_normal.jpg"/>
    <hyperlink ref="F28" r:id="rId276" display="http://pbs.twimg.com/profile_images/3277021254/d11dabf214c9ec605a6162857291ee14_normal.png"/>
    <hyperlink ref="F29" r:id="rId277" display="http://pbs.twimg.com/profile_images/777750029176082432/XlM0H5Th_normal.jpg"/>
    <hyperlink ref="F30" r:id="rId278" display="http://pbs.twimg.com/profile_images/1107502169228484608/4Txh9aXk_normal.jpg"/>
    <hyperlink ref="F31" r:id="rId279" display="http://pbs.twimg.com/profile_images/909817409263034368/bEJQw_u2_normal.jpg"/>
    <hyperlink ref="F32" r:id="rId280" display="http://pbs.twimg.com/profile_images/1025961906966863872/_HD36m-__normal.jpg"/>
    <hyperlink ref="F33" r:id="rId281" display="http://pbs.twimg.com/profile_images/1189891097/profile_normal.jpg"/>
    <hyperlink ref="F34" r:id="rId282" display="http://pbs.twimg.com/profile_images/1051165033542094849/-GLEY2wl_normal.jpg"/>
    <hyperlink ref="F35" r:id="rId283" display="http://pbs.twimg.com/profile_images/1081651159247581186/l33NOow3_normal.jpg"/>
    <hyperlink ref="F36" r:id="rId284" display="http://pbs.twimg.com/profile_images/1101487073100390400/7xSMfDR__normal.png"/>
    <hyperlink ref="F37" r:id="rId285" display="http://pbs.twimg.com/profile_images/854480307332034563/daQ8k3Cw_normal.jpg"/>
    <hyperlink ref="F38" r:id="rId286" display="http://pbs.twimg.com/profile_images/519998791915544578/xb9Qjwgl_normal.jpeg"/>
    <hyperlink ref="F39" r:id="rId287" display="http://pbs.twimg.com/profile_images/458125310693625856/2hKuJR7Y_normal.png"/>
    <hyperlink ref="F40" r:id="rId288" display="http://pbs.twimg.com/profile_images/751400582330609665/eBSk425t_normal.jpg"/>
    <hyperlink ref="F41" r:id="rId289" display="http://pbs.twimg.com/profile_images/1101750685513658369/cdtIJr65_normal.jpg"/>
    <hyperlink ref="F42" r:id="rId290" display="http://pbs.twimg.com/profile_images/1106560336742834179/sertFm4s_normal.jpg"/>
    <hyperlink ref="F43" r:id="rId291" display="http://pbs.twimg.com/profile_images/1106983831050113024/IXP9fTe7_normal.jpg"/>
    <hyperlink ref="F44" r:id="rId292" display="http://pbs.twimg.com/profile_images/622158445597315072/ZK0AGK6U_normal.jpg"/>
    <hyperlink ref="F45" r:id="rId293" display="http://pbs.twimg.com/profile_images/571249810309521408/VBvf1GVG_normal.jpeg"/>
    <hyperlink ref="F46" r:id="rId294" display="http://pbs.twimg.com/profile_images/1070765459568558080/J-O-9tvv_normal.jpg"/>
    <hyperlink ref="F47" r:id="rId295" display="http://pbs.twimg.com/profile_images/964522084377546752/pqAG-hqX_normal.jpg"/>
    <hyperlink ref="F48" r:id="rId296" display="http://pbs.twimg.com/profile_images/983817510469472258/KivbcBSz_normal.jpg"/>
    <hyperlink ref="F49" r:id="rId297" display="http://pbs.twimg.com/profile_images/940568151573581825/2tJydLKt_normal.jpg"/>
    <hyperlink ref="F50" r:id="rId298" display="http://pbs.twimg.com/profile_images/915398058300583937/HNwaosY8_normal.jpg"/>
    <hyperlink ref="F51" r:id="rId299" display="http://pbs.twimg.com/profile_images/1108109064674910208/ci_58bnM_normal.jpg"/>
    <hyperlink ref="F52" r:id="rId300" display="http://pbs.twimg.com/profile_images/896250536894373888/SKnauJzN_normal.jpg"/>
    <hyperlink ref="F53" r:id="rId301" display="http://pbs.twimg.com/profile_images/551764881943171072/ouI6GK-d_normal.jpeg"/>
    <hyperlink ref="F54" r:id="rId302" display="http://pbs.twimg.com/profile_images/1088750997906903040/mwQR_K_s_normal.jpg"/>
    <hyperlink ref="F55" r:id="rId303" display="http://pbs.twimg.com/profile_images/1044691106422837249/6sx5BQJq_normal.jpg"/>
    <hyperlink ref="F56" r:id="rId304" display="http://pbs.twimg.com/profile_images/1058770008325677057/fzF5o_sa_normal.jpg"/>
    <hyperlink ref="F57" r:id="rId305" display="http://pbs.twimg.com/profile_images/870271669427982336/Fl44ce_s_normal.jpg"/>
    <hyperlink ref="F58" r:id="rId306" display="http://pbs.twimg.com/profile_images/1086620346722250752/-5PsfJDE_normal.png"/>
    <hyperlink ref="F59" r:id="rId307" display="http://pbs.twimg.com/profile_images/1087072355669692416/Bwa0XozY_normal.jpg"/>
    <hyperlink ref="F60" r:id="rId308" display="http://pbs.twimg.com/profile_images/988915346114596864/iDJJZLEf_normal.jpg"/>
    <hyperlink ref="F61" r:id="rId309" display="http://pbs.twimg.com/profile_images/979836646794330112/JiU5_QSn_normal.jpg"/>
    <hyperlink ref="F62" r:id="rId310" display="http://abs.twimg.com/sticky/default_profile_images/default_profile_normal.png"/>
    <hyperlink ref="F63" r:id="rId311" display="http://pbs.twimg.com/profile_images/1106924268309397504/uNwb5mOS_normal.jpg"/>
    <hyperlink ref="F64" r:id="rId312" display="http://pbs.twimg.com/profile_images/1045475185082736640/t1IYLb6M_normal.jpg"/>
    <hyperlink ref="F65" r:id="rId313" display="http://pbs.twimg.com/profile_images/892131968909029377/sMoRx59L_normal.jpg"/>
    <hyperlink ref="F66" r:id="rId314" display="http://pbs.twimg.com/profile_images/544684667559899137/hToW95-m_normal.jpeg"/>
    <hyperlink ref="F67" r:id="rId315" display="http://pbs.twimg.com/profile_images/488300769691435009/w6toE_Vq_normal.jpeg"/>
    <hyperlink ref="F68" r:id="rId316" display="http://pbs.twimg.com/profile_images/892904221695033345/t6Zm4JZE_normal.jpg"/>
    <hyperlink ref="F69" r:id="rId317" display="http://pbs.twimg.com/profile_images/845613489922166784/90IN75gb_normal.jpg"/>
    <hyperlink ref="F70" r:id="rId318" display="http://pbs.twimg.com/profile_images/855925309287301120/jvmqpGnI_normal.jpg"/>
    <hyperlink ref="F71" r:id="rId319" display="http://pbs.twimg.com/profile_images/1077660806647607296/pNrSRirx_normal.jpg"/>
    <hyperlink ref="F72" r:id="rId320" display="http://pbs.twimg.com/profile_images/1097627087328940032/EYahUXGW_normal.jpg"/>
    <hyperlink ref="F73" r:id="rId321" display="http://pbs.twimg.com/profile_images/1046021191583109120/z-8L42Bu_normal.jpg"/>
    <hyperlink ref="F74" r:id="rId322" display="http://pbs.twimg.com/profile_images/1078035459031420928/zyDjc8Be_normal.jpg"/>
    <hyperlink ref="F75" r:id="rId323" display="http://pbs.twimg.com/profile_images/3417025801/de614cdbc560070351242707e77a7555_normal.png"/>
    <hyperlink ref="F76" r:id="rId324" display="http://pbs.twimg.com/profile_images/1104817764143755264/uEVMX_xE_normal.jpg"/>
    <hyperlink ref="F77" r:id="rId325" display="http://pbs.twimg.com/profile_images/1104456429686149120/aAvxBmzT_normal.jpg"/>
    <hyperlink ref="F78" r:id="rId326" display="http://pbs.twimg.com/profile_images/872214567945994241/igaaCGTX_normal.jpg"/>
    <hyperlink ref="F79" r:id="rId327" display="http://pbs.twimg.com/profile_images/898984740308611072/NpFvwzHc_normal.jpg"/>
    <hyperlink ref="F80" r:id="rId328" display="http://pbs.twimg.com/profile_images/1103610603887906816/KFOPawfr_normal.png"/>
    <hyperlink ref="F81" r:id="rId329" display="http://pbs.twimg.com/profile_images/1083117834736144386/DFkWu8os_normal.jpg"/>
    <hyperlink ref="F82" r:id="rId330" display="http://pbs.twimg.com/profile_images/1378045415/Gundam_Exia_by_candyworx_normal.jpg"/>
    <hyperlink ref="F83" r:id="rId331" display="http://pbs.twimg.com/profile_images/1041344751067267072/rpITPeYa_normal.jpg"/>
    <hyperlink ref="F84" r:id="rId332" display="http://pbs.twimg.com/profile_images/1022482577851072514/j9WpeGTg_normal.jpg"/>
    <hyperlink ref="F85" r:id="rId333" display="http://pbs.twimg.com/profile_images/1021965099102359554/wWwYD-rF_normal.jpg"/>
    <hyperlink ref="F86" r:id="rId334" display="http://pbs.twimg.com/profile_images/910340889511383042/ZbkrX_y__normal.jpg"/>
    <hyperlink ref="F87" r:id="rId335" display="http://pbs.twimg.com/profile_images/1074630912401240064/hElg0Wdf_normal.jpg"/>
    <hyperlink ref="F88" r:id="rId336" display="http://pbs.twimg.com/profile_images/1093325384668590080/iGRSS28J_normal.jpg"/>
    <hyperlink ref="F89" r:id="rId337" display="http://pbs.twimg.com/profile_images/1077235339809427456/oeW611_i_normal.jpg"/>
    <hyperlink ref="F90" r:id="rId338" display="http://pbs.twimg.com/profile_images/1106704966713032705/5Ej-OVhc_normal.png"/>
    <hyperlink ref="F91" r:id="rId339" display="http://pbs.twimg.com/profile_images/1042372608002535424/KG4ojCAZ_normal.jpg"/>
    <hyperlink ref="F92" r:id="rId340" display="http://pbs.twimg.com/profile_images/1067721307012415488/oUqQfUhE_normal.jpg"/>
    <hyperlink ref="F93" r:id="rId341" display="http://pbs.twimg.com/profile_images/1227015640/23089_100000755693264_7075_q_normal.jpg"/>
    <hyperlink ref="F94" r:id="rId342" display="http://pbs.twimg.com/profile_images/1102773448240254976/eCC5RyGp_normal.png"/>
    <hyperlink ref="F95" r:id="rId343" display="http://pbs.twimg.com/profile_images/579862426138636288/rwhsGoJj_normal.jpg"/>
    <hyperlink ref="F96" r:id="rId344" display="http://pbs.twimg.com/profile_images/1042230007328727040/hDO38hla_normal.jpg"/>
    <hyperlink ref="F97" r:id="rId345" display="http://pbs.twimg.com/profile_images/596866598561980416/9Wqd5pC1_normal.jpg"/>
    <hyperlink ref="F98" r:id="rId346" display="http://pbs.twimg.com/profile_images/1016853033668562944/fS3D84Gb_normal.jpg"/>
    <hyperlink ref="F99" r:id="rId347" display="http://pbs.twimg.com/profile_images/1102477130015768576/gyRdJWDD_normal.jpg"/>
    <hyperlink ref="F100" r:id="rId348" display="http://pbs.twimg.com/profile_images/378800000283554541/01c30090a271d6366f7c76a777968e53_normal.jpeg"/>
    <hyperlink ref="F101" r:id="rId349" display="http://pbs.twimg.com/profile_images/737157564211834884/IqWnyRIh_normal.jpg"/>
    <hyperlink ref="F102" r:id="rId350" display="http://pbs.twimg.com/profile_images/1105846006023782400/6nkOzvTa_normal.png"/>
    <hyperlink ref="F103" r:id="rId351" display="http://pbs.twimg.com/profile_images/2101645707/_m_02_normal.JPG"/>
    <hyperlink ref="F104" r:id="rId352" display="http://pbs.twimg.com/profile_images/873364868534943744/vcWgyLOv_normal.jpg"/>
    <hyperlink ref="F105" r:id="rId353" display="http://pbs.twimg.com/profile_images/1105040118316843010/Y7DipWRX_normal.png"/>
    <hyperlink ref="F106" r:id="rId354" display="http://pbs.twimg.com/profile_images/974781014424805378/PYkhH_0j_normal.jpg"/>
    <hyperlink ref="F107" r:id="rId355" display="http://pbs.twimg.com/profile_images/803207312278110208/jhYzMEe5_normal.jpg"/>
    <hyperlink ref="F108" r:id="rId356" display="http://pbs.twimg.com/profile_images/844503031714582528/tg1zwXr0_normal.jpg"/>
    <hyperlink ref="F109" r:id="rId357" display="http://pbs.twimg.com/profile_images/378800000163294226/f9483ee13c6a6f32086253635d758cc6_normal.jpeg"/>
    <hyperlink ref="F110" r:id="rId358" display="http://pbs.twimg.com/profile_images/618813127703031809/RUQK1com_normal.jpg"/>
    <hyperlink ref="F111" r:id="rId359" display="http://pbs.twimg.com/profile_images/438144934777221120/AGYzyCt-_normal.jpeg"/>
    <hyperlink ref="F112" r:id="rId360" display="http://pbs.twimg.com/profile_images/915306336669306880/7psFHFwZ_normal.jpg"/>
    <hyperlink ref="F113" r:id="rId361" display="http://pbs.twimg.com/profile_images/1009739511436152833/PIlUUx3B_normal.jpg"/>
    <hyperlink ref="F114" r:id="rId362" display="http://pbs.twimg.com/profile_images/625693514400034816/gfk8K1Pq_normal.jpg"/>
    <hyperlink ref="F115" r:id="rId363" display="http://abs.twimg.com/sticky/default_profile_images/default_profile_normal.png"/>
    <hyperlink ref="F116" r:id="rId364" display="http://pbs.twimg.com/profile_images/901407657088700416/w8FqJOkD_normal.jpg"/>
    <hyperlink ref="F117" r:id="rId365" display="http://pbs.twimg.com/profile_images/1434387599/Capture2_normal.JPG"/>
    <hyperlink ref="F118" r:id="rId366" display="http://pbs.twimg.com/profile_images/910905539475001344/vfryur6g_normal.jpg"/>
    <hyperlink ref="F119" r:id="rId367" display="http://pbs.twimg.com/profile_images/623514810374684672/Hp2Om0JX_normal.jpg"/>
    <hyperlink ref="F120" r:id="rId368" display="http://pbs.twimg.com/profile_images/1061392112086769664/6OonIXTi_normal.jpg"/>
    <hyperlink ref="F121" r:id="rId369" display="http://pbs.twimg.com/profile_images/761679740088545280/fNGqDcPg_normal.jpg"/>
    <hyperlink ref="F122" r:id="rId370" display="http://pbs.twimg.com/profile_images/491690523883606017/N-LoSz0f_normal.jpeg"/>
    <hyperlink ref="AX3" r:id="rId371" display="https://twitter.com/augusteguerlay"/>
    <hyperlink ref="AX4" r:id="rId372" display="https://twitter.com/bifrance"/>
    <hyperlink ref="AX5" r:id="rId373" display="https://twitter.com/tahar_myschrif"/>
    <hyperlink ref="AX6" r:id="rId374" display="https://twitter.com/horen_frederic"/>
    <hyperlink ref="AX7" r:id="rId375" display="https://twitter.com/worklancasterca"/>
    <hyperlink ref="AX8" r:id="rId376" display="https://twitter.com/ff0rt"/>
    <hyperlink ref="AX9" r:id="rId377" display="https://twitter.com/nbntweets"/>
    <hyperlink ref="AX10" r:id="rId378" display="https://twitter.com/ahmadelhajj007"/>
    <hyperlink ref="AX11" r:id="rId379" display="https://twitter.com/forrestlself"/>
    <hyperlink ref="AX12" r:id="rId380" display="https://twitter.com/solar__winds"/>
    <hyperlink ref="AX13" r:id="rId381" display="https://twitter.com/ov101enterprise"/>
    <hyperlink ref="AX14" r:id="rId382" display="https://twitter.com/smilesimplify"/>
    <hyperlink ref="AX15" r:id="rId383" display="https://twitter.com/kristennetten"/>
    <hyperlink ref="AX16" r:id="rId384" display="https://twitter.com/abmortgagecoach"/>
    <hyperlink ref="AX17" r:id="rId385" display="https://twitter.com/shirleycrofto12"/>
    <hyperlink ref="AX18" r:id="rId386" display="https://twitter.com/wired"/>
    <hyperlink ref="AX19" r:id="rId387" display="https://twitter.com/flyinadambadger"/>
    <hyperlink ref="AX20" r:id="rId388" display="https://twitter.com/aerojetrdyne"/>
    <hyperlink ref="AX21" r:id="rId389" display="https://twitter.com/orbitalatk"/>
    <hyperlink ref="AX22" r:id="rId390" display="https://twitter.com/spacex"/>
    <hyperlink ref="AX23" r:id="rId391" display="https://twitter.com/northropgrumman"/>
    <hyperlink ref="AX24" r:id="rId392" display="https://twitter.com/stratolaunch"/>
    <hyperlink ref="AX25" r:id="rId393" display="https://twitter.com/exetertowncrier"/>
    <hyperlink ref="AX26" r:id="rId394" display="https://twitter.com/leoauteur"/>
    <hyperlink ref="AX27" r:id="rId395" display="https://twitter.com/chaillouy"/>
    <hyperlink ref="AX28" r:id="rId396" display="https://twitter.com/finavia"/>
    <hyperlink ref="AX29" r:id="rId397" display="https://twitter.com/helsinkiairport"/>
    <hyperlink ref="AX30" r:id="rId398" display="https://twitter.com/stevekerosi"/>
    <hyperlink ref="AX31" r:id="rId399" display="https://twitter.com/wunderflugcom"/>
    <hyperlink ref="AX32" r:id="rId400" display="https://twitter.com/guvhubnews"/>
    <hyperlink ref="AX33" r:id="rId401" display="https://twitter.com/lavignemf"/>
    <hyperlink ref="AX34" r:id="rId402" display="https://twitter.com/garethibinns"/>
    <hyperlink ref="AX35" r:id="rId403" display="https://twitter.com/techaggreg"/>
    <hyperlink ref="AX36" r:id="rId404" display="https://twitter.com/pyspark_"/>
    <hyperlink ref="AX37" r:id="rId405" display="https://twitter.com/daibuilds"/>
    <hyperlink ref="AX38" r:id="rId406" display="https://twitter.com/79silver"/>
    <hyperlink ref="AX39" r:id="rId407" display="https://twitter.com/cosmunity"/>
    <hyperlink ref="AX40" r:id="rId408" display="https://twitter.com/smb7007"/>
    <hyperlink ref="AX41" r:id="rId409" display="https://twitter.com/abhijat23"/>
    <hyperlink ref="AX42" r:id="rId410" display="https://twitter.com/meljior"/>
    <hyperlink ref="AX43" r:id="rId411" display="https://twitter.com/cyn0sure2"/>
    <hyperlink ref="AX44" r:id="rId412" display="https://twitter.com/wigginsphysics"/>
    <hyperlink ref="AX45" r:id="rId413" display="https://twitter.com/gabriel_hussy"/>
    <hyperlink ref="AX46" r:id="rId414" display="https://twitter.com/rdylan23"/>
    <hyperlink ref="AX47" r:id="rId415" display="https://twitter.com/parisaqurban"/>
    <hyperlink ref="AX48" r:id="rId416" display="https://twitter.com/gingermarauder"/>
    <hyperlink ref="AX49" r:id="rId417" display="https://twitter.com/incastmedia"/>
    <hyperlink ref="AX50" r:id="rId418" display="https://twitter.com/newsneus"/>
    <hyperlink ref="AX51" r:id="rId419" display="https://twitter.com/millenialn"/>
    <hyperlink ref="AX52" r:id="rId420" display="https://twitter.com/notolls1"/>
    <hyperlink ref="AX53" r:id="rId421" display="https://twitter.com/stanleysuen"/>
    <hyperlink ref="AX54" r:id="rId422" display="https://twitter.com/sorensenwill"/>
    <hyperlink ref="AX55" r:id="rId423" display="https://twitter.com/spiritunicorn"/>
    <hyperlink ref="AX56" r:id="rId424" display="https://twitter.com/jenrobertson2o2"/>
    <hyperlink ref="AX57" r:id="rId425" display="https://twitter.com/pefdow"/>
    <hyperlink ref="AX58" r:id="rId426" display="https://twitter.com/karlcch1919"/>
    <hyperlink ref="AX59" r:id="rId427" display="https://twitter.com/kanuni_suleym"/>
    <hyperlink ref="AX60" r:id="rId428" display="https://twitter.com/enrique_retis"/>
    <hyperlink ref="AX61" r:id="rId429" display="https://twitter.com/vontoddenstein"/>
    <hyperlink ref="AX62" r:id="rId430" display="https://twitter.com/jangrandma71216"/>
    <hyperlink ref="AX63" r:id="rId431" display="https://twitter.com/7654321ko"/>
    <hyperlink ref="AX64" r:id="rId432" display="https://twitter.com/michael86448476"/>
    <hyperlink ref="AX65" r:id="rId433" display="https://twitter.com/r0dt1d"/>
    <hyperlink ref="AX66" r:id="rId434" display="https://twitter.com/gutenbergsson"/>
    <hyperlink ref="AX67" r:id="rId435" display="https://twitter.com/checopaco1"/>
    <hyperlink ref="AX68" r:id="rId436" display="https://twitter.com/robertesell"/>
    <hyperlink ref="AX69" r:id="rId437" display="https://twitter.com/andreabettini"/>
    <hyperlink ref="AX70" r:id="rId438" display="https://twitter.com/tacj"/>
    <hyperlink ref="AX71" r:id="rId439" display="https://twitter.com/brandonbydesign"/>
    <hyperlink ref="AX72" r:id="rId440" display="https://twitter.com/ratarataratara1"/>
    <hyperlink ref="AX73" r:id="rId441" display="https://twitter.com/olagbegidayo"/>
    <hyperlink ref="AX74" r:id="rId442" display="https://twitter.com/ashysaber400"/>
    <hyperlink ref="AX75" r:id="rId443" display="https://twitter.com/tallelfin"/>
    <hyperlink ref="AX76" r:id="rId444" display="https://twitter.com/ianpfraser1"/>
    <hyperlink ref="AX77" r:id="rId445" display="https://twitter.com/jeew333t"/>
    <hyperlink ref="AX78" r:id="rId446" display="https://twitter.com/is_haqq"/>
    <hyperlink ref="AX79" r:id="rId447" display="https://twitter.com/loris_assi"/>
    <hyperlink ref="AX80" r:id="rId448" display="https://twitter.com/ohmygizmos"/>
    <hyperlink ref="AX81" r:id="rId449" display="https://twitter.com/riscus1"/>
    <hyperlink ref="AX82" r:id="rId450" display="https://twitter.com/alexndralbornoz"/>
    <hyperlink ref="AX83" r:id="rId451" display="https://twitter.com/path2flight"/>
    <hyperlink ref="AX84" r:id="rId452" display="https://twitter.com/_virtual_v"/>
    <hyperlink ref="AX85" r:id="rId453" display="https://twitter.com/brandondbrown03"/>
    <hyperlink ref="AX86" r:id="rId454" display="https://twitter.com/italberto"/>
    <hyperlink ref="AX87" r:id="rId455" display="https://twitter.com/suneelsubra"/>
    <hyperlink ref="AX88" r:id="rId456" display="https://twitter.com/jmendopr"/>
    <hyperlink ref="AX89" r:id="rId457" display="https://twitter.com/tycoville1"/>
    <hyperlink ref="AX90" r:id="rId458" display="https://twitter.com/nappingangel"/>
    <hyperlink ref="AX91" r:id="rId459" display="https://twitter.com/vcarabineiro"/>
    <hyperlink ref="AX92" r:id="rId460" display="https://twitter.com/ashishbohora"/>
    <hyperlink ref="AX93" r:id="rId461" display="https://twitter.com/24090510"/>
    <hyperlink ref="AX94" r:id="rId462" display="https://twitter.com/jorge_aluna1"/>
    <hyperlink ref="AX95" r:id="rId463" display="https://twitter.com/supercontra"/>
    <hyperlink ref="AX96" r:id="rId464" display="https://twitter.com/carlven209"/>
    <hyperlink ref="AX97" r:id="rId465" display="https://twitter.com/altruisticlove1"/>
    <hyperlink ref="AX98" r:id="rId466" display="https://twitter.com/northamericann"/>
    <hyperlink ref="AX99" r:id="rId467" display="https://twitter.com/martialbellion"/>
    <hyperlink ref="AX100" r:id="rId468" display="https://twitter.com/icexpr"/>
    <hyperlink ref="AX101" r:id="rId469" display="https://twitter.com/coachtimoriedo"/>
    <hyperlink ref="AX102" r:id="rId470" display="https://twitter.com/sourab_upadhyay"/>
    <hyperlink ref="AX103" r:id="rId471" display="https://twitter.com/emiltereanu"/>
    <hyperlink ref="AX104" r:id="rId472" display="https://twitter.com/dolguun"/>
    <hyperlink ref="AX105" r:id="rId473" display="https://twitter.com/testlab15373037"/>
    <hyperlink ref="AX106" r:id="rId474" display="https://twitter.com/annaercilla"/>
    <hyperlink ref="AX107" r:id="rId475" display="https://twitter.com/tweetchristo"/>
    <hyperlink ref="AX108" r:id="rId476" display="https://twitter.com/uxthug"/>
    <hyperlink ref="AX109" r:id="rId477" display="https://twitter.com/lloydziel"/>
    <hyperlink ref="AX110" r:id="rId478" display="https://twitter.com/davidrowlands21"/>
    <hyperlink ref="AX111" r:id="rId479" display="https://twitter.com/talal_abdulaziz"/>
    <hyperlink ref="AX112" r:id="rId480" display="https://twitter.com/rluberti"/>
    <hyperlink ref="AX113" r:id="rId481" display="https://twitter.com/ho204kr"/>
    <hyperlink ref="AX114" r:id="rId482" display="https://twitter.com/eakingston1969"/>
    <hyperlink ref="AX115" r:id="rId483" display="https://twitter.com/kmaamees"/>
    <hyperlink ref="AX116" r:id="rId484" display="https://twitter.com/lazaroibanez"/>
    <hyperlink ref="AX117" r:id="rId485" display="https://twitter.com/elaggan"/>
    <hyperlink ref="AX118" r:id="rId486" display="https://twitter.com/mednrc"/>
    <hyperlink ref="AX119" r:id="rId487" display="https://twitter.com/laverdejp"/>
    <hyperlink ref="AX120" r:id="rId488" display="https://twitter.com/fuckinlance"/>
    <hyperlink ref="AX121" r:id="rId489" display="https://twitter.com/fotojoin"/>
    <hyperlink ref="AX122" r:id="rId490" display="https://twitter.com/ianvowles"/>
  </hyperlinks>
  <printOptions/>
  <pageMargins left="0.7" right="0.7" top="0.75" bottom="0.75" header="0.3" footer="0.3"/>
  <pageSetup horizontalDpi="600" verticalDpi="600" orientation="portrait" r:id="rId494"/>
  <legacyDrawing r:id="rId492"/>
  <tableParts>
    <tablePart r:id="rId49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1620</v>
      </c>
      <c r="Z2" s="13" t="s">
        <v>1633</v>
      </c>
      <c r="AA2" s="13" t="s">
        <v>1651</v>
      </c>
      <c r="AB2" s="13" t="s">
        <v>1711</v>
      </c>
      <c r="AC2" s="13" t="s">
        <v>1774</v>
      </c>
      <c r="AD2" s="13" t="s">
        <v>1801</v>
      </c>
      <c r="AE2" s="13" t="s">
        <v>1802</v>
      </c>
      <c r="AF2" s="13" t="s">
        <v>1815</v>
      </c>
      <c r="AG2" s="117" t="s">
        <v>1927</v>
      </c>
      <c r="AH2" s="117" t="s">
        <v>1928</v>
      </c>
      <c r="AI2" s="117" t="s">
        <v>1929</v>
      </c>
      <c r="AJ2" s="117" t="s">
        <v>1930</v>
      </c>
      <c r="AK2" s="117" t="s">
        <v>1931</v>
      </c>
      <c r="AL2" s="117" t="s">
        <v>1932</v>
      </c>
      <c r="AM2" s="117" t="s">
        <v>1933</v>
      </c>
      <c r="AN2" s="117" t="s">
        <v>1934</v>
      </c>
      <c r="AO2" s="117" t="s">
        <v>1937</v>
      </c>
    </row>
    <row r="3" spans="1:41" ht="15">
      <c r="A3" s="87" t="s">
        <v>1568</v>
      </c>
      <c r="B3" s="65" t="s">
        <v>1577</v>
      </c>
      <c r="C3" s="65" t="s">
        <v>56</v>
      </c>
      <c r="D3" s="103"/>
      <c r="E3" s="102"/>
      <c r="F3" s="104" t="s">
        <v>1984</v>
      </c>
      <c r="G3" s="105"/>
      <c r="H3" s="105"/>
      <c r="I3" s="106">
        <v>3</v>
      </c>
      <c r="J3" s="107"/>
      <c r="K3" s="48">
        <v>75</v>
      </c>
      <c r="L3" s="48">
        <v>74</v>
      </c>
      <c r="M3" s="48">
        <v>2</v>
      </c>
      <c r="N3" s="48">
        <v>76</v>
      </c>
      <c r="O3" s="48">
        <v>2</v>
      </c>
      <c r="P3" s="49">
        <v>0</v>
      </c>
      <c r="Q3" s="49">
        <v>0</v>
      </c>
      <c r="R3" s="48">
        <v>1</v>
      </c>
      <c r="S3" s="48">
        <v>0</v>
      </c>
      <c r="T3" s="48">
        <v>75</v>
      </c>
      <c r="U3" s="48">
        <v>76</v>
      </c>
      <c r="V3" s="48">
        <v>2</v>
      </c>
      <c r="W3" s="49">
        <v>1.947022</v>
      </c>
      <c r="X3" s="49">
        <v>0.013333333333333334</v>
      </c>
      <c r="Y3" s="78" t="s">
        <v>387</v>
      </c>
      <c r="Z3" s="78" t="s">
        <v>403</v>
      </c>
      <c r="AA3" s="78"/>
      <c r="AB3" s="84" t="s">
        <v>1712</v>
      </c>
      <c r="AC3" s="84" t="s">
        <v>1775</v>
      </c>
      <c r="AD3" s="84"/>
      <c r="AE3" s="84" t="s">
        <v>319</v>
      </c>
      <c r="AF3" s="84" t="s">
        <v>1816</v>
      </c>
      <c r="AG3" s="120">
        <v>0</v>
      </c>
      <c r="AH3" s="123">
        <v>0</v>
      </c>
      <c r="AI3" s="120">
        <v>0</v>
      </c>
      <c r="AJ3" s="123">
        <v>0</v>
      </c>
      <c r="AK3" s="120">
        <v>0</v>
      </c>
      <c r="AL3" s="123">
        <v>0</v>
      </c>
      <c r="AM3" s="120">
        <v>2048</v>
      </c>
      <c r="AN3" s="123">
        <v>100</v>
      </c>
      <c r="AO3" s="120">
        <v>2048</v>
      </c>
    </row>
    <row r="4" spans="1:41" ht="15">
      <c r="A4" s="87" t="s">
        <v>1569</v>
      </c>
      <c r="B4" s="65" t="s">
        <v>1578</v>
      </c>
      <c r="C4" s="65" t="s">
        <v>56</v>
      </c>
      <c r="D4" s="109"/>
      <c r="E4" s="108"/>
      <c r="F4" s="110" t="s">
        <v>1985</v>
      </c>
      <c r="G4" s="111"/>
      <c r="H4" s="111"/>
      <c r="I4" s="112">
        <v>4</v>
      </c>
      <c r="J4" s="113"/>
      <c r="K4" s="48">
        <v>24</v>
      </c>
      <c r="L4" s="48">
        <v>22</v>
      </c>
      <c r="M4" s="48">
        <v>4</v>
      </c>
      <c r="N4" s="48">
        <v>26</v>
      </c>
      <c r="O4" s="48">
        <v>26</v>
      </c>
      <c r="P4" s="49" t="s">
        <v>1938</v>
      </c>
      <c r="Q4" s="49" t="s">
        <v>1938</v>
      </c>
      <c r="R4" s="48">
        <v>24</v>
      </c>
      <c r="S4" s="48">
        <v>24</v>
      </c>
      <c r="T4" s="48">
        <v>1</v>
      </c>
      <c r="U4" s="48">
        <v>2</v>
      </c>
      <c r="V4" s="48">
        <v>0</v>
      </c>
      <c r="W4" s="49">
        <v>0</v>
      </c>
      <c r="X4" s="49">
        <v>0</v>
      </c>
      <c r="Y4" s="78" t="s">
        <v>1621</v>
      </c>
      <c r="Z4" s="78" t="s">
        <v>1634</v>
      </c>
      <c r="AA4" s="78" t="s">
        <v>1652</v>
      </c>
      <c r="AB4" s="84" t="s">
        <v>1713</v>
      </c>
      <c r="AC4" s="84" t="s">
        <v>1776</v>
      </c>
      <c r="AD4" s="84"/>
      <c r="AE4" s="84"/>
      <c r="AF4" s="84" t="s">
        <v>1817</v>
      </c>
      <c r="AG4" s="120">
        <v>8</v>
      </c>
      <c r="AH4" s="123">
        <v>1.5444015444015444</v>
      </c>
      <c r="AI4" s="120">
        <v>6</v>
      </c>
      <c r="AJ4" s="123">
        <v>1.1583011583011582</v>
      </c>
      <c r="AK4" s="120">
        <v>0</v>
      </c>
      <c r="AL4" s="123">
        <v>0</v>
      </c>
      <c r="AM4" s="120">
        <v>504</v>
      </c>
      <c r="AN4" s="123">
        <v>97.29729729729729</v>
      </c>
      <c r="AO4" s="120">
        <v>518</v>
      </c>
    </row>
    <row r="5" spans="1:41" ht="15">
      <c r="A5" s="87" t="s">
        <v>1570</v>
      </c>
      <c r="B5" s="65" t="s">
        <v>1579</v>
      </c>
      <c r="C5" s="65" t="s">
        <v>56</v>
      </c>
      <c r="D5" s="109"/>
      <c r="E5" s="108"/>
      <c r="F5" s="110" t="s">
        <v>1986</v>
      </c>
      <c r="G5" s="111"/>
      <c r="H5" s="111"/>
      <c r="I5" s="112">
        <v>5</v>
      </c>
      <c r="J5" s="113"/>
      <c r="K5" s="48">
        <v>7</v>
      </c>
      <c r="L5" s="48">
        <v>6</v>
      </c>
      <c r="M5" s="48">
        <v>0</v>
      </c>
      <c r="N5" s="48">
        <v>6</v>
      </c>
      <c r="O5" s="48">
        <v>0</v>
      </c>
      <c r="P5" s="49">
        <v>0</v>
      </c>
      <c r="Q5" s="49">
        <v>0</v>
      </c>
      <c r="R5" s="48">
        <v>1</v>
      </c>
      <c r="S5" s="48">
        <v>0</v>
      </c>
      <c r="T5" s="48">
        <v>7</v>
      </c>
      <c r="U5" s="48">
        <v>6</v>
      </c>
      <c r="V5" s="48">
        <v>3</v>
      </c>
      <c r="W5" s="49">
        <v>1.632653</v>
      </c>
      <c r="X5" s="49">
        <v>0.14285714285714285</v>
      </c>
      <c r="Y5" s="78" t="s">
        <v>382</v>
      </c>
      <c r="Z5" s="78" t="s">
        <v>400</v>
      </c>
      <c r="AA5" s="78"/>
      <c r="AB5" s="84" t="s">
        <v>331</v>
      </c>
      <c r="AC5" s="84" t="s">
        <v>744</v>
      </c>
      <c r="AD5" s="84" t="s">
        <v>331</v>
      </c>
      <c r="AE5" s="84" t="s">
        <v>1803</v>
      </c>
      <c r="AF5" s="84" t="s">
        <v>1818</v>
      </c>
      <c r="AG5" s="120">
        <v>2</v>
      </c>
      <c r="AH5" s="123">
        <v>5.555555555555555</v>
      </c>
      <c r="AI5" s="120">
        <v>0</v>
      </c>
      <c r="AJ5" s="123">
        <v>0</v>
      </c>
      <c r="AK5" s="120">
        <v>0</v>
      </c>
      <c r="AL5" s="123">
        <v>0</v>
      </c>
      <c r="AM5" s="120">
        <v>34</v>
      </c>
      <c r="AN5" s="123">
        <v>94.44444444444444</v>
      </c>
      <c r="AO5" s="120">
        <v>36</v>
      </c>
    </row>
    <row r="6" spans="1:41" ht="15">
      <c r="A6" s="87" t="s">
        <v>1571</v>
      </c>
      <c r="B6" s="65" t="s">
        <v>1580</v>
      </c>
      <c r="C6" s="65" t="s">
        <v>56</v>
      </c>
      <c r="D6" s="109"/>
      <c r="E6" s="108"/>
      <c r="F6" s="110" t="s">
        <v>1987</v>
      </c>
      <c r="G6" s="111"/>
      <c r="H6" s="111"/>
      <c r="I6" s="112">
        <v>6</v>
      </c>
      <c r="J6" s="113"/>
      <c r="K6" s="48">
        <v>4</v>
      </c>
      <c r="L6" s="48">
        <v>3</v>
      </c>
      <c r="M6" s="48">
        <v>0</v>
      </c>
      <c r="N6" s="48">
        <v>3</v>
      </c>
      <c r="O6" s="48">
        <v>0</v>
      </c>
      <c r="P6" s="49">
        <v>0</v>
      </c>
      <c r="Q6" s="49">
        <v>0</v>
      </c>
      <c r="R6" s="48">
        <v>1</v>
      </c>
      <c r="S6" s="48">
        <v>0</v>
      </c>
      <c r="T6" s="48">
        <v>4</v>
      </c>
      <c r="U6" s="48">
        <v>3</v>
      </c>
      <c r="V6" s="48">
        <v>2</v>
      </c>
      <c r="W6" s="49">
        <v>1.125</v>
      </c>
      <c r="X6" s="49">
        <v>0.25</v>
      </c>
      <c r="Y6" s="78"/>
      <c r="Z6" s="78"/>
      <c r="AA6" s="78"/>
      <c r="AB6" s="84" t="s">
        <v>1714</v>
      </c>
      <c r="AC6" s="84" t="s">
        <v>1735</v>
      </c>
      <c r="AD6" s="84" t="s">
        <v>326</v>
      </c>
      <c r="AE6" s="84" t="s">
        <v>1804</v>
      </c>
      <c r="AF6" s="84" t="s">
        <v>1819</v>
      </c>
      <c r="AG6" s="120">
        <v>1</v>
      </c>
      <c r="AH6" s="123">
        <v>1.7857142857142858</v>
      </c>
      <c r="AI6" s="120">
        <v>2</v>
      </c>
      <c r="AJ6" s="123">
        <v>3.5714285714285716</v>
      </c>
      <c r="AK6" s="120">
        <v>0</v>
      </c>
      <c r="AL6" s="123">
        <v>0</v>
      </c>
      <c r="AM6" s="120">
        <v>53</v>
      </c>
      <c r="AN6" s="123">
        <v>94.64285714285714</v>
      </c>
      <c r="AO6" s="120">
        <v>56</v>
      </c>
    </row>
    <row r="7" spans="1:41" ht="15">
      <c r="A7" s="87" t="s">
        <v>1572</v>
      </c>
      <c r="B7" s="65" t="s">
        <v>1581</v>
      </c>
      <c r="C7" s="65" t="s">
        <v>56</v>
      </c>
      <c r="D7" s="109"/>
      <c r="E7" s="108"/>
      <c r="F7" s="110" t="s">
        <v>1988</v>
      </c>
      <c r="G7" s="111"/>
      <c r="H7" s="111"/>
      <c r="I7" s="112">
        <v>7</v>
      </c>
      <c r="J7" s="113"/>
      <c r="K7" s="48">
        <v>2</v>
      </c>
      <c r="L7" s="48">
        <v>2</v>
      </c>
      <c r="M7" s="48">
        <v>0</v>
      </c>
      <c r="N7" s="48">
        <v>2</v>
      </c>
      <c r="O7" s="48">
        <v>1</v>
      </c>
      <c r="P7" s="49">
        <v>0</v>
      </c>
      <c r="Q7" s="49">
        <v>0</v>
      </c>
      <c r="R7" s="48">
        <v>1</v>
      </c>
      <c r="S7" s="48">
        <v>0</v>
      </c>
      <c r="T7" s="48">
        <v>2</v>
      </c>
      <c r="U7" s="48">
        <v>2</v>
      </c>
      <c r="V7" s="48">
        <v>1</v>
      </c>
      <c r="W7" s="49">
        <v>0.5</v>
      </c>
      <c r="X7" s="49">
        <v>0.5</v>
      </c>
      <c r="Y7" s="78" t="s">
        <v>385</v>
      </c>
      <c r="Z7" s="78" t="s">
        <v>398</v>
      </c>
      <c r="AA7" s="78"/>
      <c r="AB7" s="84" t="s">
        <v>1715</v>
      </c>
      <c r="AC7" s="84" t="s">
        <v>1777</v>
      </c>
      <c r="AD7" s="84"/>
      <c r="AE7" s="84" t="s">
        <v>228</v>
      </c>
      <c r="AF7" s="84" t="s">
        <v>1820</v>
      </c>
      <c r="AG7" s="120">
        <v>0</v>
      </c>
      <c r="AH7" s="123">
        <v>0</v>
      </c>
      <c r="AI7" s="120">
        <v>0</v>
      </c>
      <c r="AJ7" s="123">
        <v>0</v>
      </c>
      <c r="AK7" s="120">
        <v>0</v>
      </c>
      <c r="AL7" s="123">
        <v>0</v>
      </c>
      <c r="AM7" s="120">
        <v>42</v>
      </c>
      <c r="AN7" s="123">
        <v>100</v>
      </c>
      <c r="AO7" s="120">
        <v>42</v>
      </c>
    </row>
    <row r="8" spans="1:41" ht="15">
      <c r="A8" s="87" t="s">
        <v>1573</v>
      </c>
      <c r="B8" s="65" t="s">
        <v>1582</v>
      </c>
      <c r="C8" s="65" t="s">
        <v>56</v>
      </c>
      <c r="D8" s="109"/>
      <c r="E8" s="108"/>
      <c r="F8" s="110" t="s">
        <v>1989</v>
      </c>
      <c r="G8" s="111"/>
      <c r="H8" s="111"/>
      <c r="I8" s="112">
        <v>8</v>
      </c>
      <c r="J8" s="113"/>
      <c r="K8" s="48">
        <v>2</v>
      </c>
      <c r="L8" s="48">
        <v>2</v>
      </c>
      <c r="M8" s="48">
        <v>0</v>
      </c>
      <c r="N8" s="48">
        <v>2</v>
      </c>
      <c r="O8" s="48">
        <v>1</v>
      </c>
      <c r="P8" s="49">
        <v>0</v>
      </c>
      <c r="Q8" s="49">
        <v>0</v>
      </c>
      <c r="R8" s="48">
        <v>1</v>
      </c>
      <c r="S8" s="48">
        <v>0</v>
      </c>
      <c r="T8" s="48">
        <v>2</v>
      </c>
      <c r="U8" s="48">
        <v>2</v>
      </c>
      <c r="V8" s="48">
        <v>1</v>
      </c>
      <c r="W8" s="49">
        <v>0.5</v>
      </c>
      <c r="X8" s="49">
        <v>0.5</v>
      </c>
      <c r="Y8" s="78" t="s">
        <v>375</v>
      </c>
      <c r="Z8" s="78" t="s">
        <v>393</v>
      </c>
      <c r="AA8" s="78" t="s">
        <v>408</v>
      </c>
      <c r="AB8" s="84" t="s">
        <v>1716</v>
      </c>
      <c r="AC8" s="84" t="s">
        <v>1778</v>
      </c>
      <c r="AD8" s="84"/>
      <c r="AE8" s="84" t="s">
        <v>225</v>
      </c>
      <c r="AF8" s="84" t="s">
        <v>1821</v>
      </c>
      <c r="AG8" s="120">
        <v>3</v>
      </c>
      <c r="AH8" s="123">
        <v>6.382978723404255</v>
      </c>
      <c r="AI8" s="120">
        <v>0</v>
      </c>
      <c r="AJ8" s="123">
        <v>0</v>
      </c>
      <c r="AK8" s="120">
        <v>0</v>
      </c>
      <c r="AL8" s="123">
        <v>0</v>
      </c>
      <c r="AM8" s="120">
        <v>44</v>
      </c>
      <c r="AN8" s="123">
        <v>93.61702127659575</v>
      </c>
      <c r="AO8" s="120">
        <v>47</v>
      </c>
    </row>
    <row r="9" spans="1:41" ht="15">
      <c r="A9" s="87" t="s">
        <v>1574</v>
      </c>
      <c r="B9" s="65" t="s">
        <v>1583</v>
      </c>
      <c r="C9" s="65" t="s">
        <v>56</v>
      </c>
      <c r="D9" s="109"/>
      <c r="E9" s="108"/>
      <c r="F9" s="110" t="s">
        <v>1990</v>
      </c>
      <c r="G9" s="111"/>
      <c r="H9" s="111"/>
      <c r="I9" s="112">
        <v>9</v>
      </c>
      <c r="J9" s="113"/>
      <c r="K9" s="48">
        <v>2</v>
      </c>
      <c r="L9" s="48">
        <v>2</v>
      </c>
      <c r="M9" s="48">
        <v>0</v>
      </c>
      <c r="N9" s="48">
        <v>2</v>
      </c>
      <c r="O9" s="48">
        <v>1</v>
      </c>
      <c r="P9" s="49">
        <v>0</v>
      </c>
      <c r="Q9" s="49">
        <v>0</v>
      </c>
      <c r="R9" s="48">
        <v>1</v>
      </c>
      <c r="S9" s="48">
        <v>0</v>
      </c>
      <c r="T9" s="48">
        <v>2</v>
      </c>
      <c r="U9" s="48">
        <v>2</v>
      </c>
      <c r="V9" s="48">
        <v>1</v>
      </c>
      <c r="W9" s="49">
        <v>0.5</v>
      </c>
      <c r="X9" s="49">
        <v>0.5</v>
      </c>
      <c r="Y9" s="78" t="s">
        <v>379</v>
      </c>
      <c r="Z9" s="78" t="s">
        <v>397</v>
      </c>
      <c r="AA9" s="78" t="s">
        <v>331</v>
      </c>
      <c r="AB9" s="84" t="s">
        <v>1717</v>
      </c>
      <c r="AC9" s="84" t="s">
        <v>1779</v>
      </c>
      <c r="AD9" s="84"/>
      <c r="AE9" s="84" t="s">
        <v>217</v>
      </c>
      <c r="AF9" s="84" t="s">
        <v>1822</v>
      </c>
      <c r="AG9" s="120">
        <v>0</v>
      </c>
      <c r="AH9" s="123">
        <v>0</v>
      </c>
      <c r="AI9" s="120">
        <v>0</v>
      </c>
      <c r="AJ9" s="123">
        <v>0</v>
      </c>
      <c r="AK9" s="120">
        <v>0</v>
      </c>
      <c r="AL9" s="123">
        <v>0</v>
      </c>
      <c r="AM9" s="120">
        <v>26</v>
      </c>
      <c r="AN9" s="123">
        <v>100</v>
      </c>
      <c r="AO9" s="120">
        <v>26</v>
      </c>
    </row>
    <row r="10" spans="1:41" ht="14.25" customHeight="1">
      <c r="A10" s="87" t="s">
        <v>1575</v>
      </c>
      <c r="B10" s="65" t="s">
        <v>1584</v>
      </c>
      <c r="C10" s="65" t="s">
        <v>56</v>
      </c>
      <c r="D10" s="109"/>
      <c r="E10" s="108"/>
      <c r="F10" s="110" t="s">
        <v>1991</v>
      </c>
      <c r="G10" s="111"/>
      <c r="H10" s="111"/>
      <c r="I10" s="112">
        <v>10</v>
      </c>
      <c r="J10" s="113"/>
      <c r="K10" s="48">
        <v>2</v>
      </c>
      <c r="L10" s="48">
        <v>2</v>
      </c>
      <c r="M10" s="48">
        <v>0</v>
      </c>
      <c r="N10" s="48">
        <v>2</v>
      </c>
      <c r="O10" s="48">
        <v>1</v>
      </c>
      <c r="P10" s="49">
        <v>0</v>
      </c>
      <c r="Q10" s="49">
        <v>0</v>
      </c>
      <c r="R10" s="48">
        <v>1</v>
      </c>
      <c r="S10" s="48">
        <v>0</v>
      </c>
      <c r="T10" s="48">
        <v>2</v>
      </c>
      <c r="U10" s="48">
        <v>2</v>
      </c>
      <c r="V10" s="48">
        <v>1</v>
      </c>
      <c r="W10" s="49">
        <v>0.5</v>
      </c>
      <c r="X10" s="49">
        <v>0.5</v>
      </c>
      <c r="Y10" s="78" t="s">
        <v>376</v>
      </c>
      <c r="Z10" s="78" t="s">
        <v>394</v>
      </c>
      <c r="AA10" s="78"/>
      <c r="AB10" s="84" t="s">
        <v>1718</v>
      </c>
      <c r="AC10" s="84" t="s">
        <v>1780</v>
      </c>
      <c r="AD10" s="84"/>
      <c r="AE10" s="84" t="s">
        <v>213</v>
      </c>
      <c r="AF10" s="84" t="s">
        <v>1823</v>
      </c>
      <c r="AG10" s="120">
        <v>4</v>
      </c>
      <c r="AH10" s="123">
        <v>11.764705882352942</v>
      </c>
      <c r="AI10" s="120">
        <v>0</v>
      </c>
      <c r="AJ10" s="123">
        <v>0</v>
      </c>
      <c r="AK10" s="120">
        <v>0</v>
      </c>
      <c r="AL10" s="123">
        <v>0</v>
      </c>
      <c r="AM10" s="120">
        <v>30</v>
      </c>
      <c r="AN10" s="123">
        <v>88.23529411764706</v>
      </c>
      <c r="AO10" s="120">
        <v>34</v>
      </c>
    </row>
    <row r="11" spans="1:41" ht="15">
      <c r="A11" s="87" t="s">
        <v>1576</v>
      </c>
      <c r="B11" s="65" t="s">
        <v>1585</v>
      </c>
      <c r="C11" s="65" t="s">
        <v>56</v>
      </c>
      <c r="D11" s="109"/>
      <c r="E11" s="108"/>
      <c r="F11" s="110" t="s">
        <v>1576</v>
      </c>
      <c r="G11" s="111"/>
      <c r="H11" s="111"/>
      <c r="I11" s="112">
        <v>11</v>
      </c>
      <c r="J11" s="113"/>
      <c r="K11" s="48">
        <v>2</v>
      </c>
      <c r="L11" s="48">
        <v>1</v>
      </c>
      <c r="M11" s="48">
        <v>0</v>
      </c>
      <c r="N11" s="48">
        <v>1</v>
      </c>
      <c r="O11" s="48">
        <v>0</v>
      </c>
      <c r="P11" s="49">
        <v>0</v>
      </c>
      <c r="Q11" s="49">
        <v>0</v>
      </c>
      <c r="R11" s="48">
        <v>1</v>
      </c>
      <c r="S11" s="48">
        <v>0</v>
      </c>
      <c r="T11" s="48">
        <v>2</v>
      </c>
      <c r="U11" s="48">
        <v>1</v>
      </c>
      <c r="V11" s="48">
        <v>1</v>
      </c>
      <c r="W11" s="49">
        <v>0.5</v>
      </c>
      <c r="X11" s="49">
        <v>0.5</v>
      </c>
      <c r="Y11" s="78" t="s">
        <v>375</v>
      </c>
      <c r="Z11" s="78" t="s">
        <v>393</v>
      </c>
      <c r="AA11" s="78"/>
      <c r="AB11" s="84" t="s">
        <v>744</v>
      </c>
      <c r="AC11" s="84" t="s">
        <v>744</v>
      </c>
      <c r="AD11" s="84"/>
      <c r="AE11" s="84" t="s">
        <v>323</v>
      </c>
      <c r="AF11" s="84" t="s">
        <v>1824</v>
      </c>
      <c r="AG11" s="120">
        <v>2</v>
      </c>
      <c r="AH11" s="123">
        <v>10.526315789473685</v>
      </c>
      <c r="AI11" s="120">
        <v>0</v>
      </c>
      <c r="AJ11" s="123">
        <v>0</v>
      </c>
      <c r="AK11" s="120">
        <v>0</v>
      </c>
      <c r="AL11" s="123">
        <v>0</v>
      </c>
      <c r="AM11" s="120">
        <v>17</v>
      </c>
      <c r="AN11" s="123">
        <v>89.47368421052632</v>
      </c>
      <c r="AO11" s="120">
        <v>19</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1568</v>
      </c>
      <c r="B2" s="84" t="s">
        <v>320</v>
      </c>
      <c r="C2" s="78">
        <f>VLOOKUP(GroupVertices[[#This Row],[Vertex]],Vertices[],MATCH("ID",Vertices[[#Headers],[Vertex]:[Vertex Content Word Count]],0),FALSE)</f>
        <v>120</v>
      </c>
    </row>
    <row r="3" spans="1:3" ht="15">
      <c r="A3" s="78" t="s">
        <v>1568</v>
      </c>
      <c r="B3" s="84" t="s">
        <v>319</v>
      </c>
      <c r="C3" s="78">
        <f>VLOOKUP(GroupVertices[[#This Row],[Vertex]],Vertices[],MATCH("ID",Vertices[[#Headers],[Vertex]:[Vertex Content Word Count]],0),FALSE)</f>
        <v>18</v>
      </c>
    </row>
    <row r="4" spans="1:3" ht="15">
      <c r="A4" s="78" t="s">
        <v>1568</v>
      </c>
      <c r="B4" s="84" t="s">
        <v>315</v>
      </c>
      <c r="C4" s="78">
        <f>VLOOKUP(GroupVertices[[#This Row],[Vertex]],Vertices[],MATCH("ID",Vertices[[#Headers],[Vertex]:[Vertex Content Word Count]],0),FALSE)</f>
        <v>116</v>
      </c>
    </row>
    <row r="5" spans="1:3" ht="15">
      <c r="A5" s="78" t="s">
        <v>1568</v>
      </c>
      <c r="B5" s="84" t="s">
        <v>311</v>
      </c>
      <c r="C5" s="78">
        <f>VLOOKUP(GroupVertices[[#This Row],[Vertex]],Vertices[],MATCH("ID",Vertices[[#Headers],[Vertex]:[Vertex Content Word Count]],0),FALSE)</f>
        <v>112</v>
      </c>
    </row>
    <row r="6" spans="1:3" ht="15">
      <c r="A6" s="78" t="s">
        <v>1568</v>
      </c>
      <c r="B6" s="84" t="s">
        <v>310</v>
      </c>
      <c r="C6" s="78">
        <f>VLOOKUP(GroupVertices[[#This Row],[Vertex]],Vertices[],MATCH("ID",Vertices[[#Headers],[Vertex]:[Vertex Content Word Count]],0),FALSE)</f>
        <v>111</v>
      </c>
    </row>
    <row r="7" spans="1:3" ht="15">
      <c r="A7" s="78" t="s">
        <v>1568</v>
      </c>
      <c r="B7" s="84" t="s">
        <v>309</v>
      </c>
      <c r="C7" s="78">
        <f>VLOOKUP(GroupVertices[[#This Row],[Vertex]],Vertices[],MATCH("ID",Vertices[[#Headers],[Vertex]:[Vertex Content Word Count]],0),FALSE)</f>
        <v>110</v>
      </c>
    </row>
    <row r="8" spans="1:3" ht="15">
      <c r="A8" s="78" t="s">
        <v>1568</v>
      </c>
      <c r="B8" s="84" t="s">
        <v>303</v>
      </c>
      <c r="C8" s="78">
        <f>VLOOKUP(GroupVertices[[#This Row],[Vertex]],Vertices[],MATCH("ID",Vertices[[#Headers],[Vertex]:[Vertex Content Word Count]],0),FALSE)</f>
        <v>104</v>
      </c>
    </row>
    <row r="9" spans="1:3" ht="15">
      <c r="A9" s="78" t="s">
        <v>1568</v>
      </c>
      <c r="B9" s="84" t="s">
        <v>302</v>
      </c>
      <c r="C9" s="78">
        <f>VLOOKUP(GroupVertices[[#This Row],[Vertex]],Vertices[],MATCH("ID",Vertices[[#Headers],[Vertex]:[Vertex Content Word Count]],0),FALSE)</f>
        <v>103</v>
      </c>
    </row>
    <row r="10" spans="1:3" ht="15">
      <c r="A10" s="78" t="s">
        <v>1568</v>
      </c>
      <c r="B10" s="84" t="s">
        <v>301</v>
      </c>
      <c r="C10" s="78">
        <f>VLOOKUP(GroupVertices[[#This Row],[Vertex]],Vertices[],MATCH("ID",Vertices[[#Headers],[Vertex]:[Vertex Content Word Count]],0),FALSE)</f>
        <v>102</v>
      </c>
    </row>
    <row r="11" spans="1:3" ht="15">
      <c r="A11" s="78" t="s">
        <v>1568</v>
      </c>
      <c r="B11" s="84" t="s">
        <v>300</v>
      </c>
      <c r="C11" s="78">
        <f>VLOOKUP(GroupVertices[[#This Row],[Vertex]],Vertices[],MATCH("ID",Vertices[[#Headers],[Vertex]:[Vertex Content Word Count]],0),FALSE)</f>
        <v>101</v>
      </c>
    </row>
    <row r="12" spans="1:3" ht="15">
      <c r="A12" s="78" t="s">
        <v>1568</v>
      </c>
      <c r="B12" s="84" t="s">
        <v>299</v>
      </c>
      <c r="C12" s="78">
        <f>VLOOKUP(GroupVertices[[#This Row],[Vertex]],Vertices[],MATCH("ID",Vertices[[#Headers],[Vertex]:[Vertex Content Word Count]],0),FALSE)</f>
        <v>100</v>
      </c>
    </row>
    <row r="13" spans="1:3" ht="15">
      <c r="A13" s="78" t="s">
        <v>1568</v>
      </c>
      <c r="B13" s="84" t="s">
        <v>298</v>
      </c>
      <c r="C13" s="78">
        <f>VLOOKUP(GroupVertices[[#This Row],[Vertex]],Vertices[],MATCH("ID",Vertices[[#Headers],[Vertex]:[Vertex Content Word Count]],0),FALSE)</f>
        <v>99</v>
      </c>
    </row>
    <row r="14" spans="1:3" ht="15">
      <c r="A14" s="78" t="s">
        <v>1568</v>
      </c>
      <c r="B14" s="84" t="s">
        <v>297</v>
      </c>
      <c r="C14" s="78">
        <f>VLOOKUP(GroupVertices[[#This Row],[Vertex]],Vertices[],MATCH("ID",Vertices[[#Headers],[Vertex]:[Vertex Content Word Count]],0),FALSE)</f>
        <v>98</v>
      </c>
    </row>
    <row r="15" spans="1:3" ht="15">
      <c r="A15" s="78" t="s">
        <v>1568</v>
      </c>
      <c r="B15" s="84" t="s">
        <v>296</v>
      </c>
      <c r="C15" s="78">
        <f>VLOOKUP(GroupVertices[[#This Row],[Vertex]],Vertices[],MATCH("ID",Vertices[[#Headers],[Vertex]:[Vertex Content Word Count]],0),FALSE)</f>
        <v>97</v>
      </c>
    </row>
    <row r="16" spans="1:3" ht="15">
      <c r="A16" s="78" t="s">
        <v>1568</v>
      </c>
      <c r="B16" s="84" t="s">
        <v>295</v>
      </c>
      <c r="C16" s="78">
        <f>VLOOKUP(GroupVertices[[#This Row],[Vertex]],Vertices[],MATCH("ID",Vertices[[#Headers],[Vertex]:[Vertex Content Word Count]],0),FALSE)</f>
        <v>96</v>
      </c>
    </row>
    <row r="17" spans="1:3" ht="15">
      <c r="A17" s="78" t="s">
        <v>1568</v>
      </c>
      <c r="B17" s="84" t="s">
        <v>294</v>
      </c>
      <c r="C17" s="78">
        <f>VLOOKUP(GroupVertices[[#This Row],[Vertex]],Vertices[],MATCH("ID",Vertices[[#Headers],[Vertex]:[Vertex Content Word Count]],0),FALSE)</f>
        <v>95</v>
      </c>
    </row>
    <row r="18" spans="1:3" ht="15">
      <c r="A18" s="78" t="s">
        <v>1568</v>
      </c>
      <c r="B18" s="84" t="s">
        <v>293</v>
      </c>
      <c r="C18" s="78">
        <f>VLOOKUP(GroupVertices[[#This Row],[Vertex]],Vertices[],MATCH("ID",Vertices[[#Headers],[Vertex]:[Vertex Content Word Count]],0),FALSE)</f>
        <v>94</v>
      </c>
    </row>
    <row r="19" spans="1:3" ht="15">
      <c r="A19" s="78" t="s">
        <v>1568</v>
      </c>
      <c r="B19" s="84" t="s">
        <v>292</v>
      </c>
      <c r="C19" s="78">
        <f>VLOOKUP(GroupVertices[[#This Row],[Vertex]],Vertices[],MATCH("ID",Vertices[[#Headers],[Vertex]:[Vertex Content Word Count]],0),FALSE)</f>
        <v>93</v>
      </c>
    </row>
    <row r="20" spans="1:3" ht="15">
      <c r="A20" s="78" t="s">
        <v>1568</v>
      </c>
      <c r="B20" s="84" t="s">
        <v>291</v>
      </c>
      <c r="C20" s="78">
        <f>VLOOKUP(GroupVertices[[#This Row],[Vertex]],Vertices[],MATCH("ID",Vertices[[#Headers],[Vertex]:[Vertex Content Word Count]],0),FALSE)</f>
        <v>92</v>
      </c>
    </row>
    <row r="21" spans="1:3" ht="15">
      <c r="A21" s="78" t="s">
        <v>1568</v>
      </c>
      <c r="B21" s="84" t="s">
        <v>290</v>
      </c>
      <c r="C21" s="78">
        <f>VLOOKUP(GroupVertices[[#This Row],[Vertex]],Vertices[],MATCH("ID",Vertices[[#Headers],[Vertex]:[Vertex Content Word Count]],0),FALSE)</f>
        <v>91</v>
      </c>
    </row>
    <row r="22" spans="1:3" ht="15">
      <c r="A22" s="78" t="s">
        <v>1568</v>
      </c>
      <c r="B22" s="84" t="s">
        <v>289</v>
      </c>
      <c r="C22" s="78">
        <f>VLOOKUP(GroupVertices[[#This Row],[Vertex]],Vertices[],MATCH("ID",Vertices[[#Headers],[Vertex]:[Vertex Content Word Count]],0),FALSE)</f>
        <v>90</v>
      </c>
    </row>
    <row r="23" spans="1:3" ht="15">
      <c r="A23" s="78" t="s">
        <v>1568</v>
      </c>
      <c r="B23" s="84" t="s">
        <v>288</v>
      </c>
      <c r="C23" s="78">
        <f>VLOOKUP(GroupVertices[[#This Row],[Vertex]],Vertices[],MATCH("ID",Vertices[[#Headers],[Vertex]:[Vertex Content Word Count]],0),FALSE)</f>
        <v>89</v>
      </c>
    </row>
    <row r="24" spans="1:3" ht="15">
      <c r="A24" s="78" t="s">
        <v>1568</v>
      </c>
      <c r="B24" s="84" t="s">
        <v>287</v>
      </c>
      <c r="C24" s="78">
        <f>VLOOKUP(GroupVertices[[#This Row],[Vertex]],Vertices[],MATCH("ID",Vertices[[#Headers],[Vertex]:[Vertex Content Word Count]],0),FALSE)</f>
        <v>88</v>
      </c>
    </row>
    <row r="25" spans="1:3" ht="15">
      <c r="A25" s="78" t="s">
        <v>1568</v>
      </c>
      <c r="B25" s="84" t="s">
        <v>286</v>
      </c>
      <c r="C25" s="78">
        <f>VLOOKUP(GroupVertices[[#This Row],[Vertex]],Vertices[],MATCH("ID",Vertices[[#Headers],[Vertex]:[Vertex Content Word Count]],0),FALSE)</f>
        <v>87</v>
      </c>
    </row>
    <row r="26" spans="1:3" ht="15">
      <c r="A26" s="78" t="s">
        <v>1568</v>
      </c>
      <c r="B26" s="84" t="s">
        <v>285</v>
      </c>
      <c r="C26" s="78">
        <f>VLOOKUP(GroupVertices[[#This Row],[Vertex]],Vertices[],MATCH("ID",Vertices[[#Headers],[Vertex]:[Vertex Content Word Count]],0),FALSE)</f>
        <v>86</v>
      </c>
    </row>
    <row r="27" spans="1:3" ht="15">
      <c r="A27" s="78" t="s">
        <v>1568</v>
      </c>
      <c r="B27" s="84" t="s">
        <v>284</v>
      </c>
      <c r="C27" s="78">
        <f>VLOOKUP(GroupVertices[[#This Row],[Vertex]],Vertices[],MATCH("ID",Vertices[[#Headers],[Vertex]:[Vertex Content Word Count]],0),FALSE)</f>
        <v>85</v>
      </c>
    </row>
    <row r="28" spans="1:3" ht="15">
      <c r="A28" s="78" t="s">
        <v>1568</v>
      </c>
      <c r="B28" s="84" t="s">
        <v>283</v>
      </c>
      <c r="C28" s="78">
        <f>VLOOKUP(GroupVertices[[#This Row],[Vertex]],Vertices[],MATCH("ID",Vertices[[#Headers],[Vertex]:[Vertex Content Word Count]],0),FALSE)</f>
        <v>84</v>
      </c>
    </row>
    <row r="29" spans="1:3" ht="15">
      <c r="A29" s="78" t="s">
        <v>1568</v>
      </c>
      <c r="B29" s="84" t="s">
        <v>282</v>
      </c>
      <c r="C29" s="78">
        <f>VLOOKUP(GroupVertices[[#This Row],[Vertex]],Vertices[],MATCH("ID",Vertices[[#Headers],[Vertex]:[Vertex Content Word Count]],0),FALSE)</f>
        <v>83</v>
      </c>
    </row>
    <row r="30" spans="1:3" ht="15">
      <c r="A30" s="78" t="s">
        <v>1568</v>
      </c>
      <c r="B30" s="84" t="s">
        <v>281</v>
      </c>
      <c r="C30" s="78">
        <f>VLOOKUP(GroupVertices[[#This Row],[Vertex]],Vertices[],MATCH("ID",Vertices[[#Headers],[Vertex]:[Vertex Content Word Count]],0),FALSE)</f>
        <v>82</v>
      </c>
    </row>
    <row r="31" spans="1:3" ht="15">
      <c r="A31" s="78" t="s">
        <v>1568</v>
      </c>
      <c r="B31" s="84" t="s">
        <v>280</v>
      </c>
      <c r="C31" s="78">
        <f>VLOOKUP(GroupVertices[[#This Row],[Vertex]],Vertices[],MATCH("ID",Vertices[[#Headers],[Vertex]:[Vertex Content Word Count]],0),FALSE)</f>
        <v>81</v>
      </c>
    </row>
    <row r="32" spans="1:3" ht="15">
      <c r="A32" s="78" t="s">
        <v>1568</v>
      </c>
      <c r="B32" s="84" t="s">
        <v>279</v>
      </c>
      <c r="C32" s="78">
        <f>VLOOKUP(GroupVertices[[#This Row],[Vertex]],Vertices[],MATCH("ID",Vertices[[#Headers],[Vertex]:[Vertex Content Word Count]],0),FALSE)</f>
        <v>80</v>
      </c>
    </row>
    <row r="33" spans="1:3" ht="15">
      <c r="A33" s="78" t="s">
        <v>1568</v>
      </c>
      <c r="B33" s="84" t="s">
        <v>278</v>
      </c>
      <c r="C33" s="78">
        <f>VLOOKUP(GroupVertices[[#This Row],[Vertex]],Vertices[],MATCH("ID",Vertices[[#Headers],[Vertex]:[Vertex Content Word Count]],0),FALSE)</f>
        <v>79</v>
      </c>
    </row>
    <row r="34" spans="1:3" ht="15">
      <c r="A34" s="78" t="s">
        <v>1568</v>
      </c>
      <c r="B34" s="84" t="s">
        <v>277</v>
      </c>
      <c r="C34" s="78">
        <f>VLOOKUP(GroupVertices[[#This Row],[Vertex]],Vertices[],MATCH("ID",Vertices[[#Headers],[Vertex]:[Vertex Content Word Count]],0),FALSE)</f>
        <v>78</v>
      </c>
    </row>
    <row r="35" spans="1:3" ht="15">
      <c r="A35" s="78" t="s">
        <v>1568</v>
      </c>
      <c r="B35" s="84" t="s">
        <v>276</v>
      </c>
      <c r="C35" s="78">
        <f>VLOOKUP(GroupVertices[[#This Row],[Vertex]],Vertices[],MATCH("ID",Vertices[[#Headers],[Vertex]:[Vertex Content Word Count]],0),FALSE)</f>
        <v>77</v>
      </c>
    </row>
    <row r="36" spans="1:3" ht="15">
      <c r="A36" s="78" t="s">
        <v>1568</v>
      </c>
      <c r="B36" s="84" t="s">
        <v>275</v>
      </c>
      <c r="C36" s="78">
        <f>VLOOKUP(GroupVertices[[#This Row],[Vertex]],Vertices[],MATCH("ID",Vertices[[#Headers],[Vertex]:[Vertex Content Word Count]],0),FALSE)</f>
        <v>76</v>
      </c>
    </row>
    <row r="37" spans="1:3" ht="15">
      <c r="A37" s="78" t="s">
        <v>1568</v>
      </c>
      <c r="B37" s="84" t="s">
        <v>274</v>
      </c>
      <c r="C37" s="78">
        <f>VLOOKUP(GroupVertices[[#This Row],[Vertex]],Vertices[],MATCH("ID",Vertices[[#Headers],[Vertex]:[Vertex Content Word Count]],0),FALSE)</f>
        <v>75</v>
      </c>
    </row>
    <row r="38" spans="1:3" ht="15">
      <c r="A38" s="78" t="s">
        <v>1568</v>
      </c>
      <c r="B38" s="84" t="s">
        <v>273</v>
      </c>
      <c r="C38" s="78">
        <f>VLOOKUP(GroupVertices[[#This Row],[Vertex]],Vertices[],MATCH("ID",Vertices[[#Headers],[Vertex]:[Vertex Content Word Count]],0),FALSE)</f>
        <v>74</v>
      </c>
    </row>
    <row r="39" spans="1:3" ht="15">
      <c r="A39" s="78" t="s">
        <v>1568</v>
      </c>
      <c r="B39" s="84" t="s">
        <v>272</v>
      </c>
      <c r="C39" s="78">
        <f>VLOOKUP(GroupVertices[[#This Row],[Vertex]],Vertices[],MATCH("ID",Vertices[[#Headers],[Vertex]:[Vertex Content Word Count]],0),FALSE)</f>
        <v>73</v>
      </c>
    </row>
    <row r="40" spans="1:3" ht="15">
      <c r="A40" s="78" t="s">
        <v>1568</v>
      </c>
      <c r="B40" s="84" t="s">
        <v>271</v>
      </c>
      <c r="C40" s="78">
        <f>VLOOKUP(GroupVertices[[#This Row],[Vertex]],Vertices[],MATCH("ID",Vertices[[#Headers],[Vertex]:[Vertex Content Word Count]],0),FALSE)</f>
        <v>72</v>
      </c>
    </row>
    <row r="41" spans="1:3" ht="15">
      <c r="A41" s="78" t="s">
        <v>1568</v>
      </c>
      <c r="B41" s="84" t="s">
        <v>270</v>
      </c>
      <c r="C41" s="78">
        <f>VLOOKUP(GroupVertices[[#This Row],[Vertex]],Vertices[],MATCH("ID",Vertices[[#Headers],[Vertex]:[Vertex Content Word Count]],0),FALSE)</f>
        <v>71</v>
      </c>
    </row>
    <row r="42" spans="1:3" ht="15">
      <c r="A42" s="78" t="s">
        <v>1568</v>
      </c>
      <c r="B42" s="84" t="s">
        <v>269</v>
      </c>
      <c r="C42" s="78">
        <f>VLOOKUP(GroupVertices[[#This Row],[Vertex]],Vertices[],MATCH("ID",Vertices[[#Headers],[Vertex]:[Vertex Content Word Count]],0),FALSE)</f>
        <v>70</v>
      </c>
    </row>
    <row r="43" spans="1:3" ht="15">
      <c r="A43" s="78" t="s">
        <v>1568</v>
      </c>
      <c r="B43" s="84" t="s">
        <v>268</v>
      </c>
      <c r="C43" s="78">
        <f>VLOOKUP(GroupVertices[[#This Row],[Vertex]],Vertices[],MATCH("ID",Vertices[[#Headers],[Vertex]:[Vertex Content Word Count]],0),FALSE)</f>
        <v>69</v>
      </c>
    </row>
    <row r="44" spans="1:3" ht="15">
      <c r="A44" s="78" t="s">
        <v>1568</v>
      </c>
      <c r="B44" s="84" t="s">
        <v>267</v>
      </c>
      <c r="C44" s="78">
        <f>VLOOKUP(GroupVertices[[#This Row],[Vertex]],Vertices[],MATCH("ID",Vertices[[#Headers],[Vertex]:[Vertex Content Word Count]],0),FALSE)</f>
        <v>68</v>
      </c>
    </row>
    <row r="45" spans="1:3" ht="15">
      <c r="A45" s="78" t="s">
        <v>1568</v>
      </c>
      <c r="B45" s="84" t="s">
        <v>266</v>
      </c>
      <c r="C45" s="78">
        <f>VLOOKUP(GroupVertices[[#This Row],[Vertex]],Vertices[],MATCH("ID",Vertices[[#Headers],[Vertex]:[Vertex Content Word Count]],0),FALSE)</f>
        <v>67</v>
      </c>
    </row>
    <row r="46" spans="1:3" ht="15">
      <c r="A46" s="78" t="s">
        <v>1568</v>
      </c>
      <c r="B46" s="84" t="s">
        <v>265</v>
      </c>
      <c r="C46" s="78">
        <f>VLOOKUP(GroupVertices[[#This Row],[Vertex]],Vertices[],MATCH("ID",Vertices[[#Headers],[Vertex]:[Vertex Content Word Count]],0),FALSE)</f>
        <v>66</v>
      </c>
    </row>
    <row r="47" spans="1:3" ht="15">
      <c r="A47" s="78" t="s">
        <v>1568</v>
      </c>
      <c r="B47" s="84" t="s">
        <v>264</v>
      </c>
      <c r="C47" s="78">
        <f>VLOOKUP(GroupVertices[[#This Row],[Vertex]],Vertices[],MATCH("ID",Vertices[[#Headers],[Vertex]:[Vertex Content Word Count]],0),FALSE)</f>
        <v>65</v>
      </c>
    </row>
    <row r="48" spans="1:3" ht="15">
      <c r="A48" s="78" t="s">
        <v>1568</v>
      </c>
      <c r="B48" s="84" t="s">
        <v>263</v>
      </c>
      <c r="C48" s="78">
        <f>VLOOKUP(GroupVertices[[#This Row],[Vertex]],Vertices[],MATCH("ID",Vertices[[#Headers],[Vertex]:[Vertex Content Word Count]],0),FALSE)</f>
        <v>64</v>
      </c>
    </row>
    <row r="49" spans="1:3" ht="15">
      <c r="A49" s="78" t="s">
        <v>1568</v>
      </c>
      <c r="B49" s="84" t="s">
        <v>262</v>
      </c>
      <c r="C49" s="78">
        <f>VLOOKUP(GroupVertices[[#This Row],[Vertex]],Vertices[],MATCH("ID",Vertices[[#Headers],[Vertex]:[Vertex Content Word Count]],0),FALSE)</f>
        <v>63</v>
      </c>
    </row>
    <row r="50" spans="1:3" ht="15">
      <c r="A50" s="78" t="s">
        <v>1568</v>
      </c>
      <c r="B50" s="84" t="s">
        <v>261</v>
      </c>
      <c r="C50" s="78">
        <f>VLOOKUP(GroupVertices[[#This Row],[Vertex]],Vertices[],MATCH("ID",Vertices[[#Headers],[Vertex]:[Vertex Content Word Count]],0),FALSE)</f>
        <v>62</v>
      </c>
    </row>
    <row r="51" spans="1:3" ht="15">
      <c r="A51" s="78" t="s">
        <v>1568</v>
      </c>
      <c r="B51" s="84" t="s">
        <v>260</v>
      </c>
      <c r="C51" s="78">
        <f>VLOOKUP(GroupVertices[[#This Row],[Vertex]],Vertices[],MATCH("ID",Vertices[[#Headers],[Vertex]:[Vertex Content Word Count]],0),FALSE)</f>
        <v>61</v>
      </c>
    </row>
    <row r="52" spans="1:3" ht="15">
      <c r="A52" s="78" t="s">
        <v>1568</v>
      </c>
      <c r="B52" s="84" t="s">
        <v>259</v>
      </c>
      <c r="C52" s="78">
        <f>VLOOKUP(GroupVertices[[#This Row],[Vertex]],Vertices[],MATCH("ID",Vertices[[#Headers],[Vertex]:[Vertex Content Word Count]],0),FALSE)</f>
        <v>60</v>
      </c>
    </row>
    <row r="53" spans="1:3" ht="15">
      <c r="A53" s="78" t="s">
        <v>1568</v>
      </c>
      <c r="B53" s="84" t="s">
        <v>258</v>
      </c>
      <c r="C53" s="78">
        <f>VLOOKUP(GroupVertices[[#This Row],[Vertex]],Vertices[],MATCH("ID",Vertices[[#Headers],[Vertex]:[Vertex Content Word Count]],0),FALSE)</f>
        <v>59</v>
      </c>
    </row>
    <row r="54" spans="1:3" ht="15">
      <c r="A54" s="78" t="s">
        <v>1568</v>
      </c>
      <c r="B54" s="84" t="s">
        <v>257</v>
      </c>
      <c r="C54" s="78">
        <f>VLOOKUP(GroupVertices[[#This Row],[Vertex]],Vertices[],MATCH("ID",Vertices[[#Headers],[Vertex]:[Vertex Content Word Count]],0),FALSE)</f>
        <v>58</v>
      </c>
    </row>
    <row r="55" spans="1:3" ht="15">
      <c r="A55" s="78" t="s">
        <v>1568</v>
      </c>
      <c r="B55" s="84" t="s">
        <v>256</v>
      </c>
      <c r="C55" s="78">
        <f>VLOOKUP(GroupVertices[[#This Row],[Vertex]],Vertices[],MATCH("ID",Vertices[[#Headers],[Vertex]:[Vertex Content Word Count]],0),FALSE)</f>
        <v>57</v>
      </c>
    </row>
    <row r="56" spans="1:3" ht="15">
      <c r="A56" s="78" t="s">
        <v>1568</v>
      </c>
      <c r="B56" s="84" t="s">
        <v>255</v>
      </c>
      <c r="C56" s="78">
        <f>VLOOKUP(GroupVertices[[#This Row],[Vertex]],Vertices[],MATCH("ID",Vertices[[#Headers],[Vertex]:[Vertex Content Word Count]],0),FALSE)</f>
        <v>56</v>
      </c>
    </row>
    <row r="57" spans="1:3" ht="15">
      <c r="A57" s="78" t="s">
        <v>1568</v>
      </c>
      <c r="B57" s="84" t="s">
        <v>254</v>
      </c>
      <c r="C57" s="78">
        <f>VLOOKUP(GroupVertices[[#This Row],[Vertex]],Vertices[],MATCH("ID",Vertices[[#Headers],[Vertex]:[Vertex Content Word Count]],0),FALSE)</f>
        <v>55</v>
      </c>
    </row>
    <row r="58" spans="1:3" ht="15">
      <c r="A58" s="78" t="s">
        <v>1568</v>
      </c>
      <c r="B58" s="84" t="s">
        <v>253</v>
      </c>
      <c r="C58" s="78">
        <f>VLOOKUP(GroupVertices[[#This Row],[Vertex]],Vertices[],MATCH("ID",Vertices[[#Headers],[Vertex]:[Vertex Content Word Count]],0),FALSE)</f>
        <v>54</v>
      </c>
    </row>
    <row r="59" spans="1:3" ht="15">
      <c r="A59" s="78" t="s">
        <v>1568</v>
      </c>
      <c r="B59" s="84" t="s">
        <v>251</v>
      </c>
      <c r="C59" s="78">
        <f>VLOOKUP(GroupVertices[[#This Row],[Vertex]],Vertices[],MATCH("ID",Vertices[[#Headers],[Vertex]:[Vertex Content Word Count]],0),FALSE)</f>
        <v>52</v>
      </c>
    </row>
    <row r="60" spans="1:3" ht="15">
      <c r="A60" s="78" t="s">
        <v>1568</v>
      </c>
      <c r="B60" s="84" t="s">
        <v>250</v>
      </c>
      <c r="C60" s="78">
        <f>VLOOKUP(GroupVertices[[#This Row],[Vertex]],Vertices[],MATCH("ID",Vertices[[#Headers],[Vertex]:[Vertex Content Word Count]],0),FALSE)</f>
        <v>51</v>
      </c>
    </row>
    <row r="61" spans="1:3" ht="15">
      <c r="A61" s="78" t="s">
        <v>1568</v>
      </c>
      <c r="B61" s="84" t="s">
        <v>249</v>
      </c>
      <c r="C61" s="78">
        <f>VLOOKUP(GroupVertices[[#This Row],[Vertex]],Vertices[],MATCH("ID",Vertices[[#Headers],[Vertex]:[Vertex Content Word Count]],0),FALSE)</f>
        <v>50</v>
      </c>
    </row>
    <row r="62" spans="1:3" ht="15">
      <c r="A62" s="78" t="s">
        <v>1568</v>
      </c>
      <c r="B62" s="84" t="s">
        <v>248</v>
      </c>
      <c r="C62" s="78">
        <f>VLOOKUP(GroupVertices[[#This Row],[Vertex]],Vertices[],MATCH("ID",Vertices[[#Headers],[Vertex]:[Vertex Content Word Count]],0),FALSE)</f>
        <v>49</v>
      </c>
    </row>
    <row r="63" spans="1:3" ht="15">
      <c r="A63" s="78" t="s">
        <v>1568</v>
      </c>
      <c r="B63" s="84" t="s">
        <v>247</v>
      </c>
      <c r="C63" s="78">
        <f>VLOOKUP(GroupVertices[[#This Row],[Vertex]],Vertices[],MATCH("ID",Vertices[[#Headers],[Vertex]:[Vertex Content Word Count]],0),FALSE)</f>
        <v>48</v>
      </c>
    </row>
    <row r="64" spans="1:3" ht="15">
      <c r="A64" s="78" t="s">
        <v>1568</v>
      </c>
      <c r="B64" s="84" t="s">
        <v>246</v>
      </c>
      <c r="C64" s="78">
        <f>VLOOKUP(GroupVertices[[#This Row],[Vertex]],Vertices[],MATCH("ID",Vertices[[#Headers],[Vertex]:[Vertex Content Word Count]],0),FALSE)</f>
        <v>47</v>
      </c>
    </row>
    <row r="65" spans="1:3" ht="15">
      <c r="A65" s="78" t="s">
        <v>1568</v>
      </c>
      <c r="B65" s="84" t="s">
        <v>245</v>
      </c>
      <c r="C65" s="78">
        <f>VLOOKUP(GroupVertices[[#This Row],[Vertex]],Vertices[],MATCH("ID",Vertices[[#Headers],[Vertex]:[Vertex Content Word Count]],0),FALSE)</f>
        <v>46</v>
      </c>
    </row>
    <row r="66" spans="1:3" ht="15">
      <c r="A66" s="78" t="s">
        <v>1568</v>
      </c>
      <c r="B66" s="84" t="s">
        <v>243</v>
      </c>
      <c r="C66" s="78">
        <f>VLOOKUP(GroupVertices[[#This Row],[Vertex]],Vertices[],MATCH("ID",Vertices[[#Headers],[Vertex]:[Vertex Content Word Count]],0),FALSE)</f>
        <v>44</v>
      </c>
    </row>
    <row r="67" spans="1:3" ht="15">
      <c r="A67" s="78" t="s">
        <v>1568</v>
      </c>
      <c r="B67" s="84" t="s">
        <v>242</v>
      </c>
      <c r="C67" s="78">
        <f>VLOOKUP(GroupVertices[[#This Row],[Vertex]],Vertices[],MATCH("ID",Vertices[[#Headers],[Vertex]:[Vertex Content Word Count]],0),FALSE)</f>
        <v>43</v>
      </c>
    </row>
    <row r="68" spans="1:3" ht="15">
      <c r="A68" s="78" t="s">
        <v>1568</v>
      </c>
      <c r="B68" s="84" t="s">
        <v>241</v>
      </c>
      <c r="C68" s="78">
        <f>VLOOKUP(GroupVertices[[#This Row],[Vertex]],Vertices[],MATCH("ID",Vertices[[#Headers],[Vertex]:[Vertex Content Word Count]],0),FALSE)</f>
        <v>42</v>
      </c>
    </row>
    <row r="69" spans="1:3" ht="15">
      <c r="A69" s="78" t="s">
        <v>1568</v>
      </c>
      <c r="B69" s="84" t="s">
        <v>240</v>
      </c>
      <c r="C69" s="78">
        <f>VLOOKUP(GroupVertices[[#This Row],[Vertex]],Vertices[],MATCH("ID",Vertices[[#Headers],[Vertex]:[Vertex Content Word Count]],0),FALSE)</f>
        <v>41</v>
      </c>
    </row>
    <row r="70" spans="1:3" ht="15">
      <c r="A70" s="78" t="s">
        <v>1568</v>
      </c>
      <c r="B70" s="84" t="s">
        <v>239</v>
      </c>
      <c r="C70" s="78">
        <f>VLOOKUP(GroupVertices[[#This Row],[Vertex]],Vertices[],MATCH("ID",Vertices[[#Headers],[Vertex]:[Vertex Content Word Count]],0),FALSE)</f>
        <v>40</v>
      </c>
    </row>
    <row r="71" spans="1:3" ht="15">
      <c r="A71" s="78" t="s">
        <v>1568</v>
      </c>
      <c r="B71" s="84" t="s">
        <v>238</v>
      </c>
      <c r="C71" s="78">
        <f>VLOOKUP(GroupVertices[[#This Row],[Vertex]],Vertices[],MATCH("ID",Vertices[[#Headers],[Vertex]:[Vertex Content Word Count]],0),FALSE)</f>
        <v>39</v>
      </c>
    </row>
    <row r="72" spans="1:3" ht="15">
      <c r="A72" s="78" t="s">
        <v>1568</v>
      </c>
      <c r="B72" s="84" t="s">
        <v>237</v>
      </c>
      <c r="C72" s="78">
        <f>VLOOKUP(GroupVertices[[#This Row],[Vertex]],Vertices[],MATCH("ID",Vertices[[#Headers],[Vertex]:[Vertex Content Word Count]],0),FALSE)</f>
        <v>38</v>
      </c>
    </row>
    <row r="73" spans="1:3" ht="15">
      <c r="A73" s="78" t="s">
        <v>1568</v>
      </c>
      <c r="B73" s="84" t="s">
        <v>235</v>
      </c>
      <c r="C73" s="78">
        <f>VLOOKUP(GroupVertices[[#This Row],[Vertex]],Vertices[],MATCH("ID",Vertices[[#Headers],[Vertex]:[Vertex Content Word Count]],0),FALSE)</f>
        <v>36</v>
      </c>
    </row>
    <row r="74" spans="1:3" ht="15">
      <c r="A74" s="78" t="s">
        <v>1568</v>
      </c>
      <c r="B74" s="84" t="s">
        <v>234</v>
      </c>
      <c r="C74" s="78">
        <f>VLOOKUP(GroupVertices[[#This Row],[Vertex]],Vertices[],MATCH("ID",Vertices[[#Headers],[Vertex]:[Vertex Content Word Count]],0),FALSE)</f>
        <v>35</v>
      </c>
    </row>
    <row r="75" spans="1:3" ht="15">
      <c r="A75" s="78" t="s">
        <v>1568</v>
      </c>
      <c r="B75" s="84" t="s">
        <v>233</v>
      </c>
      <c r="C75" s="78">
        <f>VLOOKUP(GroupVertices[[#This Row],[Vertex]],Vertices[],MATCH("ID",Vertices[[#Headers],[Vertex]:[Vertex Content Word Count]],0),FALSE)</f>
        <v>34</v>
      </c>
    </row>
    <row r="76" spans="1:3" ht="15">
      <c r="A76" s="78" t="s">
        <v>1568</v>
      </c>
      <c r="B76" s="84" t="s">
        <v>222</v>
      </c>
      <c r="C76" s="78">
        <f>VLOOKUP(GroupVertices[[#This Row],[Vertex]],Vertices[],MATCH("ID",Vertices[[#Headers],[Vertex]:[Vertex Content Word Count]],0),FALSE)</f>
        <v>17</v>
      </c>
    </row>
    <row r="77" spans="1:3" ht="15">
      <c r="A77" s="78" t="s">
        <v>1569</v>
      </c>
      <c r="B77" s="84" t="s">
        <v>215</v>
      </c>
      <c r="C77" s="78">
        <f>VLOOKUP(GroupVertices[[#This Row],[Vertex]],Vertices[],MATCH("ID",Vertices[[#Headers],[Vertex]:[Vertex Content Word Count]],0),FALSE)</f>
        <v>7</v>
      </c>
    </row>
    <row r="78" spans="1:3" ht="15">
      <c r="A78" s="78" t="s">
        <v>1569</v>
      </c>
      <c r="B78" s="84" t="s">
        <v>216</v>
      </c>
      <c r="C78" s="78">
        <f>VLOOKUP(GroupVertices[[#This Row],[Vertex]],Vertices[],MATCH("ID",Vertices[[#Headers],[Vertex]:[Vertex Content Word Count]],0),FALSE)</f>
        <v>8</v>
      </c>
    </row>
    <row r="79" spans="1:3" ht="15">
      <c r="A79" s="78" t="s">
        <v>1569</v>
      </c>
      <c r="B79" s="84" t="s">
        <v>219</v>
      </c>
      <c r="C79" s="78">
        <f>VLOOKUP(GroupVertices[[#This Row],[Vertex]],Vertices[],MATCH("ID",Vertices[[#Headers],[Vertex]:[Vertex Content Word Count]],0),FALSE)</f>
        <v>11</v>
      </c>
    </row>
    <row r="80" spans="1:3" ht="15">
      <c r="A80" s="78" t="s">
        <v>1569</v>
      </c>
      <c r="B80" s="84" t="s">
        <v>221</v>
      </c>
      <c r="C80" s="78">
        <f>VLOOKUP(GroupVertices[[#This Row],[Vertex]],Vertices[],MATCH("ID",Vertices[[#Headers],[Vertex]:[Vertex Content Word Count]],0),FALSE)</f>
        <v>16</v>
      </c>
    </row>
    <row r="81" spans="1:3" ht="15">
      <c r="A81" s="78" t="s">
        <v>1569</v>
      </c>
      <c r="B81" s="84" t="s">
        <v>224</v>
      </c>
      <c r="C81" s="78">
        <f>VLOOKUP(GroupVertices[[#This Row],[Vertex]],Vertices[],MATCH("ID",Vertices[[#Headers],[Vertex]:[Vertex Content Word Count]],0),FALSE)</f>
        <v>25</v>
      </c>
    </row>
    <row r="82" spans="1:3" ht="15">
      <c r="A82" s="78" t="s">
        <v>1569</v>
      </c>
      <c r="B82" s="84" t="s">
        <v>227</v>
      </c>
      <c r="C82" s="78">
        <f>VLOOKUP(GroupVertices[[#This Row],[Vertex]],Vertices[],MATCH("ID",Vertices[[#Headers],[Vertex]:[Vertex Content Word Count]],0),FALSE)</f>
        <v>28</v>
      </c>
    </row>
    <row r="83" spans="1:3" ht="15">
      <c r="A83" s="78" t="s">
        <v>1569</v>
      </c>
      <c r="B83" s="84" t="s">
        <v>230</v>
      </c>
      <c r="C83" s="78">
        <f>VLOOKUP(GroupVertices[[#This Row],[Vertex]],Vertices[],MATCH("ID",Vertices[[#Headers],[Vertex]:[Vertex Content Word Count]],0),FALSE)</f>
        <v>31</v>
      </c>
    </row>
    <row r="84" spans="1:3" ht="15">
      <c r="A84" s="78" t="s">
        <v>1569</v>
      </c>
      <c r="B84" s="84" t="s">
        <v>232</v>
      </c>
      <c r="C84" s="78">
        <f>VLOOKUP(GroupVertices[[#This Row],[Vertex]],Vertices[],MATCH("ID",Vertices[[#Headers],[Vertex]:[Vertex Content Word Count]],0),FALSE)</f>
        <v>33</v>
      </c>
    </row>
    <row r="85" spans="1:3" ht="15">
      <c r="A85" s="78" t="s">
        <v>1569</v>
      </c>
      <c r="B85" s="84" t="s">
        <v>236</v>
      </c>
      <c r="C85" s="78">
        <f>VLOOKUP(GroupVertices[[#This Row],[Vertex]],Vertices[],MATCH("ID",Vertices[[#Headers],[Vertex]:[Vertex Content Word Count]],0),FALSE)</f>
        <v>37</v>
      </c>
    </row>
    <row r="86" spans="1:3" ht="15">
      <c r="A86" s="78" t="s">
        <v>1569</v>
      </c>
      <c r="B86" s="84" t="s">
        <v>244</v>
      </c>
      <c r="C86" s="78">
        <f>VLOOKUP(GroupVertices[[#This Row],[Vertex]],Vertices[],MATCH("ID",Vertices[[#Headers],[Vertex]:[Vertex Content Word Count]],0),FALSE)</f>
        <v>45</v>
      </c>
    </row>
    <row r="87" spans="1:3" ht="15">
      <c r="A87" s="78" t="s">
        <v>1569</v>
      </c>
      <c r="B87" s="84" t="s">
        <v>252</v>
      </c>
      <c r="C87" s="78">
        <f>VLOOKUP(GroupVertices[[#This Row],[Vertex]],Vertices[],MATCH("ID",Vertices[[#Headers],[Vertex]:[Vertex Content Word Count]],0),FALSE)</f>
        <v>53</v>
      </c>
    </row>
    <row r="88" spans="1:3" ht="15">
      <c r="A88" s="78" t="s">
        <v>1569</v>
      </c>
      <c r="B88" s="84" t="s">
        <v>304</v>
      </c>
      <c r="C88" s="78">
        <f>VLOOKUP(GroupVertices[[#This Row],[Vertex]],Vertices[],MATCH("ID",Vertices[[#Headers],[Vertex]:[Vertex Content Word Count]],0),FALSE)</f>
        <v>105</v>
      </c>
    </row>
    <row r="89" spans="1:3" ht="15">
      <c r="A89" s="78" t="s">
        <v>1569</v>
      </c>
      <c r="B89" s="84" t="s">
        <v>305</v>
      </c>
      <c r="C89" s="78">
        <f>VLOOKUP(GroupVertices[[#This Row],[Vertex]],Vertices[],MATCH("ID",Vertices[[#Headers],[Vertex]:[Vertex Content Word Count]],0),FALSE)</f>
        <v>106</v>
      </c>
    </row>
    <row r="90" spans="1:3" ht="15">
      <c r="A90" s="78" t="s">
        <v>1569</v>
      </c>
      <c r="B90" s="84" t="s">
        <v>306</v>
      </c>
      <c r="C90" s="78">
        <f>VLOOKUP(GroupVertices[[#This Row],[Vertex]],Vertices[],MATCH("ID",Vertices[[#Headers],[Vertex]:[Vertex Content Word Count]],0),FALSE)</f>
        <v>107</v>
      </c>
    </row>
    <row r="91" spans="1:3" ht="15">
      <c r="A91" s="78" t="s">
        <v>1569</v>
      </c>
      <c r="B91" s="84" t="s">
        <v>307</v>
      </c>
      <c r="C91" s="78">
        <f>VLOOKUP(GroupVertices[[#This Row],[Vertex]],Vertices[],MATCH("ID",Vertices[[#Headers],[Vertex]:[Vertex Content Word Count]],0),FALSE)</f>
        <v>108</v>
      </c>
    </row>
    <row r="92" spans="1:3" ht="15">
      <c r="A92" s="78" t="s">
        <v>1569</v>
      </c>
      <c r="B92" s="84" t="s">
        <v>308</v>
      </c>
      <c r="C92" s="78">
        <f>VLOOKUP(GroupVertices[[#This Row],[Vertex]],Vertices[],MATCH("ID",Vertices[[#Headers],[Vertex]:[Vertex Content Word Count]],0),FALSE)</f>
        <v>109</v>
      </c>
    </row>
    <row r="93" spans="1:3" ht="15">
      <c r="A93" s="78" t="s">
        <v>1569</v>
      </c>
      <c r="B93" s="84" t="s">
        <v>312</v>
      </c>
      <c r="C93" s="78">
        <f>VLOOKUP(GroupVertices[[#This Row],[Vertex]],Vertices[],MATCH("ID",Vertices[[#Headers],[Vertex]:[Vertex Content Word Count]],0),FALSE)</f>
        <v>113</v>
      </c>
    </row>
    <row r="94" spans="1:3" ht="15">
      <c r="A94" s="78" t="s">
        <v>1569</v>
      </c>
      <c r="B94" s="84" t="s">
        <v>313</v>
      </c>
      <c r="C94" s="78">
        <f>VLOOKUP(GroupVertices[[#This Row],[Vertex]],Vertices[],MATCH("ID",Vertices[[#Headers],[Vertex]:[Vertex Content Word Count]],0),FALSE)</f>
        <v>114</v>
      </c>
    </row>
    <row r="95" spans="1:3" ht="15">
      <c r="A95" s="78" t="s">
        <v>1569</v>
      </c>
      <c r="B95" s="84" t="s">
        <v>314</v>
      </c>
      <c r="C95" s="78">
        <f>VLOOKUP(GroupVertices[[#This Row],[Vertex]],Vertices[],MATCH("ID",Vertices[[#Headers],[Vertex]:[Vertex Content Word Count]],0),FALSE)</f>
        <v>115</v>
      </c>
    </row>
    <row r="96" spans="1:3" ht="15">
      <c r="A96" s="78" t="s">
        <v>1569</v>
      </c>
      <c r="B96" s="84" t="s">
        <v>316</v>
      </c>
      <c r="C96" s="78">
        <f>VLOOKUP(GroupVertices[[#This Row],[Vertex]],Vertices[],MATCH("ID",Vertices[[#Headers],[Vertex]:[Vertex Content Word Count]],0),FALSE)</f>
        <v>117</v>
      </c>
    </row>
    <row r="97" spans="1:3" ht="15">
      <c r="A97" s="78" t="s">
        <v>1569</v>
      </c>
      <c r="B97" s="84" t="s">
        <v>317</v>
      </c>
      <c r="C97" s="78">
        <f>VLOOKUP(GroupVertices[[#This Row],[Vertex]],Vertices[],MATCH("ID",Vertices[[#Headers],[Vertex]:[Vertex Content Word Count]],0),FALSE)</f>
        <v>118</v>
      </c>
    </row>
    <row r="98" spans="1:3" ht="15">
      <c r="A98" s="78" t="s">
        <v>1569</v>
      </c>
      <c r="B98" s="84" t="s">
        <v>318</v>
      </c>
      <c r="C98" s="78">
        <f>VLOOKUP(GroupVertices[[#This Row],[Vertex]],Vertices[],MATCH("ID",Vertices[[#Headers],[Vertex]:[Vertex Content Word Count]],0),FALSE)</f>
        <v>119</v>
      </c>
    </row>
    <row r="99" spans="1:3" ht="15">
      <c r="A99" s="78" t="s">
        <v>1569</v>
      </c>
      <c r="B99" s="84" t="s">
        <v>321</v>
      </c>
      <c r="C99" s="78">
        <f>VLOOKUP(GroupVertices[[#This Row],[Vertex]],Vertices[],MATCH("ID",Vertices[[#Headers],[Vertex]:[Vertex Content Word Count]],0),FALSE)</f>
        <v>121</v>
      </c>
    </row>
    <row r="100" spans="1:3" ht="15">
      <c r="A100" s="78" t="s">
        <v>1569</v>
      </c>
      <c r="B100" s="84" t="s">
        <v>322</v>
      </c>
      <c r="C100" s="78">
        <f>VLOOKUP(GroupVertices[[#This Row],[Vertex]],Vertices[],MATCH("ID",Vertices[[#Headers],[Vertex]:[Vertex Content Word Count]],0),FALSE)</f>
        <v>122</v>
      </c>
    </row>
    <row r="101" spans="1:3" ht="15">
      <c r="A101" s="78" t="s">
        <v>1570</v>
      </c>
      <c r="B101" s="84" t="s">
        <v>231</v>
      </c>
      <c r="C101" s="78">
        <f>VLOOKUP(GroupVertices[[#This Row],[Vertex]],Vertices[],MATCH("ID",Vertices[[#Headers],[Vertex]:[Vertex Content Word Count]],0),FALSE)</f>
        <v>32</v>
      </c>
    </row>
    <row r="102" spans="1:3" ht="15">
      <c r="A102" s="78" t="s">
        <v>1570</v>
      </c>
      <c r="B102" s="84" t="s">
        <v>331</v>
      </c>
      <c r="C102" s="78">
        <f>VLOOKUP(GroupVertices[[#This Row],[Vertex]],Vertices[],MATCH("ID",Vertices[[#Headers],[Vertex]:[Vertex Content Word Count]],0),FALSE)</f>
        <v>24</v>
      </c>
    </row>
    <row r="103" spans="1:3" ht="15">
      <c r="A103" s="78" t="s">
        <v>1570</v>
      </c>
      <c r="B103" s="84" t="s">
        <v>223</v>
      </c>
      <c r="C103" s="78">
        <f>VLOOKUP(GroupVertices[[#This Row],[Vertex]],Vertices[],MATCH("ID",Vertices[[#Headers],[Vertex]:[Vertex Content Word Count]],0),FALSE)</f>
        <v>19</v>
      </c>
    </row>
    <row r="104" spans="1:3" ht="15">
      <c r="A104" s="78" t="s">
        <v>1570</v>
      </c>
      <c r="B104" s="84" t="s">
        <v>330</v>
      </c>
      <c r="C104" s="78">
        <f>VLOOKUP(GroupVertices[[#This Row],[Vertex]],Vertices[],MATCH("ID",Vertices[[#Headers],[Vertex]:[Vertex Content Word Count]],0),FALSE)</f>
        <v>23</v>
      </c>
    </row>
    <row r="105" spans="1:3" ht="15">
      <c r="A105" s="78" t="s">
        <v>1570</v>
      </c>
      <c r="B105" s="84" t="s">
        <v>329</v>
      </c>
      <c r="C105" s="78">
        <f>VLOOKUP(GroupVertices[[#This Row],[Vertex]],Vertices[],MATCH("ID",Vertices[[#Headers],[Vertex]:[Vertex Content Word Count]],0),FALSE)</f>
        <v>22</v>
      </c>
    </row>
    <row r="106" spans="1:3" ht="15">
      <c r="A106" s="78" t="s">
        <v>1570</v>
      </c>
      <c r="B106" s="84" t="s">
        <v>328</v>
      </c>
      <c r="C106" s="78">
        <f>VLOOKUP(GroupVertices[[#This Row],[Vertex]],Vertices[],MATCH("ID",Vertices[[#Headers],[Vertex]:[Vertex Content Word Count]],0),FALSE)</f>
        <v>21</v>
      </c>
    </row>
    <row r="107" spans="1:3" ht="15">
      <c r="A107" s="78" t="s">
        <v>1570</v>
      </c>
      <c r="B107" s="84" t="s">
        <v>327</v>
      </c>
      <c r="C107" s="78">
        <f>VLOOKUP(GroupVertices[[#This Row],[Vertex]],Vertices[],MATCH("ID",Vertices[[#Headers],[Vertex]:[Vertex Content Word Count]],0),FALSE)</f>
        <v>20</v>
      </c>
    </row>
    <row r="108" spans="1:3" ht="15">
      <c r="A108" s="78" t="s">
        <v>1571</v>
      </c>
      <c r="B108" s="84" t="s">
        <v>220</v>
      </c>
      <c r="C108" s="78">
        <f>VLOOKUP(GroupVertices[[#This Row],[Vertex]],Vertices[],MATCH("ID",Vertices[[#Headers],[Vertex]:[Vertex Content Word Count]],0),FALSE)</f>
        <v>12</v>
      </c>
    </row>
    <row r="109" spans="1:3" ht="15">
      <c r="A109" s="78" t="s">
        <v>1571</v>
      </c>
      <c r="B109" s="84" t="s">
        <v>326</v>
      </c>
      <c r="C109" s="78">
        <f>VLOOKUP(GroupVertices[[#This Row],[Vertex]],Vertices[],MATCH("ID",Vertices[[#Headers],[Vertex]:[Vertex Content Word Count]],0),FALSE)</f>
        <v>15</v>
      </c>
    </row>
    <row r="110" spans="1:3" ht="15">
      <c r="A110" s="78" t="s">
        <v>1571</v>
      </c>
      <c r="B110" s="84" t="s">
        <v>325</v>
      </c>
      <c r="C110" s="78">
        <f>VLOOKUP(GroupVertices[[#This Row],[Vertex]],Vertices[],MATCH("ID",Vertices[[#Headers],[Vertex]:[Vertex Content Word Count]],0),FALSE)</f>
        <v>14</v>
      </c>
    </row>
    <row r="111" spans="1:3" ht="15">
      <c r="A111" s="78" t="s">
        <v>1571</v>
      </c>
      <c r="B111" s="84" t="s">
        <v>324</v>
      </c>
      <c r="C111" s="78">
        <f>VLOOKUP(GroupVertices[[#This Row],[Vertex]],Vertices[],MATCH("ID",Vertices[[#Headers],[Vertex]:[Vertex Content Word Count]],0),FALSE)</f>
        <v>13</v>
      </c>
    </row>
    <row r="112" spans="1:3" ht="15">
      <c r="A112" s="78" t="s">
        <v>1572</v>
      </c>
      <c r="B112" s="84" t="s">
        <v>229</v>
      </c>
      <c r="C112" s="78">
        <f>VLOOKUP(GroupVertices[[#This Row],[Vertex]],Vertices[],MATCH("ID",Vertices[[#Headers],[Vertex]:[Vertex Content Word Count]],0),FALSE)</f>
        <v>30</v>
      </c>
    </row>
    <row r="113" spans="1:3" ht="15">
      <c r="A113" s="78" t="s">
        <v>1572</v>
      </c>
      <c r="B113" s="84" t="s">
        <v>228</v>
      </c>
      <c r="C113" s="78">
        <f>VLOOKUP(GroupVertices[[#This Row],[Vertex]],Vertices[],MATCH("ID",Vertices[[#Headers],[Vertex]:[Vertex Content Word Count]],0),FALSE)</f>
        <v>29</v>
      </c>
    </row>
    <row r="114" spans="1:3" ht="15">
      <c r="A114" s="78" t="s">
        <v>1573</v>
      </c>
      <c r="B114" s="84" t="s">
        <v>226</v>
      </c>
      <c r="C114" s="78">
        <f>VLOOKUP(GroupVertices[[#This Row],[Vertex]],Vertices[],MATCH("ID",Vertices[[#Headers],[Vertex]:[Vertex Content Word Count]],0),FALSE)</f>
        <v>27</v>
      </c>
    </row>
    <row r="115" spans="1:3" ht="15">
      <c r="A115" s="78" t="s">
        <v>1573</v>
      </c>
      <c r="B115" s="84" t="s">
        <v>225</v>
      </c>
      <c r="C115" s="78">
        <f>VLOOKUP(GroupVertices[[#This Row],[Vertex]],Vertices[],MATCH("ID",Vertices[[#Headers],[Vertex]:[Vertex Content Word Count]],0),FALSE)</f>
        <v>26</v>
      </c>
    </row>
    <row r="116" spans="1:3" ht="15">
      <c r="A116" s="78" t="s">
        <v>1574</v>
      </c>
      <c r="B116" s="84" t="s">
        <v>218</v>
      </c>
      <c r="C116" s="78">
        <f>VLOOKUP(GroupVertices[[#This Row],[Vertex]],Vertices[],MATCH("ID",Vertices[[#Headers],[Vertex]:[Vertex Content Word Count]],0),FALSE)</f>
        <v>10</v>
      </c>
    </row>
    <row r="117" spans="1:3" ht="15">
      <c r="A117" s="78" t="s">
        <v>1574</v>
      </c>
      <c r="B117" s="84" t="s">
        <v>217</v>
      </c>
      <c r="C117" s="78">
        <f>VLOOKUP(GroupVertices[[#This Row],[Vertex]],Vertices[],MATCH("ID",Vertices[[#Headers],[Vertex]:[Vertex Content Word Count]],0),FALSE)</f>
        <v>9</v>
      </c>
    </row>
    <row r="118" spans="1:3" ht="15">
      <c r="A118" s="78" t="s">
        <v>1575</v>
      </c>
      <c r="B118" s="84" t="s">
        <v>214</v>
      </c>
      <c r="C118" s="78">
        <f>VLOOKUP(GroupVertices[[#This Row],[Vertex]],Vertices[],MATCH("ID",Vertices[[#Headers],[Vertex]:[Vertex Content Word Count]],0),FALSE)</f>
        <v>6</v>
      </c>
    </row>
    <row r="119" spans="1:3" ht="15">
      <c r="A119" s="78" t="s">
        <v>1575</v>
      </c>
      <c r="B119" s="84" t="s">
        <v>213</v>
      </c>
      <c r="C119" s="78">
        <f>VLOOKUP(GroupVertices[[#This Row],[Vertex]],Vertices[],MATCH("ID",Vertices[[#Headers],[Vertex]:[Vertex Content Word Count]],0),FALSE)</f>
        <v>5</v>
      </c>
    </row>
    <row r="120" spans="1:3" ht="15">
      <c r="A120" s="78" t="s">
        <v>1576</v>
      </c>
      <c r="B120" s="84" t="s">
        <v>212</v>
      </c>
      <c r="C120" s="78">
        <f>VLOOKUP(GroupVertices[[#This Row],[Vertex]],Vertices[],MATCH("ID",Vertices[[#Headers],[Vertex]:[Vertex Content Word Count]],0),FALSE)</f>
        <v>3</v>
      </c>
    </row>
    <row r="121" spans="1:3" ht="15">
      <c r="A121" s="78" t="s">
        <v>1576</v>
      </c>
      <c r="B121" s="84" t="s">
        <v>323</v>
      </c>
      <c r="C121" s="78">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1592</v>
      </c>
      <c r="B2" s="34" t="s">
        <v>1529</v>
      </c>
      <c r="D2" s="31">
        <f>MIN(Vertices[Degree])</f>
        <v>0</v>
      </c>
      <c r="E2" s="3">
        <f>COUNTIF(Vertices[Degree],"&gt;= "&amp;D2)-COUNTIF(Vertices[Degree],"&gt;="&amp;D3)</f>
        <v>0</v>
      </c>
      <c r="F2" s="37">
        <f>MIN(Vertices[In-Degree])</f>
        <v>0</v>
      </c>
      <c r="G2" s="38">
        <f>COUNTIF(Vertices[In-Degree],"&gt;= "&amp;F2)-COUNTIF(Vertices[In-Degree],"&gt;="&amp;F3)</f>
        <v>114</v>
      </c>
      <c r="H2" s="37">
        <f>MIN(Vertices[Out-Degree])</f>
        <v>0</v>
      </c>
      <c r="I2" s="38">
        <f>COUNTIF(Vertices[Out-Degree],"&gt;= "&amp;H2)-COUNTIF(Vertices[Out-Degree],"&gt;="&amp;H3)</f>
        <v>9</v>
      </c>
      <c r="J2" s="37">
        <f>MIN(Vertices[Betweenness Centrality])</f>
        <v>0</v>
      </c>
      <c r="K2" s="38">
        <f>COUNTIF(Vertices[Betweenness Centrality],"&gt;= "&amp;J2)-COUNTIF(Vertices[Betweenness Centrality],"&gt;="&amp;J3)</f>
        <v>119</v>
      </c>
      <c r="L2" s="37">
        <f>MIN(Vertices[Closeness Centrality])</f>
        <v>0</v>
      </c>
      <c r="M2" s="38">
        <f>COUNTIF(Vertices[Closeness Centrality],"&gt;= "&amp;L2)-COUNTIF(Vertices[Closeness Centrality],"&gt;="&amp;L3)</f>
        <v>99</v>
      </c>
      <c r="N2" s="37">
        <f>MIN(Vertices[Eigenvector Centrality])</f>
        <v>0</v>
      </c>
      <c r="O2" s="38">
        <f>COUNTIF(Vertices[Eigenvector Centrality],"&gt;= "&amp;N2)-COUNTIF(Vertices[Eigenvector Centrality],"&gt;="&amp;N3)</f>
        <v>45</v>
      </c>
      <c r="P2" s="37">
        <f>MIN(Vertices[PageRank])</f>
        <v>0.54387</v>
      </c>
      <c r="Q2" s="38">
        <f>COUNTIF(Vertices[PageRank],"&gt;= "&amp;P2)-COUNTIF(Vertices[PageRank],"&gt;="&amp;P3)</f>
        <v>113</v>
      </c>
      <c r="R2" s="37">
        <f>MIN(Vertices[Clustering Coefficient])</f>
        <v>0</v>
      </c>
      <c r="S2" s="43">
        <f>COUNTIF(Vertices[Clustering Coefficient],"&gt;= "&amp;R2)-COUNTIF(Vertices[Clustering Coefficient],"&gt;="&amp;R3)</f>
        <v>0</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1.3636363636363635</v>
      </c>
      <c r="G3" s="40">
        <f>COUNTIF(Vertices[In-Degree],"&gt;= "&amp;F3)-COUNTIF(Vertices[In-Degree],"&gt;="&amp;F4)</f>
        <v>5</v>
      </c>
      <c r="H3" s="39">
        <f aca="true" t="shared" si="3" ref="H3:H26">H2+($H$57-$H$2)/BinDivisor</f>
        <v>0.09090909090909091</v>
      </c>
      <c r="I3" s="40">
        <f>COUNTIF(Vertices[Out-Degree],"&gt;= "&amp;H3)-COUNTIF(Vertices[Out-Degree],"&gt;="&amp;H4)</f>
        <v>0</v>
      </c>
      <c r="J3" s="39">
        <f aca="true" t="shared" si="4" ref="J3:J26">J2+($J$57-$J$2)/BinDivisor</f>
        <v>98.21818181818182</v>
      </c>
      <c r="K3" s="40">
        <f>COUNTIF(Vertices[Betweenness Centrality],"&gt;= "&amp;J3)-COUNTIF(Vertices[Betweenness Centrality],"&gt;="&amp;J4)</f>
        <v>0</v>
      </c>
      <c r="L3" s="39">
        <f aca="true" t="shared" si="5" ref="L3:L26">L2+($L$57-$L$2)/BinDivisor</f>
        <v>0.01818181818181818</v>
      </c>
      <c r="M3" s="40">
        <f>COUNTIF(Vertices[Closeness Centrality],"&gt;= "&amp;L3)-COUNTIF(Vertices[Closeness Centrality],"&gt;="&amp;L4)</f>
        <v>0</v>
      </c>
      <c r="N3" s="39">
        <f aca="true" t="shared" si="6" ref="N3:N26">N2+($N$57-$N$2)/BinDivisor</f>
        <v>0.001994290909090909</v>
      </c>
      <c r="O3" s="40">
        <f>COUNTIF(Vertices[Eigenvector Centrality],"&gt;= "&amp;N3)-COUNTIF(Vertices[Eigenvector Centrality],"&gt;="&amp;N4)</f>
        <v>0</v>
      </c>
      <c r="P3" s="39">
        <f aca="true" t="shared" si="7" ref="P3:P26">P2+($P$57-$P$2)/BinDivisor</f>
        <v>1.1658594</v>
      </c>
      <c r="Q3" s="40">
        <f>COUNTIF(Vertices[PageRank],"&gt;= "&amp;P3)-COUNTIF(Vertices[PageRank],"&gt;="&amp;P4)</f>
        <v>4</v>
      </c>
      <c r="R3" s="39">
        <f aca="true" t="shared" si="8" ref="R3:R26">R2+($R$57-$R$2)/BinDivisor</f>
        <v>0</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120</v>
      </c>
      <c r="D4" s="32">
        <f t="shared" si="1"/>
        <v>0</v>
      </c>
      <c r="E4" s="3">
        <f>COUNTIF(Vertices[Degree],"&gt;= "&amp;D4)-COUNTIF(Vertices[Degree],"&gt;="&amp;D5)</f>
        <v>0</v>
      </c>
      <c r="F4" s="37">
        <f t="shared" si="2"/>
        <v>2.727272727272727</v>
      </c>
      <c r="G4" s="38">
        <f>COUNTIF(Vertices[In-Degree],"&gt;= "&amp;F4)-COUNTIF(Vertices[In-Degree],"&gt;="&amp;F5)</f>
        <v>0</v>
      </c>
      <c r="H4" s="37">
        <f t="shared" si="3"/>
        <v>0.18181818181818182</v>
      </c>
      <c r="I4" s="38">
        <f>COUNTIF(Vertices[Out-Degree],"&gt;= "&amp;H4)-COUNTIF(Vertices[Out-Degree],"&gt;="&amp;H5)</f>
        <v>0</v>
      </c>
      <c r="J4" s="37">
        <f t="shared" si="4"/>
        <v>196.43636363636364</v>
      </c>
      <c r="K4" s="38">
        <f>COUNTIF(Vertices[Betweenness Centrality],"&gt;= "&amp;J4)-COUNTIF(Vertices[Betweenness Centrality],"&gt;="&amp;J5)</f>
        <v>0</v>
      </c>
      <c r="L4" s="37">
        <f t="shared" si="5"/>
        <v>0.03636363636363636</v>
      </c>
      <c r="M4" s="38">
        <f>COUNTIF(Vertices[Closeness Centrality],"&gt;= "&amp;L4)-COUNTIF(Vertices[Closeness Centrality],"&gt;="&amp;L5)</f>
        <v>0</v>
      </c>
      <c r="N4" s="37">
        <f t="shared" si="6"/>
        <v>0.003988581818181818</v>
      </c>
      <c r="O4" s="38">
        <f>COUNTIF(Vertices[Eigenvector Centrality],"&gt;= "&amp;N4)-COUNTIF(Vertices[Eigenvector Centrality],"&gt;="&amp;N5)</f>
        <v>0</v>
      </c>
      <c r="P4" s="37">
        <f t="shared" si="7"/>
        <v>1.7878488</v>
      </c>
      <c r="Q4" s="38">
        <f>COUNTIF(Vertices[PageRank],"&gt;= "&amp;P4)-COUNTIF(Vertices[PageRank],"&gt;="&amp;P5)</f>
        <v>1</v>
      </c>
      <c r="R4" s="37">
        <f t="shared" si="8"/>
        <v>0</v>
      </c>
      <c r="S4" s="43">
        <f>COUNTIF(Vertices[Clustering Coefficient],"&gt;= "&amp;R4)-COUNTIF(Vertices[Clustering Coefficient],"&gt;="&amp;R5)</f>
        <v>0</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4.090909090909091</v>
      </c>
      <c r="G5" s="40">
        <f>COUNTIF(Vertices[In-Degree],"&gt;= "&amp;F5)-COUNTIF(Vertices[In-Degree],"&gt;="&amp;F6)</f>
        <v>0</v>
      </c>
      <c r="H5" s="39">
        <f t="shared" si="3"/>
        <v>0.2727272727272727</v>
      </c>
      <c r="I5" s="40">
        <f>COUNTIF(Vertices[Out-Degree],"&gt;= "&amp;H5)-COUNTIF(Vertices[Out-Degree],"&gt;="&amp;H6)</f>
        <v>0</v>
      </c>
      <c r="J5" s="39">
        <f t="shared" si="4"/>
        <v>294.6545454545454</v>
      </c>
      <c r="K5" s="40">
        <f>COUNTIF(Vertices[Betweenness Centrality],"&gt;= "&amp;J5)-COUNTIF(Vertices[Betweenness Centrality],"&gt;="&amp;J6)</f>
        <v>0</v>
      </c>
      <c r="L5" s="39">
        <f t="shared" si="5"/>
        <v>0.05454545454545454</v>
      </c>
      <c r="M5" s="40">
        <f>COUNTIF(Vertices[Closeness Centrality],"&gt;= "&amp;L5)-COUNTIF(Vertices[Closeness Centrality],"&gt;="&amp;L6)</f>
        <v>1</v>
      </c>
      <c r="N5" s="39">
        <f t="shared" si="6"/>
        <v>0.005982872727272727</v>
      </c>
      <c r="O5" s="40">
        <f>COUNTIF(Vertices[Eigenvector Centrality],"&gt;= "&amp;N5)-COUNTIF(Vertices[Eigenvector Centrality],"&gt;="&amp;N6)</f>
        <v>0</v>
      </c>
      <c r="P5" s="39">
        <f t="shared" si="7"/>
        <v>2.4098382</v>
      </c>
      <c r="Q5" s="40">
        <f>COUNTIF(Vertices[PageRank],"&gt;= "&amp;P5)-COUNTIF(Vertices[PageRank],"&gt;="&amp;P6)</f>
        <v>1</v>
      </c>
      <c r="R5" s="39">
        <f t="shared" si="8"/>
        <v>0</v>
      </c>
      <c r="S5" s="44">
        <f>COUNTIF(Vertices[Clustering Coefficient],"&gt;= "&amp;R5)-COUNTIF(Vertices[Clustering Coefficient],"&gt;="&amp;R6)</f>
        <v>0</v>
      </c>
      <c r="T5" s="39" t="e">
        <f ca="1" t="shared" si="9"/>
        <v>#REF!</v>
      </c>
      <c r="U5" s="40" t="e">
        <f ca="1" t="shared" si="0"/>
        <v>#REF!</v>
      </c>
    </row>
    <row r="6" spans="1:21" ht="15">
      <c r="A6" s="34" t="s">
        <v>148</v>
      </c>
      <c r="B6" s="34">
        <v>114</v>
      </c>
      <c r="D6" s="32">
        <f t="shared" si="1"/>
        <v>0</v>
      </c>
      <c r="E6" s="3">
        <f>COUNTIF(Vertices[Degree],"&gt;= "&amp;D6)-COUNTIF(Vertices[Degree],"&gt;="&amp;D7)</f>
        <v>0</v>
      </c>
      <c r="F6" s="37">
        <f t="shared" si="2"/>
        <v>5.454545454545454</v>
      </c>
      <c r="G6" s="38">
        <f>COUNTIF(Vertices[In-Degree],"&gt;= "&amp;F6)-COUNTIF(Vertices[In-Degree],"&gt;="&amp;F7)</f>
        <v>0</v>
      </c>
      <c r="H6" s="37">
        <f t="shared" si="3"/>
        <v>0.36363636363636365</v>
      </c>
      <c r="I6" s="38">
        <f>COUNTIF(Vertices[Out-Degree],"&gt;= "&amp;H6)-COUNTIF(Vertices[Out-Degree],"&gt;="&amp;H7)</f>
        <v>0</v>
      </c>
      <c r="J6" s="37">
        <f t="shared" si="4"/>
        <v>392.8727272727273</v>
      </c>
      <c r="K6" s="38">
        <f>COUNTIF(Vertices[Betweenness Centrality],"&gt;= "&amp;J6)-COUNTIF(Vertices[Betweenness Centrality],"&gt;="&amp;J7)</f>
        <v>0</v>
      </c>
      <c r="L6" s="37">
        <f t="shared" si="5"/>
        <v>0.07272727272727272</v>
      </c>
      <c r="M6" s="38">
        <f>COUNTIF(Vertices[Closeness Centrality],"&gt;= "&amp;L6)-COUNTIF(Vertices[Closeness Centrality],"&gt;="&amp;L7)</f>
        <v>4</v>
      </c>
      <c r="N6" s="37">
        <f t="shared" si="6"/>
        <v>0.007977163636363636</v>
      </c>
      <c r="O6" s="38">
        <f>COUNTIF(Vertices[Eigenvector Centrality],"&gt;= "&amp;N6)-COUNTIF(Vertices[Eigenvector Centrality],"&gt;="&amp;N7)</f>
        <v>0</v>
      </c>
      <c r="P6" s="37">
        <f t="shared" si="7"/>
        <v>3.0318275999999997</v>
      </c>
      <c r="Q6" s="38">
        <f>COUNTIF(Vertices[PageRank],"&gt;= "&amp;P6)-COUNTIF(Vertices[PageRank],"&gt;="&amp;P7)</f>
        <v>0</v>
      </c>
      <c r="R6" s="37">
        <f t="shared" si="8"/>
        <v>0</v>
      </c>
      <c r="S6" s="43">
        <f>COUNTIF(Vertices[Clustering Coefficient],"&gt;= "&amp;R6)-COUNTIF(Vertices[Clustering Coefficient],"&gt;="&amp;R7)</f>
        <v>0</v>
      </c>
      <c r="T6" s="37" t="e">
        <f ca="1" t="shared" si="9"/>
        <v>#REF!</v>
      </c>
      <c r="U6" s="38" t="e">
        <f ca="1" t="shared" si="0"/>
        <v>#REF!</v>
      </c>
    </row>
    <row r="7" spans="1:21" ht="15">
      <c r="A7" s="34" t="s">
        <v>149</v>
      </c>
      <c r="B7" s="34">
        <v>6</v>
      </c>
      <c r="D7" s="32">
        <f t="shared" si="1"/>
        <v>0</v>
      </c>
      <c r="E7" s="3">
        <f>COUNTIF(Vertices[Degree],"&gt;= "&amp;D7)-COUNTIF(Vertices[Degree],"&gt;="&amp;D8)</f>
        <v>0</v>
      </c>
      <c r="F7" s="39">
        <f t="shared" si="2"/>
        <v>6.8181818181818175</v>
      </c>
      <c r="G7" s="40">
        <f>COUNTIF(Vertices[In-Degree],"&gt;= "&amp;F7)-COUNTIF(Vertices[In-Degree],"&gt;="&amp;F8)</f>
        <v>0</v>
      </c>
      <c r="H7" s="39">
        <f t="shared" si="3"/>
        <v>0.4545454545454546</v>
      </c>
      <c r="I7" s="40">
        <f>COUNTIF(Vertices[Out-Degree],"&gt;= "&amp;H7)-COUNTIF(Vertices[Out-Degree],"&gt;="&amp;H8)</f>
        <v>0</v>
      </c>
      <c r="J7" s="39">
        <f t="shared" si="4"/>
        <v>491.0909090909091</v>
      </c>
      <c r="K7" s="40">
        <f>COUNTIF(Vertices[Betweenness Centrality],"&gt;= "&amp;J7)-COUNTIF(Vertices[Betweenness Centrality],"&gt;="&amp;J8)</f>
        <v>0</v>
      </c>
      <c r="L7" s="39">
        <f t="shared" si="5"/>
        <v>0.09090909090909091</v>
      </c>
      <c r="M7" s="40">
        <f>COUNTIF(Vertices[Closeness Centrality],"&gt;= "&amp;L7)-COUNTIF(Vertices[Closeness Centrality],"&gt;="&amp;L8)</f>
        <v>1</v>
      </c>
      <c r="N7" s="39">
        <f t="shared" si="6"/>
        <v>0.009971454545454546</v>
      </c>
      <c r="O7" s="40">
        <f>COUNTIF(Vertices[Eigenvector Centrality],"&gt;= "&amp;N7)-COUNTIF(Vertices[Eigenvector Centrality],"&gt;="&amp;N8)</f>
        <v>0</v>
      </c>
      <c r="P7" s="39">
        <f t="shared" si="7"/>
        <v>3.6538169999999996</v>
      </c>
      <c r="Q7" s="40">
        <f>COUNTIF(Vertices[PageRank],"&gt;= "&amp;P7)-COUNTIF(Vertices[PageRank],"&gt;="&amp;P8)</f>
        <v>0</v>
      </c>
      <c r="R7" s="39">
        <f t="shared" si="8"/>
        <v>0</v>
      </c>
      <c r="S7" s="44">
        <f>COUNTIF(Vertices[Clustering Coefficient],"&gt;= "&amp;R7)-COUNTIF(Vertices[Clustering Coefficient],"&gt;="&amp;R8)</f>
        <v>0</v>
      </c>
      <c r="T7" s="39" t="e">
        <f ca="1" t="shared" si="9"/>
        <v>#REF!</v>
      </c>
      <c r="U7" s="40" t="e">
        <f ca="1" t="shared" si="0"/>
        <v>#REF!</v>
      </c>
    </row>
    <row r="8" spans="1:21" ht="15">
      <c r="A8" s="34" t="s">
        <v>150</v>
      </c>
      <c r="B8" s="34">
        <v>120</v>
      </c>
      <c r="D8" s="32">
        <f t="shared" si="1"/>
        <v>0</v>
      </c>
      <c r="E8" s="3">
        <f>COUNTIF(Vertices[Degree],"&gt;= "&amp;D8)-COUNTIF(Vertices[Degree],"&gt;="&amp;D9)</f>
        <v>0</v>
      </c>
      <c r="F8" s="37">
        <f t="shared" si="2"/>
        <v>8.181818181818182</v>
      </c>
      <c r="G8" s="38">
        <f>COUNTIF(Vertices[In-Degree],"&gt;= "&amp;F8)-COUNTIF(Vertices[In-Degree],"&gt;="&amp;F9)</f>
        <v>0</v>
      </c>
      <c r="H8" s="37">
        <f t="shared" si="3"/>
        <v>0.5454545454545455</v>
      </c>
      <c r="I8" s="38">
        <f>COUNTIF(Vertices[Out-Degree],"&gt;= "&amp;H8)-COUNTIF(Vertices[Out-Degree],"&gt;="&amp;H9)</f>
        <v>0</v>
      </c>
      <c r="J8" s="37">
        <f t="shared" si="4"/>
        <v>589.309090909091</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0.011965745454545455</v>
      </c>
      <c r="O8" s="38">
        <f>COUNTIF(Vertices[Eigenvector Centrality],"&gt;= "&amp;N8)-COUNTIF(Vertices[Eigenvector Centrality],"&gt;="&amp;N9)</f>
        <v>74</v>
      </c>
      <c r="P8" s="37">
        <f t="shared" si="7"/>
        <v>4.2758064</v>
      </c>
      <c r="Q8" s="38">
        <f>COUNTIF(Vertices[PageRank],"&gt;= "&amp;P8)-COUNTIF(Vertices[PageRank],"&gt;="&amp;P9)</f>
        <v>0</v>
      </c>
      <c r="R8" s="37">
        <f t="shared" si="8"/>
        <v>0</v>
      </c>
      <c r="S8" s="43">
        <f>COUNTIF(Vertices[Clustering Coefficient],"&gt;= "&amp;R8)-COUNTIF(Vertices[Clustering Coefficient],"&gt;="&amp;R9)</f>
        <v>0</v>
      </c>
      <c r="T8" s="37" t="e">
        <f ca="1" t="shared" si="9"/>
        <v>#REF!</v>
      </c>
      <c r="U8" s="38" t="e">
        <f ca="1" t="shared" si="0"/>
        <v>#REF!</v>
      </c>
    </row>
    <row r="9" spans="1:21" ht="15">
      <c r="A9" s="118"/>
      <c r="B9" s="118"/>
      <c r="D9" s="32">
        <f t="shared" si="1"/>
        <v>0</v>
      </c>
      <c r="E9" s="3">
        <f>COUNTIF(Vertices[Degree],"&gt;= "&amp;D9)-COUNTIF(Vertices[Degree],"&gt;="&amp;D10)</f>
        <v>0</v>
      </c>
      <c r="F9" s="39">
        <f t="shared" si="2"/>
        <v>9.545454545454545</v>
      </c>
      <c r="G9" s="40">
        <f>COUNTIF(Vertices[In-Degree],"&gt;= "&amp;F9)-COUNTIF(Vertices[In-Degree],"&gt;="&amp;F10)</f>
        <v>0</v>
      </c>
      <c r="H9" s="39">
        <f t="shared" si="3"/>
        <v>0.6363636363636365</v>
      </c>
      <c r="I9" s="40">
        <f>COUNTIF(Vertices[Out-Degree],"&gt;= "&amp;H9)-COUNTIF(Vertices[Out-Degree],"&gt;="&amp;H10)</f>
        <v>0</v>
      </c>
      <c r="J9" s="39">
        <f t="shared" si="4"/>
        <v>687.5272727272728</v>
      </c>
      <c r="K9" s="40">
        <f>COUNTIF(Vertices[Betweenness Centrality],"&gt;= "&amp;J9)-COUNTIF(Vertices[Betweenness Centrality],"&gt;="&amp;J10)</f>
        <v>0</v>
      </c>
      <c r="L9" s="39">
        <f t="shared" si="5"/>
        <v>0.1272727272727273</v>
      </c>
      <c r="M9" s="40">
        <f>COUNTIF(Vertices[Closeness Centrality],"&gt;= "&amp;L9)-COUNTIF(Vertices[Closeness Centrality],"&gt;="&amp;L10)</f>
        <v>1</v>
      </c>
      <c r="N9" s="39">
        <f t="shared" si="6"/>
        <v>0.013960036363636364</v>
      </c>
      <c r="O9" s="40">
        <f>COUNTIF(Vertices[Eigenvector Centrality],"&gt;= "&amp;N9)-COUNTIF(Vertices[Eigenvector Centrality],"&gt;="&amp;N10)</f>
        <v>0</v>
      </c>
      <c r="P9" s="39">
        <f t="shared" si="7"/>
        <v>4.8977958</v>
      </c>
      <c r="Q9" s="40">
        <f>COUNTIF(Vertices[PageRank],"&gt;= "&amp;P9)-COUNTIF(Vertices[PageRank],"&gt;="&amp;P10)</f>
        <v>0</v>
      </c>
      <c r="R9" s="39">
        <f t="shared" si="8"/>
        <v>0</v>
      </c>
      <c r="S9" s="44">
        <f>COUNTIF(Vertices[Clustering Coefficient],"&gt;= "&amp;R9)-COUNTIF(Vertices[Clustering Coefficient],"&gt;="&amp;R10)</f>
        <v>0</v>
      </c>
      <c r="T9" s="39" t="e">
        <f ca="1" t="shared" si="9"/>
        <v>#REF!</v>
      </c>
      <c r="U9" s="40" t="e">
        <f ca="1" t="shared" si="0"/>
        <v>#REF!</v>
      </c>
    </row>
    <row r="10" spans="1:21" ht="15">
      <c r="A10" s="34" t="s">
        <v>1593</v>
      </c>
      <c r="B10" s="34">
        <v>3</v>
      </c>
      <c r="D10" s="32">
        <f t="shared" si="1"/>
        <v>0</v>
      </c>
      <c r="E10" s="3">
        <f>COUNTIF(Vertices[Degree],"&gt;= "&amp;D10)-COUNTIF(Vertices[Degree],"&gt;="&amp;D11)</f>
        <v>0</v>
      </c>
      <c r="F10" s="37">
        <f t="shared" si="2"/>
        <v>10.909090909090908</v>
      </c>
      <c r="G10" s="38">
        <f>COUNTIF(Vertices[In-Degree],"&gt;= "&amp;F10)-COUNTIF(Vertices[In-Degree],"&gt;="&amp;F11)</f>
        <v>0</v>
      </c>
      <c r="H10" s="37">
        <f t="shared" si="3"/>
        <v>0.7272727272727274</v>
      </c>
      <c r="I10" s="38">
        <f>COUNTIF(Vertices[Out-Degree],"&gt;= "&amp;H10)-COUNTIF(Vertices[Out-Degree],"&gt;="&amp;H11)</f>
        <v>0</v>
      </c>
      <c r="J10" s="37">
        <f t="shared" si="4"/>
        <v>785.7454545454547</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0.015954327272727272</v>
      </c>
      <c r="O10" s="38">
        <f>COUNTIF(Vertices[Eigenvector Centrality],"&gt;= "&amp;N10)-COUNTIF(Vertices[Eigenvector Centrality],"&gt;="&amp;N11)</f>
        <v>0</v>
      </c>
      <c r="P10" s="37">
        <f t="shared" si="7"/>
        <v>5.5197852</v>
      </c>
      <c r="Q10" s="38">
        <f>COUNTIF(Vertices[PageRank],"&gt;= "&amp;P10)-COUNTIF(Vertices[PageRank],"&gt;="&amp;P11)</f>
        <v>0</v>
      </c>
      <c r="R10" s="37">
        <f t="shared" si="8"/>
        <v>0</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12.272727272727272</v>
      </c>
      <c r="G11" s="40">
        <f>COUNTIF(Vertices[In-Degree],"&gt;= "&amp;F11)-COUNTIF(Vertices[In-Degree],"&gt;="&amp;F12)</f>
        <v>0</v>
      </c>
      <c r="H11" s="39">
        <f t="shared" si="3"/>
        <v>0.8181818181818183</v>
      </c>
      <c r="I11" s="40">
        <f>COUNTIF(Vertices[Out-Degree],"&gt;= "&amp;H11)-COUNTIF(Vertices[Out-Degree],"&gt;="&amp;H12)</f>
        <v>0</v>
      </c>
      <c r="J11" s="39">
        <f t="shared" si="4"/>
        <v>883.9636363636365</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0.01794861818181818</v>
      </c>
      <c r="O11" s="40">
        <f>COUNTIF(Vertices[Eigenvector Centrality],"&gt;= "&amp;N11)-COUNTIF(Vertices[Eigenvector Centrality],"&gt;="&amp;N12)</f>
        <v>0</v>
      </c>
      <c r="P11" s="39">
        <f t="shared" si="7"/>
        <v>6.141774600000001</v>
      </c>
      <c r="Q11" s="40">
        <f>COUNTIF(Vertices[PageRank],"&gt;= "&amp;P11)-COUNTIF(Vertices[PageRank],"&gt;="&amp;P12)</f>
        <v>0</v>
      </c>
      <c r="R11" s="39">
        <f t="shared" si="8"/>
        <v>0</v>
      </c>
      <c r="S11" s="44">
        <f>COUNTIF(Vertices[Clustering Coefficient],"&gt;= "&amp;R11)-COUNTIF(Vertices[Clustering Coefficient],"&gt;="&amp;R12)</f>
        <v>0</v>
      </c>
      <c r="T11" s="39" t="e">
        <f ca="1" t="shared" si="9"/>
        <v>#REF!</v>
      </c>
      <c r="U11" s="40" t="e">
        <f ca="1" t="shared" si="0"/>
        <v>#REF!</v>
      </c>
    </row>
    <row r="12" spans="1:21" ht="15">
      <c r="A12" s="34" t="s">
        <v>176</v>
      </c>
      <c r="B12" s="34">
        <v>32</v>
      </c>
      <c r="D12" s="32">
        <f t="shared" si="1"/>
        <v>0</v>
      </c>
      <c r="E12" s="3">
        <f>COUNTIF(Vertices[Degree],"&gt;= "&amp;D12)-COUNTIF(Vertices[Degree],"&gt;="&amp;D13)</f>
        <v>0</v>
      </c>
      <c r="F12" s="37">
        <f t="shared" si="2"/>
        <v>13.636363636363635</v>
      </c>
      <c r="G12" s="38">
        <f>COUNTIF(Vertices[In-Degree],"&gt;= "&amp;F12)-COUNTIF(Vertices[In-Degree],"&gt;="&amp;F13)</f>
        <v>0</v>
      </c>
      <c r="H12" s="37">
        <f t="shared" si="3"/>
        <v>0.9090909090909093</v>
      </c>
      <c r="I12" s="38">
        <f>COUNTIF(Vertices[Out-Degree],"&gt;= "&amp;H12)-COUNTIF(Vertices[Out-Degree],"&gt;="&amp;H13)</f>
        <v>0</v>
      </c>
      <c r="J12" s="37">
        <f t="shared" si="4"/>
        <v>982.1818181818184</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0.01994290909090909</v>
      </c>
      <c r="O12" s="38">
        <f>COUNTIF(Vertices[Eigenvector Centrality],"&gt;= "&amp;N12)-COUNTIF(Vertices[Eigenvector Centrality],"&gt;="&amp;N13)</f>
        <v>0</v>
      </c>
      <c r="P12" s="37">
        <f t="shared" si="7"/>
        <v>6.763764000000001</v>
      </c>
      <c r="Q12" s="38">
        <f>COUNTIF(Vertices[PageRank],"&gt;= "&amp;P12)-COUNTIF(Vertices[PageRank],"&gt;="&amp;P13)</f>
        <v>0</v>
      </c>
      <c r="R12" s="37">
        <f t="shared" si="8"/>
        <v>0</v>
      </c>
      <c r="S12" s="43">
        <f>COUNTIF(Vertices[Clustering Coefficient],"&gt;= "&amp;R12)-COUNTIF(Vertices[Clustering Coefficient],"&gt;="&amp;R13)</f>
        <v>0</v>
      </c>
      <c r="T12" s="37" t="e">
        <f ca="1" t="shared" si="9"/>
        <v>#REF!</v>
      </c>
      <c r="U12" s="38" t="e">
        <f ca="1" t="shared" si="0"/>
        <v>#REF!</v>
      </c>
    </row>
    <row r="13" spans="1:21" ht="15">
      <c r="A13" s="34" t="s">
        <v>332</v>
      </c>
      <c r="B13" s="34">
        <v>86</v>
      </c>
      <c r="D13" s="32">
        <f t="shared" si="1"/>
        <v>0</v>
      </c>
      <c r="E13" s="3">
        <f>COUNTIF(Vertices[Degree],"&gt;= "&amp;D13)-COUNTIF(Vertices[Degree],"&gt;="&amp;D14)</f>
        <v>0</v>
      </c>
      <c r="F13" s="39">
        <f t="shared" si="2"/>
        <v>14.999999999999998</v>
      </c>
      <c r="G13" s="40">
        <f>COUNTIF(Vertices[In-Degree],"&gt;= "&amp;F13)-COUNTIF(Vertices[In-Degree],"&gt;="&amp;F14)</f>
        <v>0</v>
      </c>
      <c r="H13" s="39">
        <f t="shared" si="3"/>
        <v>1.0000000000000002</v>
      </c>
      <c r="I13" s="40">
        <f>COUNTIF(Vertices[Out-Degree],"&gt;= "&amp;H13)-COUNTIF(Vertices[Out-Degree],"&gt;="&amp;H14)</f>
        <v>109</v>
      </c>
      <c r="J13" s="39">
        <f t="shared" si="4"/>
        <v>1080.4</v>
      </c>
      <c r="K13" s="40">
        <f>COUNTIF(Vertices[Betweenness Centrality],"&gt;= "&amp;J13)-COUNTIF(Vertices[Betweenness Centrality],"&gt;="&amp;J14)</f>
        <v>0</v>
      </c>
      <c r="L13" s="39">
        <f t="shared" si="5"/>
        <v>0.20000000000000004</v>
      </c>
      <c r="M13" s="40">
        <f>COUNTIF(Vertices[Closeness Centrality],"&gt;= "&amp;L13)-COUNTIF(Vertices[Closeness Centrality],"&gt;="&amp;L14)</f>
        <v>3</v>
      </c>
      <c r="N13" s="39">
        <f t="shared" si="6"/>
        <v>0.0219372</v>
      </c>
      <c r="O13" s="40">
        <f>COUNTIF(Vertices[Eigenvector Centrality],"&gt;= "&amp;N13)-COUNTIF(Vertices[Eigenvector Centrality],"&gt;="&amp;N14)</f>
        <v>0</v>
      </c>
      <c r="P13" s="39">
        <f t="shared" si="7"/>
        <v>7.385753400000001</v>
      </c>
      <c r="Q13" s="40">
        <f>COUNTIF(Vertices[PageRank],"&gt;= "&amp;P13)-COUNTIF(Vertices[PageRank],"&gt;="&amp;P14)</f>
        <v>0</v>
      </c>
      <c r="R13" s="39">
        <f t="shared" si="8"/>
        <v>0</v>
      </c>
      <c r="S13" s="44">
        <f>COUNTIF(Vertices[Clustering Coefficient],"&gt;= "&amp;R13)-COUNTIF(Vertices[Clustering Coefficient],"&gt;="&amp;R14)</f>
        <v>0</v>
      </c>
      <c r="T13" s="39" t="e">
        <f ca="1" t="shared" si="9"/>
        <v>#REF!</v>
      </c>
      <c r="U13" s="40" t="e">
        <f ca="1" t="shared" si="0"/>
        <v>#REF!</v>
      </c>
    </row>
    <row r="14" spans="1:21" ht="15">
      <c r="A14" s="34" t="s">
        <v>333</v>
      </c>
      <c r="B14" s="34">
        <v>2</v>
      </c>
      <c r="D14" s="32">
        <f t="shared" si="1"/>
        <v>0</v>
      </c>
      <c r="E14" s="3">
        <f>COUNTIF(Vertices[Degree],"&gt;= "&amp;D14)-COUNTIF(Vertices[Degree],"&gt;="&amp;D15)</f>
        <v>0</v>
      </c>
      <c r="F14" s="37">
        <f t="shared" si="2"/>
        <v>16.363636363636363</v>
      </c>
      <c r="G14" s="38">
        <f>COUNTIF(Vertices[In-Degree],"&gt;= "&amp;F14)-COUNTIF(Vertices[In-Degree],"&gt;="&amp;F15)</f>
        <v>0</v>
      </c>
      <c r="H14" s="37">
        <f t="shared" si="3"/>
        <v>1.090909090909091</v>
      </c>
      <c r="I14" s="38">
        <f>COUNTIF(Vertices[Out-Degree],"&gt;= "&amp;H14)-COUNTIF(Vertices[Out-Degree],"&gt;="&amp;H15)</f>
        <v>0</v>
      </c>
      <c r="J14" s="37">
        <f t="shared" si="4"/>
        <v>1178.618181818182</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0.02393149090909091</v>
      </c>
      <c r="O14" s="38">
        <f>COUNTIF(Vertices[Eigenvector Centrality],"&gt;= "&amp;N14)-COUNTIF(Vertices[Eigenvector Centrality],"&gt;="&amp;N15)</f>
        <v>0</v>
      </c>
      <c r="P14" s="37">
        <f t="shared" si="7"/>
        <v>8.0077428</v>
      </c>
      <c r="Q14" s="38">
        <f>COUNTIF(Vertices[PageRank],"&gt;= "&amp;P14)-COUNTIF(Vertices[PageRank],"&gt;="&amp;P15)</f>
        <v>0</v>
      </c>
      <c r="R14" s="37">
        <f t="shared" si="8"/>
        <v>0</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17.727272727272727</v>
      </c>
      <c r="G15" s="40">
        <f>COUNTIF(Vertices[In-Degree],"&gt;= "&amp;F15)-COUNTIF(Vertices[In-Degree],"&gt;="&amp;F16)</f>
        <v>0</v>
      </c>
      <c r="H15" s="39">
        <f t="shared" si="3"/>
        <v>1.1818181818181819</v>
      </c>
      <c r="I15" s="40">
        <f>COUNTIF(Vertices[Out-Degree],"&gt;= "&amp;H15)-COUNTIF(Vertices[Out-Degree],"&gt;="&amp;H16)</f>
        <v>0</v>
      </c>
      <c r="J15" s="39">
        <f t="shared" si="4"/>
        <v>1276.8363636363638</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0.02592578181818182</v>
      </c>
      <c r="O15" s="40">
        <f>COUNTIF(Vertices[Eigenvector Centrality],"&gt;= "&amp;N15)-COUNTIF(Vertices[Eigenvector Centrality],"&gt;="&amp;N16)</f>
        <v>0</v>
      </c>
      <c r="P15" s="39">
        <f t="shared" si="7"/>
        <v>8.629732200000001</v>
      </c>
      <c r="Q15" s="40">
        <f>COUNTIF(Vertices[PageRank],"&gt;= "&amp;P15)-COUNTIF(Vertices[PageRank],"&gt;="&amp;P16)</f>
        <v>0</v>
      </c>
      <c r="R15" s="39">
        <f t="shared" si="8"/>
        <v>0</v>
      </c>
      <c r="S15" s="44">
        <f>COUNTIF(Vertices[Clustering Coefficient],"&gt;= "&amp;R15)-COUNTIF(Vertices[Clustering Coefficient],"&gt;="&amp;R16)</f>
        <v>0</v>
      </c>
      <c r="T15" s="39" t="e">
        <f ca="1" t="shared" si="9"/>
        <v>#REF!</v>
      </c>
      <c r="U15" s="40" t="e">
        <f ca="1" t="shared" si="0"/>
        <v>#REF!</v>
      </c>
    </row>
    <row r="16" spans="1:21" ht="15">
      <c r="A16" s="34" t="s">
        <v>151</v>
      </c>
      <c r="B16" s="34">
        <v>32</v>
      </c>
      <c r="D16" s="32">
        <f t="shared" si="1"/>
        <v>0</v>
      </c>
      <c r="E16" s="3">
        <f>COUNTIF(Vertices[Degree],"&gt;= "&amp;D16)-COUNTIF(Vertices[Degree],"&gt;="&amp;D17)</f>
        <v>0</v>
      </c>
      <c r="F16" s="37">
        <f t="shared" si="2"/>
        <v>19.09090909090909</v>
      </c>
      <c r="G16" s="38">
        <f>COUNTIF(Vertices[In-Degree],"&gt;= "&amp;F16)-COUNTIF(Vertices[In-Degree],"&gt;="&amp;F17)</f>
        <v>0</v>
      </c>
      <c r="H16" s="37">
        <f t="shared" si="3"/>
        <v>1.2727272727272727</v>
      </c>
      <c r="I16" s="38">
        <f>COUNTIF(Vertices[Out-Degree],"&gt;= "&amp;H16)-COUNTIF(Vertices[Out-Degree],"&gt;="&amp;H17)</f>
        <v>0</v>
      </c>
      <c r="J16" s="37">
        <f t="shared" si="4"/>
        <v>1375.0545454545456</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0.02792007272727273</v>
      </c>
      <c r="O16" s="38">
        <f>COUNTIF(Vertices[Eigenvector Centrality],"&gt;= "&amp;N16)-COUNTIF(Vertices[Eigenvector Centrality],"&gt;="&amp;N17)</f>
        <v>0</v>
      </c>
      <c r="P16" s="37">
        <f t="shared" si="7"/>
        <v>9.251721600000002</v>
      </c>
      <c r="Q16" s="38">
        <f>COUNTIF(Vertices[PageRank],"&gt;= "&amp;P16)-COUNTIF(Vertices[PageRank],"&gt;="&amp;P17)</f>
        <v>0</v>
      </c>
      <c r="R16" s="37">
        <f t="shared" si="8"/>
        <v>0</v>
      </c>
      <c r="S16" s="43">
        <f>COUNTIF(Vertices[Clustering Coefficient],"&gt;= "&amp;R16)-COUNTIF(Vertices[Clustering Coefficient],"&gt;="&amp;R17)</f>
        <v>0</v>
      </c>
      <c r="T16" s="37" t="e">
        <f ca="1" t="shared" si="9"/>
        <v>#REF!</v>
      </c>
      <c r="U16" s="38" t="e">
        <f ca="1" t="shared" si="0"/>
        <v>#REF!</v>
      </c>
    </row>
    <row r="17" spans="1:21" ht="15">
      <c r="A17" s="118"/>
      <c r="B17" s="118"/>
      <c r="D17" s="32">
        <f t="shared" si="1"/>
        <v>0</v>
      </c>
      <c r="E17" s="3">
        <f>COUNTIF(Vertices[Degree],"&gt;= "&amp;D17)-COUNTIF(Vertices[Degree],"&gt;="&amp;D18)</f>
        <v>0</v>
      </c>
      <c r="F17" s="39">
        <f t="shared" si="2"/>
        <v>20.454545454545453</v>
      </c>
      <c r="G17" s="40">
        <f>COUNTIF(Vertices[In-Degree],"&gt;= "&amp;F17)-COUNTIF(Vertices[In-Degree],"&gt;="&amp;F18)</f>
        <v>0</v>
      </c>
      <c r="H17" s="39">
        <f t="shared" si="3"/>
        <v>1.3636363636363635</v>
      </c>
      <c r="I17" s="40">
        <f>COUNTIF(Vertices[Out-Degree],"&gt;= "&amp;H17)-COUNTIF(Vertices[Out-Degree],"&gt;="&amp;H18)</f>
        <v>0</v>
      </c>
      <c r="J17" s="39">
        <f t="shared" si="4"/>
        <v>1473.2727272727275</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0.029914363636363638</v>
      </c>
      <c r="O17" s="40">
        <f>COUNTIF(Vertices[Eigenvector Centrality],"&gt;= "&amp;N17)-COUNTIF(Vertices[Eigenvector Centrality],"&gt;="&amp;N18)</f>
        <v>0</v>
      </c>
      <c r="P17" s="39">
        <f t="shared" si="7"/>
        <v>9.873711000000002</v>
      </c>
      <c r="Q17" s="40">
        <f>COUNTIF(Vertices[PageRank],"&gt;= "&amp;P17)-COUNTIF(Vertices[PageRank],"&gt;="&amp;P18)</f>
        <v>0</v>
      </c>
      <c r="R17" s="39">
        <f t="shared" si="8"/>
        <v>0</v>
      </c>
      <c r="S17" s="44">
        <f>COUNTIF(Vertices[Clustering Coefficient],"&gt;= "&amp;R17)-COUNTIF(Vertices[Clustering Coefficient],"&gt;="&amp;R18)</f>
        <v>0</v>
      </c>
      <c r="T17" s="39" t="e">
        <f ca="1" t="shared" si="9"/>
        <v>#REF!</v>
      </c>
      <c r="U17" s="40" t="e">
        <f ca="1" t="shared" si="0"/>
        <v>#REF!</v>
      </c>
    </row>
    <row r="18" spans="1:21" ht="15">
      <c r="A18" s="34" t="s">
        <v>170</v>
      </c>
      <c r="B18" s="34">
        <v>0</v>
      </c>
      <c r="D18" s="32">
        <f t="shared" si="1"/>
        <v>0</v>
      </c>
      <c r="E18" s="3">
        <f>COUNTIF(Vertices[Degree],"&gt;= "&amp;D18)-COUNTIF(Vertices[Degree],"&gt;="&amp;D19)</f>
        <v>0</v>
      </c>
      <c r="F18" s="37">
        <f t="shared" si="2"/>
        <v>21.818181818181817</v>
      </c>
      <c r="G18" s="38">
        <f>COUNTIF(Vertices[In-Degree],"&gt;= "&amp;F18)-COUNTIF(Vertices[In-Degree],"&gt;="&amp;F19)</f>
        <v>0</v>
      </c>
      <c r="H18" s="37">
        <f t="shared" si="3"/>
        <v>1.4545454545454544</v>
      </c>
      <c r="I18" s="38">
        <f>COUNTIF(Vertices[Out-Degree],"&gt;= "&amp;H18)-COUNTIF(Vertices[Out-Degree],"&gt;="&amp;H19)</f>
        <v>0</v>
      </c>
      <c r="J18" s="37">
        <f t="shared" si="4"/>
        <v>1571.4909090909093</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0.031908654545454544</v>
      </c>
      <c r="O18" s="38">
        <f>COUNTIF(Vertices[Eigenvector Centrality],"&gt;= "&amp;N18)-COUNTIF(Vertices[Eigenvector Centrality],"&gt;="&amp;N19)</f>
        <v>0</v>
      </c>
      <c r="P18" s="37">
        <f t="shared" si="7"/>
        <v>10.495700400000002</v>
      </c>
      <c r="Q18" s="38">
        <f>COUNTIF(Vertices[PageRank],"&gt;= "&amp;P18)-COUNTIF(Vertices[PageRank],"&gt;="&amp;P19)</f>
        <v>0</v>
      </c>
      <c r="R18" s="37">
        <f t="shared" si="8"/>
        <v>0</v>
      </c>
      <c r="S18" s="43">
        <f>COUNTIF(Vertices[Clustering Coefficient],"&gt;= "&amp;R18)-COUNTIF(Vertices[Clustering Coefficient],"&gt;="&amp;R19)</f>
        <v>0</v>
      </c>
      <c r="T18" s="37" t="e">
        <f ca="1" t="shared" si="9"/>
        <v>#REF!</v>
      </c>
      <c r="U18" s="38" t="e">
        <f ca="1" t="shared" si="0"/>
        <v>#REF!</v>
      </c>
    </row>
    <row r="19" spans="1:21" ht="15">
      <c r="A19" s="34" t="s">
        <v>171</v>
      </c>
      <c r="B19" s="34">
        <v>0</v>
      </c>
      <c r="D19" s="32">
        <f t="shared" si="1"/>
        <v>0</v>
      </c>
      <c r="E19" s="3">
        <f>COUNTIF(Vertices[Degree],"&gt;= "&amp;D19)-COUNTIF(Vertices[Degree],"&gt;="&amp;D20)</f>
        <v>0</v>
      </c>
      <c r="F19" s="39">
        <f t="shared" si="2"/>
        <v>23.18181818181818</v>
      </c>
      <c r="G19" s="40">
        <f>COUNTIF(Vertices[In-Degree],"&gt;= "&amp;F19)-COUNTIF(Vertices[In-Degree],"&gt;="&amp;F20)</f>
        <v>0</v>
      </c>
      <c r="H19" s="39">
        <f t="shared" si="3"/>
        <v>1.5454545454545452</v>
      </c>
      <c r="I19" s="40">
        <f>COUNTIF(Vertices[Out-Degree],"&gt;= "&amp;H19)-COUNTIF(Vertices[Out-Degree],"&gt;="&amp;H20)</f>
        <v>0</v>
      </c>
      <c r="J19" s="39">
        <f t="shared" si="4"/>
        <v>1669.7090909090912</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0.033902945454545454</v>
      </c>
      <c r="O19" s="40">
        <f>COUNTIF(Vertices[Eigenvector Centrality],"&gt;= "&amp;N19)-COUNTIF(Vertices[Eigenvector Centrality],"&gt;="&amp;N20)</f>
        <v>0</v>
      </c>
      <c r="P19" s="39">
        <f t="shared" si="7"/>
        <v>11.117689800000003</v>
      </c>
      <c r="Q19" s="40">
        <f>COUNTIF(Vertices[PageRank],"&gt;= "&amp;P19)-COUNTIF(Vertices[PageRank],"&gt;="&amp;P20)</f>
        <v>0</v>
      </c>
      <c r="R19" s="39">
        <f t="shared" si="8"/>
        <v>0</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24.545454545454543</v>
      </c>
      <c r="G20" s="38">
        <f>COUNTIF(Vertices[In-Degree],"&gt;= "&amp;F20)-COUNTIF(Vertices[In-Degree],"&gt;="&amp;F21)</f>
        <v>0</v>
      </c>
      <c r="H20" s="37">
        <f t="shared" si="3"/>
        <v>1.636363636363636</v>
      </c>
      <c r="I20" s="38">
        <f>COUNTIF(Vertices[Out-Degree],"&gt;= "&amp;H20)-COUNTIF(Vertices[Out-Degree],"&gt;="&amp;H21)</f>
        <v>0</v>
      </c>
      <c r="J20" s="37">
        <f t="shared" si="4"/>
        <v>1767.927272727273</v>
      </c>
      <c r="K20" s="38">
        <f>COUNTIF(Vertices[Betweenness Centrality],"&gt;= "&amp;J20)-COUNTIF(Vertices[Betweenness Centrality],"&gt;="&amp;J21)</f>
        <v>0</v>
      </c>
      <c r="L20" s="37">
        <f t="shared" si="5"/>
        <v>0.3272727272727273</v>
      </c>
      <c r="M20" s="38">
        <f>COUNTIF(Vertices[Closeness Centrality],"&gt;= "&amp;L20)-COUNTIF(Vertices[Closeness Centrality],"&gt;="&amp;L21)</f>
        <v>1</v>
      </c>
      <c r="N20" s="37">
        <f t="shared" si="6"/>
        <v>0.03589723636363636</v>
      </c>
      <c r="O20" s="38">
        <f>COUNTIF(Vertices[Eigenvector Centrality],"&gt;= "&amp;N20)-COUNTIF(Vertices[Eigenvector Centrality],"&gt;="&amp;N21)</f>
        <v>0</v>
      </c>
      <c r="P20" s="37">
        <f t="shared" si="7"/>
        <v>11.739679200000003</v>
      </c>
      <c r="Q20" s="38">
        <f>COUNTIF(Vertices[PageRank],"&gt;= "&amp;P20)-COUNTIF(Vertices[PageRank],"&gt;="&amp;P21)</f>
        <v>0</v>
      </c>
      <c r="R20" s="37">
        <f t="shared" si="8"/>
        <v>0</v>
      </c>
      <c r="S20" s="43">
        <f>COUNTIF(Vertices[Clustering Coefficient],"&gt;= "&amp;R20)-COUNTIF(Vertices[Clustering Coefficient],"&gt;="&amp;R21)</f>
        <v>0</v>
      </c>
      <c r="T20" s="37" t="e">
        <f ca="1" t="shared" si="9"/>
        <v>#REF!</v>
      </c>
      <c r="U20" s="38" t="e">
        <f ca="1" t="shared" si="0"/>
        <v>#REF!</v>
      </c>
    </row>
    <row r="21" spans="1:21" ht="15">
      <c r="A21" s="34" t="s">
        <v>152</v>
      </c>
      <c r="B21" s="34">
        <v>32</v>
      </c>
      <c r="D21" s="32">
        <f t="shared" si="1"/>
        <v>0</v>
      </c>
      <c r="E21" s="3">
        <f>COUNTIF(Vertices[Degree],"&gt;= "&amp;D21)-COUNTIF(Vertices[Degree],"&gt;="&amp;D22)</f>
        <v>0</v>
      </c>
      <c r="F21" s="39">
        <f t="shared" si="2"/>
        <v>25.909090909090907</v>
      </c>
      <c r="G21" s="40">
        <f>COUNTIF(Vertices[In-Degree],"&gt;= "&amp;F21)-COUNTIF(Vertices[In-Degree],"&gt;="&amp;F22)</f>
        <v>0</v>
      </c>
      <c r="H21" s="39">
        <f t="shared" si="3"/>
        <v>1.7272727272727268</v>
      </c>
      <c r="I21" s="40">
        <f>COUNTIF(Vertices[Out-Degree],"&gt;= "&amp;H21)-COUNTIF(Vertices[Out-Degree],"&gt;="&amp;H22)</f>
        <v>0</v>
      </c>
      <c r="J21" s="39">
        <f t="shared" si="4"/>
        <v>1866.1454545454549</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0.03789152727272727</v>
      </c>
      <c r="O21" s="40">
        <f>COUNTIF(Vertices[Eigenvector Centrality],"&gt;= "&amp;N21)-COUNTIF(Vertices[Eigenvector Centrality],"&gt;="&amp;N22)</f>
        <v>0</v>
      </c>
      <c r="P21" s="39">
        <f t="shared" si="7"/>
        <v>12.361668600000003</v>
      </c>
      <c r="Q21" s="40">
        <f>COUNTIF(Vertices[PageRank],"&gt;= "&amp;P21)-COUNTIF(Vertices[PageRank],"&gt;="&amp;P22)</f>
        <v>0</v>
      </c>
      <c r="R21" s="39">
        <f t="shared" si="8"/>
        <v>0</v>
      </c>
      <c r="S21" s="44">
        <f>COUNTIF(Vertices[Clustering Coefficient],"&gt;= "&amp;R21)-COUNTIF(Vertices[Clustering Coefficient],"&gt;="&amp;R22)</f>
        <v>0</v>
      </c>
      <c r="T21" s="39" t="e">
        <f ca="1" t="shared" si="9"/>
        <v>#REF!</v>
      </c>
      <c r="U21" s="40" t="e">
        <f ca="1" t="shared" si="0"/>
        <v>#REF!</v>
      </c>
    </row>
    <row r="22" spans="1:21" ht="15">
      <c r="A22" s="34" t="s">
        <v>153</v>
      </c>
      <c r="B22" s="34">
        <v>24</v>
      </c>
      <c r="D22" s="32">
        <f t="shared" si="1"/>
        <v>0</v>
      </c>
      <c r="E22" s="3">
        <f>COUNTIF(Vertices[Degree],"&gt;= "&amp;D22)-COUNTIF(Vertices[Degree],"&gt;="&amp;D23)</f>
        <v>0</v>
      </c>
      <c r="F22" s="37">
        <f t="shared" si="2"/>
        <v>27.27272727272727</v>
      </c>
      <c r="G22" s="38">
        <f>COUNTIF(Vertices[In-Degree],"&gt;= "&amp;F22)-COUNTIF(Vertices[In-Degree],"&gt;="&amp;F23)</f>
        <v>0</v>
      </c>
      <c r="H22" s="37">
        <f t="shared" si="3"/>
        <v>1.8181818181818177</v>
      </c>
      <c r="I22" s="38">
        <f>COUNTIF(Vertices[Out-Degree],"&gt;= "&amp;H22)-COUNTIF(Vertices[Out-Degree],"&gt;="&amp;H23)</f>
        <v>0</v>
      </c>
      <c r="J22" s="37">
        <f t="shared" si="4"/>
        <v>1964.3636363636367</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0.03988581818181818</v>
      </c>
      <c r="O22" s="38">
        <f>COUNTIF(Vertices[Eigenvector Centrality],"&gt;= "&amp;N22)-COUNTIF(Vertices[Eigenvector Centrality],"&gt;="&amp;N23)</f>
        <v>0</v>
      </c>
      <c r="P22" s="37">
        <f t="shared" si="7"/>
        <v>12.983658000000004</v>
      </c>
      <c r="Q22" s="38">
        <f>COUNTIF(Vertices[PageRank],"&gt;= "&amp;P22)-COUNTIF(Vertices[PageRank],"&gt;="&amp;P23)</f>
        <v>0</v>
      </c>
      <c r="R22" s="37">
        <f t="shared" si="8"/>
        <v>0</v>
      </c>
      <c r="S22" s="43">
        <f>COUNTIF(Vertices[Clustering Coefficient],"&gt;= "&amp;R22)-COUNTIF(Vertices[Clustering Coefficient],"&gt;="&amp;R23)</f>
        <v>0</v>
      </c>
      <c r="T22" s="37" t="e">
        <f ca="1" t="shared" si="9"/>
        <v>#REF!</v>
      </c>
      <c r="U22" s="38" t="e">
        <f ca="1" t="shared" si="0"/>
        <v>#REF!</v>
      </c>
    </row>
    <row r="23" spans="1:21" ht="15">
      <c r="A23" s="34" t="s">
        <v>154</v>
      </c>
      <c r="B23" s="34">
        <v>75</v>
      </c>
      <c r="D23" s="32">
        <f t="shared" si="1"/>
        <v>0</v>
      </c>
      <c r="E23" s="3">
        <f>COUNTIF(Vertices[Degree],"&gt;= "&amp;D23)-COUNTIF(Vertices[Degree],"&gt;="&amp;D24)</f>
        <v>0</v>
      </c>
      <c r="F23" s="39">
        <f t="shared" si="2"/>
        <v>28.636363636363633</v>
      </c>
      <c r="G23" s="40">
        <f>COUNTIF(Vertices[In-Degree],"&gt;= "&amp;F23)-COUNTIF(Vertices[In-Degree],"&gt;="&amp;F24)</f>
        <v>0</v>
      </c>
      <c r="H23" s="39">
        <f t="shared" si="3"/>
        <v>1.9090909090909085</v>
      </c>
      <c r="I23" s="40">
        <f>COUNTIF(Vertices[Out-Degree],"&gt;= "&amp;H23)-COUNTIF(Vertices[Out-Degree],"&gt;="&amp;H24)</f>
        <v>0</v>
      </c>
      <c r="J23" s="39">
        <f t="shared" si="4"/>
        <v>2062.5818181818186</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0.04188010909090909</v>
      </c>
      <c r="O23" s="40">
        <f>COUNTIF(Vertices[Eigenvector Centrality],"&gt;= "&amp;N23)-COUNTIF(Vertices[Eigenvector Centrality],"&gt;="&amp;N24)</f>
        <v>0</v>
      </c>
      <c r="P23" s="39">
        <f t="shared" si="7"/>
        <v>13.605647400000004</v>
      </c>
      <c r="Q23" s="40">
        <f>COUNTIF(Vertices[PageRank],"&gt;= "&amp;P23)-COUNTIF(Vertices[PageRank],"&gt;="&amp;P24)</f>
        <v>0</v>
      </c>
      <c r="R23" s="39">
        <f t="shared" si="8"/>
        <v>0</v>
      </c>
      <c r="S23" s="44">
        <f>COUNTIF(Vertices[Clustering Coefficient],"&gt;= "&amp;R23)-COUNTIF(Vertices[Clustering Coefficient],"&gt;="&amp;R24)</f>
        <v>0</v>
      </c>
      <c r="T23" s="39" t="e">
        <f ca="1" t="shared" si="9"/>
        <v>#REF!</v>
      </c>
      <c r="U23" s="40" t="e">
        <f ca="1" t="shared" si="0"/>
        <v>#REF!</v>
      </c>
    </row>
    <row r="24" spans="1:21" ht="15">
      <c r="A24" s="34" t="s">
        <v>155</v>
      </c>
      <c r="B24" s="34">
        <v>76</v>
      </c>
      <c r="D24" s="32">
        <f t="shared" si="1"/>
        <v>0</v>
      </c>
      <c r="E24" s="3">
        <f>COUNTIF(Vertices[Degree],"&gt;= "&amp;D24)-COUNTIF(Vertices[Degree],"&gt;="&amp;D25)</f>
        <v>0</v>
      </c>
      <c r="F24" s="37">
        <f t="shared" si="2"/>
        <v>29.999999999999996</v>
      </c>
      <c r="G24" s="38">
        <f>COUNTIF(Vertices[In-Degree],"&gt;= "&amp;F24)-COUNTIF(Vertices[In-Degree],"&gt;="&amp;F25)</f>
        <v>0</v>
      </c>
      <c r="H24" s="37">
        <f t="shared" si="3"/>
        <v>1.9999999999999993</v>
      </c>
      <c r="I24" s="38">
        <f>COUNTIF(Vertices[Out-Degree],"&gt;= "&amp;H24)-COUNTIF(Vertices[Out-Degree],"&gt;="&amp;H25)</f>
        <v>0</v>
      </c>
      <c r="J24" s="37">
        <f t="shared" si="4"/>
        <v>2160.8</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0.0438744</v>
      </c>
      <c r="O24" s="38">
        <f>COUNTIF(Vertices[Eigenvector Centrality],"&gt;= "&amp;N24)-COUNTIF(Vertices[Eigenvector Centrality],"&gt;="&amp;N25)</f>
        <v>0</v>
      </c>
      <c r="P24" s="37">
        <f t="shared" si="7"/>
        <v>14.227636800000004</v>
      </c>
      <c r="Q24" s="38">
        <f>COUNTIF(Vertices[PageRank],"&gt;= "&amp;P24)-COUNTIF(Vertices[PageRank],"&gt;="&amp;P25)</f>
        <v>0</v>
      </c>
      <c r="R24" s="37">
        <f t="shared" si="8"/>
        <v>0</v>
      </c>
      <c r="S24" s="43">
        <f>COUNTIF(Vertices[Clustering Coefficient],"&gt;= "&amp;R24)-COUNTIF(Vertices[Clustering Coefficient],"&gt;="&amp;R25)</f>
        <v>0</v>
      </c>
      <c r="T24" s="37" t="e">
        <f ca="1" t="shared" si="9"/>
        <v>#REF!</v>
      </c>
      <c r="U24" s="38" t="e">
        <f ca="1" t="shared" si="0"/>
        <v>#REF!</v>
      </c>
    </row>
    <row r="25" spans="1:21" ht="15">
      <c r="A25" s="118"/>
      <c r="B25" s="118"/>
      <c r="D25" s="32">
        <f t="shared" si="1"/>
        <v>0</v>
      </c>
      <c r="E25" s="3">
        <f>COUNTIF(Vertices[Degree],"&gt;= "&amp;D25)-COUNTIF(Vertices[Degree],"&gt;="&amp;D26)</f>
        <v>0</v>
      </c>
      <c r="F25" s="39">
        <f t="shared" si="2"/>
        <v>31.36363636363636</v>
      </c>
      <c r="G25" s="40">
        <f>COUNTIF(Vertices[In-Degree],"&gt;= "&amp;F25)-COUNTIF(Vertices[In-Degree],"&gt;="&amp;F26)</f>
        <v>0</v>
      </c>
      <c r="H25" s="39">
        <f t="shared" si="3"/>
        <v>2.0909090909090904</v>
      </c>
      <c r="I25" s="40">
        <f>COUNTIF(Vertices[Out-Degree],"&gt;= "&amp;H25)-COUNTIF(Vertices[Out-Degree],"&gt;="&amp;H26)</f>
        <v>0</v>
      </c>
      <c r="J25" s="39">
        <f t="shared" si="4"/>
        <v>2259.018181818182</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0.04586869090909091</v>
      </c>
      <c r="O25" s="40">
        <f>COUNTIF(Vertices[Eigenvector Centrality],"&gt;= "&amp;N25)-COUNTIF(Vertices[Eigenvector Centrality],"&gt;="&amp;N26)</f>
        <v>0</v>
      </c>
      <c r="P25" s="39">
        <f t="shared" si="7"/>
        <v>14.849626200000005</v>
      </c>
      <c r="Q25" s="40">
        <f>COUNTIF(Vertices[PageRank],"&gt;= "&amp;P25)-COUNTIF(Vertices[PageRank],"&gt;="&amp;P26)</f>
        <v>0</v>
      </c>
      <c r="R25" s="39">
        <f t="shared" si="8"/>
        <v>0</v>
      </c>
      <c r="S25" s="44">
        <f>COUNTIF(Vertices[Clustering Coefficient],"&gt;= "&amp;R25)-COUNTIF(Vertices[Clustering Coefficient],"&gt;="&amp;R26)</f>
        <v>0</v>
      </c>
      <c r="T25" s="39" t="e">
        <f ca="1" t="shared" si="9"/>
        <v>#REF!</v>
      </c>
      <c r="U25" s="40" t="e">
        <f ca="1" t="shared" si="0"/>
        <v>#REF!</v>
      </c>
    </row>
    <row r="26" spans="1:21" ht="15">
      <c r="A26" s="34" t="s">
        <v>156</v>
      </c>
      <c r="B26" s="34">
        <v>3</v>
      </c>
      <c r="D26" s="32">
        <f t="shared" si="1"/>
        <v>0</v>
      </c>
      <c r="E26" s="3">
        <f>COUNTIF(Vertices[Degree],"&gt;= "&amp;D26)-COUNTIF(Vertices[Degree],"&gt;="&amp;D28)</f>
        <v>0</v>
      </c>
      <c r="F26" s="37">
        <f t="shared" si="2"/>
        <v>32.72727272727273</v>
      </c>
      <c r="G26" s="38">
        <f>COUNTIF(Vertices[In-Degree],"&gt;= "&amp;F26)-COUNTIF(Vertices[In-Degree],"&gt;="&amp;F28)</f>
        <v>0</v>
      </c>
      <c r="H26" s="37">
        <f t="shared" si="3"/>
        <v>2.181818181818181</v>
      </c>
      <c r="I26" s="38">
        <f>COUNTIF(Vertices[Out-Degree],"&gt;= "&amp;H26)-COUNTIF(Vertices[Out-Degree],"&gt;="&amp;H28)</f>
        <v>0</v>
      </c>
      <c r="J26" s="37">
        <f t="shared" si="4"/>
        <v>2357.2363636363634</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0.04786298181818182</v>
      </c>
      <c r="O26" s="38">
        <f>COUNTIF(Vertices[Eigenvector Centrality],"&gt;= "&amp;N26)-COUNTIF(Vertices[Eigenvector Centrality],"&gt;="&amp;N28)</f>
        <v>0</v>
      </c>
      <c r="P26" s="37">
        <f t="shared" si="7"/>
        <v>15.471615600000005</v>
      </c>
      <c r="Q26" s="38">
        <f>COUNTIF(Vertices[PageRank],"&gt;= "&amp;P26)-COUNTIF(Vertices[PageRank],"&gt;="&amp;P28)</f>
        <v>0</v>
      </c>
      <c r="R26" s="37">
        <f t="shared" si="8"/>
        <v>0</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1.928845</v>
      </c>
      <c r="D27" s="32"/>
      <c r="E27" s="3">
        <f>COUNTIF(Vertices[Degree],"&gt;= "&amp;D27)-COUNTIF(Vertices[Degree],"&gt;="&amp;D28)</f>
        <v>0</v>
      </c>
      <c r="F27" s="61"/>
      <c r="G27" s="62">
        <f>COUNTIF(Vertices[In-Degree],"&gt;= "&amp;F27)-COUNTIF(Vertices[In-Degree],"&gt;="&amp;F28)</f>
        <v>-1</v>
      </c>
      <c r="H27" s="61"/>
      <c r="I27" s="62">
        <f>COUNTIF(Vertices[Out-Degree],"&gt;= "&amp;H27)-COUNTIF(Vertices[Out-Degree],"&gt;="&amp;H28)</f>
        <v>-2</v>
      </c>
      <c r="J27" s="61"/>
      <c r="K27" s="62">
        <f>COUNTIF(Vertices[Betweenness Centrality],"&gt;= "&amp;J27)-COUNTIF(Vertices[Betweenness Centrality],"&gt;="&amp;J28)</f>
        <v>-1</v>
      </c>
      <c r="L27" s="61"/>
      <c r="M27" s="62">
        <f>COUNTIF(Vertices[Closeness Centrality],"&gt;= "&amp;L27)-COUNTIF(Vertices[Closeness Centrality],"&gt;="&amp;L28)</f>
        <v>-10</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-120</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34.09090909090909</v>
      </c>
      <c r="G28" s="40">
        <f>COUNTIF(Vertices[In-Degree],"&gt;= "&amp;F28)-COUNTIF(Vertices[In-Degree],"&gt;="&amp;F40)</f>
        <v>0</v>
      </c>
      <c r="H28" s="39">
        <f>H26+($H$57-$H$2)/BinDivisor</f>
        <v>2.272727272727272</v>
      </c>
      <c r="I28" s="40">
        <f>COUNTIF(Vertices[Out-Degree],"&gt;= "&amp;H28)-COUNTIF(Vertices[Out-Degree],"&gt;="&amp;H40)</f>
        <v>0</v>
      </c>
      <c r="J28" s="39">
        <f>J26+($J$57-$J$2)/BinDivisor</f>
        <v>2455.454545454545</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0.04985727272727273</v>
      </c>
      <c r="O28" s="40">
        <f>COUNTIF(Vertices[Eigenvector Centrality],"&gt;= "&amp;N28)-COUNTIF(Vertices[Eigenvector Centrality],"&gt;="&amp;N40)</f>
        <v>0</v>
      </c>
      <c r="P28" s="39">
        <f>P26+($P$57-$P$2)/BinDivisor</f>
        <v>16.093605000000004</v>
      </c>
      <c r="Q28" s="40">
        <f>COUNTIF(Vertices[PageRank],"&gt;= "&amp;P28)-COUNTIF(Vertices[PageRank],"&gt;="&amp;P40)</f>
        <v>0</v>
      </c>
      <c r="R28" s="39">
        <f>R26+($R$57-$R$2)/BinDivisor</f>
        <v>0</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0.0061624649859943975</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1594</v>
      </c>
      <c r="B30" s="34">
        <v>0.454913</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1595</v>
      </c>
      <c r="B32" s="34" t="s">
        <v>1596</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-2</v>
      </c>
      <c r="J38" s="61"/>
      <c r="K38" s="62">
        <f>COUNTIF(Vertices[Betweenness Centrality],"&gt;= "&amp;J38)-COUNTIF(Vertices[Betweenness Centrality],"&gt;="&amp;J40)</f>
        <v>-1</v>
      </c>
      <c r="L38" s="61"/>
      <c r="M38" s="62">
        <f>COUNTIF(Vertices[Closeness Centrality],"&gt;= "&amp;L38)-COUNTIF(Vertices[Closeness Centrality],"&gt;="&amp;L40)</f>
        <v>-10</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-120</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-2</v>
      </c>
      <c r="J39" s="61"/>
      <c r="K39" s="62">
        <f>COUNTIF(Vertices[Betweenness Centrality],"&gt;= "&amp;J39)-COUNTIF(Vertices[Betweenness Centrality],"&gt;="&amp;J40)</f>
        <v>-1</v>
      </c>
      <c r="L39" s="61"/>
      <c r="M39" s="62">
        <f>COUNTIF(Vertices[Closeness Centrality],"&gt;= "&amp;L39)-COUNTIF(Vertices[Closeness Centrality],"&gt;="&amp;L40)</f>
        <v>-10</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-120</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35.45454545454546</v>
      </c>
      <c r="G40" s="38">
        <f>COUNTIF(Vertices[In-Degree],"&gt;= "&amp;F40)-COUNTIF(Vertices[In-Degree],"&gt;="&amp;F41)</f>
        <v>0</v>
      </c>
      <c r="H40" s="37">
        <f>H28+($H$57-$H$2)/BinDivisor</f>
        <v>2.363636363636363</v>
      </c>
      <c r="I40" s="38">
        <f>COUNTIF(Vertices[Out-Degree],"&gt;= "&amp;H40)-COUNTIF(Vertices[Out-Degree],"&gt;="&amp;H41)</f>
        <v>0</v>
      </c>
      <c r="J40" s="37">
        <f>J28+($J$57-$J$2)/BinDivisor</f>
        <v>2553.6727272727267</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0.05185156363636364</v>
      </c>
      <c r="O40" s="38">
        <f>COUNTIF(Vertices[Eigenvector Centrality],"&gt;= "&amp;N40)-COUNTIF(Vertices[Eigenvector Centrality],"&gt;="&amp;N41)</f>
        <v>0</v>
      </c>
      <c r="P40" s="37">
        <f>P28+($P$57-$P$2)/BinDivisor</f>
        <v>16.715594400000004</v>
      </c>
      <c r="Q40" s="38">
        <f>COUNTIF(Vertices[PageRank],"&gt;= "&amp;P40)-COUNTIF(Vertices[PageRank],"&gt;="&amp;P41)</f>
        <v>0</v>
      </c>
      <c r="R40" s="37">
        <f>R28+($R$57-$R$2)/BinDivisor</f>
        <v>0</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36.81818181818183</v>
      </c>
      <c r="G41" s="40">
        <f>COUNTIF(Vertices[In-Degree],"&gt;= "&amp;F41)-COUNTIF(Vertices[In-Degree],"&gt;="&amp;F42)</f>
        <v>0</v>
      </c>
      <c r="H41" s="39">
        <f aca="true" t="shared" si="12" ref="H41:H56">H40+($H$57-$H$2)/BinDivisor</f>
        <v>2.4545454545454537</v>
      </c>
      <c r="I41" s="40">
        <f>COUNTIF(Vertices[Out-Degree],"&gt;= "&amp;H41)-COUNTIF(Vertices[Out-Degree],"&gt;="&amp;H42)</f>
        <v>0</v>
      </c>
      <c r="J41" s="39">
        <f aca="true" t="shared" si="13" ref="J41:J56">J40+($J$57-$J$2)/BinDivisor</f>
        <v>2651.8909090909083</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0.05384585454545455</v>
      </c>
      <c r="O41" s="40">
        <f>COUNTIF(Vertices[Eigenvector Centrality],"&gt;= "&amp;N41)-COUNTIF(Vertices[Eigenvector Centrality],"&gt;="&amp;N42)</f>
        <v>0</v>
      </c>
      <c r="P41" s="39">
        <f aca="true" t="shared" si="16" ref="P41:P56">P40+($P$57-$P$2)/BinDivisor</f>
        <v>17.337583800000004</v>
      </c>
      <c r="Q41" s="40">
        <f>COUNTIF(Vertices[PageRank],"&gt;= "&amp;P41)-COUNTIF(Vertices[PageRank],"&gt;="&amp;P42)</f>
        <v>0</v>
      </c>
      <c r="R41" s="39">
        <f aca="true" t="shared" si="17" ref="R41:R56">R40+($R$57-$R$2)/BinDivisor</f>
        <v>0</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38.181818181818194</v>
      </c>
      <c r="G42" s="38">
        <f>COUNTIF(Vertices[In-Degree],"&gt;= "&amp;F42)-COUNTIF(Vertices[In-Degree],"&gt;="&amp;F43)</f>
        <v>0</v>
      </c>
      <c r="H42" s="37">
        <f t="shared" si="12"/>
        <v>2.5454545454545445</v>
      </c>
      <c r="I42" s="38">
        <f>COUNTIF(Vertices[Out-Degree],"&gt;= "&amp;H42)-COUNTIF(Vertices[Out-Degree],"&gt;="&amp;H43)</f>
        <v>0</v>
      </c>
      <c r="J42" s="37">
        <f t="shared" si="13"/>
        <v>2750.10909090909</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0.05584014545454546</v>
      </c>
      <c r="O42" s="38">
        <f>COUNTIF(Vertices[Eigenvector Centrality],"&gt;= "&amp;N42)-COUNTIF(Vertices[Eigenvector Centrality],"&gt;="&amp;N43)</f>
        <v>0</v>
      </c>
      <c r="P42" s="37">
        <f t="shared" si="16"/>
        <v>17.959573200000005</v>
      </c>
      <c r="Q42" s="38">
        <f>COUNTIF(Vertices[PageRank],"&gt;= "&amp;P42)-COUNTIF(Vertices[PageRank],"&gt;="&amp;P43)</f>
        <v>0</v>
      </c>
      <c r="R42" s="37">
        <f t="shared" si="17"/>
        <v>0</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39.54545454545456</v>
      </c>
      <c r="G43" s="40">
        <f>COUNTIF(Vertices[In-Degree],"&gt;= "&amp;F43)-COUNTIF(Vertices[In-Degree],"&gt;="&amp;F44)</f>
        <v>0</v>
      </c>
      <c r="H43" s="39">
        <f t="shared" si="12"/>
        <v>2.6363636363636354</v>
      </c>
      <c r="I43" s="40">
        <f>COUNTIF(Vertices[Out-Degree],"&gt;= "&amp;H43)-COUNTIF(Vertices[Out-Degree],"&gt;="&amp;H44)</f>
        <v>0</v>
      </c>
      <c r="J43" s="39">
        <f t="shared" si="13"/>
        <v>2848.3272727272715</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0.05783443636363637</v>
      </c>
      <c r="O43" s="40">
        <f>COUNTIF(Vertices[Eigenvector Centrality],"&gt;= "&amp;N43)-COUNTIF(Vertices[Eigenvector Centrality],"&gt;="&amp;N44)</f>
        <v>0</v>
      </c>
      <c r="P43" s="39">
        <f t="shared" si="16"/>
        <v>18.581562600000005</v>
      </c>
      <c r="Q43" s="40">
        <f>COUNTIF(Vertices[PageRank],"&gt;= "&amp;P43)-COUNTIF(Vertices[PageRank],"&gt;="&amp;P44)</f>
        <v>0</v>
      </c>
      <c r="R43" s="39">
        <f t="shared" si="17"/>
        <v>0</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40.90909090909093</v>
      </c>
      <c r="G44" s="38">
        <f>COUNTIF(Vertices[In-Degree],"&gt;= "&amp;F44)-COUNTIF(Vertices[In-Degree],"&gt;="&amp;F45)</f>
        <v>0</v>
      </c>
      <c r="H44" s="37">
        <f t="shared" si="12"/>
        <v>2.727272727272726</v>
      </c>
      <c r="I44" s="38">
        <f>COUNTIF(Vertices[Out-Degree],"&gt;= "&amp;H44)-COUNTIF(Vertices[Out-Degree],"&gt;="&amp;H45)</f>
        <v>0</v>
      </c>
      <c r="J44" s="37">
        <f t="shared" si="13"/>
        <v>2946.545454545453</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0.059828727272727276</v>
      </c>
      <c r="O44" s="38">
        <f>COUNTIF(Vertices[Eigenvector Centrality],"&gt;= "&amp;N44)-COUNTIF(Vertices[Eigenvector Centrality],"&gt;="&amp;N45)</f>
        <v>0</v>
      </c>
      <c r="P44" s="37">
        <f t="shared" si="16"/>
        <v>19.203552000000006</v>
      </c>
      <c r="Q44" s="38">
        <f>COUNTIF(Vertices[PageRank],"&gt;= "&amp;P44)-COUNTIF(Vertices[PageRank],"&gt;="&amp;P45)</f>
        <v>0</v>
      </c>
      <c r="R44" s="37">
        <f t="shared" si="17"/>
        <v>0</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42.272727272727295</v>
      </c>
      <c r="G45" s="40">
        <f>COUNTIF(Vertices[In-Degree],"&gt;= "&amp;F45)-COUNTIF(Vertices[In-Degree],"&gt;="&amp;F46)</f>
        <v>0</v>
      </c>
      <c r="H45" s="39">
        <f t="shared" si="12"/>
        <v>2.818181818181817</v>
      </c>
      <c r="I45" s="40">
        <f>COUNTIF(Vertices[Out-Degree],"&gt;= "&amp;H45)-COUNTIF(Vertices[Out-Degree],"&gt;="&amp;H46)</f>
        <v>0</v>
      </c>
      <c r="J45" s="39">
        <f t="shared" si="13"/>
        <v>3044.7636363636348</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0.061823018181818186</v>
      </c>
      <c r="O45" s="40">
        <f>COUNTIF(Vertices[Eigenvector Centrality],"&gt;= "&amp;N45)-COUNTIF(Vertices[Eigenvector Centrality],"&gt;="&amp;N46)</f>
        <v>0</v>
      </c>
      <c r="P45" s="39">
        <f t="shared" si="16"/>
        <v>19.825541400000006</v>
      </c>
      <c r="Q45" s="40">
        <f>COUNTIF(Vertices[PageRank],"&gt;= "&amp;P45)-COUNTIF(Vertices[PageRank],"&gt;="&amp;P46)</f>
        <v>0</v>
      </c>
      <c r="R45" s="39">
        <f t="shared" si="17"/>
        <v>0</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43.63636363636366</v>
      </c>
      <c r="G46" s="38">
        <f>COUNTIF(Vertices[In-Degree],"&gt;= "&amp;F46)-COUNTIF(Vertices[In-Degree],"&gt;="&amp;F47)</f>
        <v>0</v>
      </c>
      <c r="H46" s="37">
        <f t="shared" si="12"/>
        <v>2.909090909090908</v>
      </c>
      <c r="I46" s="38">
        <f>COUNTIF(Vertices[Out-Degree],"&gt;= "&amp;H46)-COUNTIF(Vertices[Out-Degree],"&gt;="&amp;H47)</f>
        <v>0</v>
      </c>
      <c r="J46" s="37">
        <f t="shared" si="13"/>
        <v>3142.9818181818164</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0.06381730909090909</v>
      </c>
      <c r="O46" s="38">
        <f>COUNTIF(Vertices[Eigenvector Centrality],"&gt;= "&amp;N46)-COUNTIF(Vertices[Eigenvector Centrality],"&gt;="&amp;N47)</f>
        <v>0</v>
      </c>
      <c r="P46" s="37">
        <f t="shared" si="16"/>
        <v>20.447530800000006</v>
      </c>
      <c r="Q46" s="38">
        <f>COUNTIF(Vertices[PageRank],"&gt;= "&amp;P46)-COUNTIF(Vertices[PageRank],"&gt;="&amp;P47)</f>
        <v>0</v>
      </c>
      <c r="R46" s="37">
        <f t="shared" si="17"/>
        <v>0</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45.00000000000003</v>
      </c>
      <c r="G47" s="40">
        <f>COUNTIF(Vertices[In-Degree],"&gt;= "&amp;F47)-COUNTIF(Vertices[In-Degree],"&gt;="&amp;F48)</f>
        <v>0</v>
      </c>
      <c r="H47" s="39">
        <f t="shared" si="12"/>
        <v>2.9999999999999987</v>
      </c>
      <c r="I47" s="40">
        <f>COUNTIF(Vertices[Out-Degree],"&gt;= "&amp;H47)-COUNTIF(Vertices[Out-Degree],"&gt;="&amp;H48)</f>
        <v>1</v>
      </c>
      <c r="J47" s="39">
        <f t="shared" si="13"/>
        <v>3241.199999999998</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0.0658116</v>
      </c>
      <c r="O47" s="40">
        <f>COUNTIF(Vertices[Eigenvector Centrality],"&gt;= "&amp;N47)-COUNTIF(Vertices[Eigenvector Centrality],"&gt;="&amp;N48)</f>
        <v>0</v>
      </c>
      <c r="P47" s="39">
        <f t="shared" si="16"/>
        <v>21.069520200000007</v>
      </c>
      <c r="Q47" s="40">
        <f>COUNTIF(Vertices[PageRank],"&gt;= "&amp;P47)-COUNTIF(Vertices[PageRank],"&gt;="&amp;P48)</f>
        <v>0</v>
      </c>
      <c r="R47" s="39">
        <f t="shared" si="17"/>
        <v>0</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46.363636363636395</v>
      </c>
      <c r="G48" s="38">
        <f>COUNTIF(Vertices[In-Degree],"&gt;= "&amp;F48)-COUNTIF(Vertices[In-Degree],"&gt;="&amp;F49)</f>
        <v>0</v>
      </c>
      <c r="H48" s="37">
        <f t="shared" si="12"/>
        <v>3.0909090909090895</v>
      </c>
      <c r="I48" s="38">
        <f>COUNTIF(Vertices[Out-Degree],"&gt;= "&amp;H48)-COUNTIF(Vertices[Out-Degree],"&gt;="&amp;H49)</f>
        <v>0</v>
      </c>
      <c r="J48" s="37">
        <f t="shared" si="13"/>
        <v>3339.4181818181796</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0.06780589090909091</v>
      </c>
      <c r="O48" s="38">
        <f>COUNTIF(Vertices[Eigenvector Centrality],"&gt;= "&amp;N48)-COUNTIF(Vertices[Eigenvector Centrality],"&gt;="&amp;N49)</f>
        <v>0</v>
      </c>
      <c r="P48" s="37">
        <f t="shared" si="16"/>
        <v>21.691509600000007</v>
      </c>
      <c r="Q48" s="38">
        <f>COUNTIF(Vertices[PageRank],"&gt;= "&amp;P48)-COUNTIF(Vertices[PageRank],"&gt;="&amp;P49)</f>
        <v>0</v>
      </c>
      <c r="R48" s="37">
        <f t="shared" si="17"/>
        <v>0</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47.72727272727276</v>
      </c>
      <c r="G49" s="40">
        <f>COUNTIF(Vertices[In-Degree],"&gt;= "&amp;F49)-COUNTIF(Vertices[In-Degree],"&gt;="&amp;F50)</f>
        <v>0</v>
      </c>
      <c r="H49" s="39">
        <f t="shared" si="12"/>
        <v>3.1818181818181803</v>
      </c>
      <c r="I49" s="40">
        <f>COUNTIF(Vertices[Out-Degree],"&gt;= "&amp;H49)-COUNTIF(Vertices[Out-Degree],"&gt;="&amp;H50)</f>
        <v>0</v>
      </c>
      <c r="J49" s="39">
        <f t="shared" si="13"/>
        <v>3437.6363636363612</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0.06980018181818182</v>
      </c>
      <c r="O49" s="40">
        <f>COUNTIF(Vertices[Eigenvector Centrality],"&gt;= "&amp;N49)-COUNTIF(Vertices[Eigenvector Centrality],"&gt;="&amp;N50)</f>
        <v>0</v>
      </c>
      <c r="P49" s="39">
        <f t="shared" si="16"/>
        <v>22.313499000000007</v>
      </c>
      <c r="Q49" s="40">
        <f>COUNTIF(Vertices[PageRank],"&gt;= "&amp;P49)-COUNTIF(Vertices[PageRank],"&gt;="&amp;P50)</f>
        <v>0</v>
      </c>
      <c r="R49" s="39">
        <f t="shared" si="17"/>
        <v>0</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49.09090909090913</v>
      </c>
      <c r="G50" s="38">
        <f>COUNTIF(Vertices[In-Degree],"&gt;= "&amp;F50)-COUNTIF(Vertices[In-Degree],"&gt;="&amp;F51)</f>
        <v>0</v>
      </c>
      <c r="H50" s="37">
        <f t="shared" si="12"/>
        <v>3.272727272727271</v>
      </c>
      <c r="I50" s="38">
        <f>COUNTIF(Vertices[Out-Degree],"&gt;= "&amp;H50)-COUNTIF(Vertices[Out-Degree],"&gt;="&amp;H51)</f>
        <v>0</v>
      </c>
      <c r="J50" s="37">
        <f t="shared" si="13"/>
        <v>3535.854545454543</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0.07179447272727273</v>
      </c>
      <c r="O50" s="38">
        <f>COUNTIF(Vertices[Eigenvector Centrality],"&gt;= "&amp;N50)-COUNTIF(Vertices[Eigenvector Centrality],"&gt;="&amp;N51)</f>
        <v>0</v>
      </c>
      <c r="P50" s="37">
        <f t="shared" si="16"/>
        <v>22.935488400000008</v>
      </c>
      <c r="Q50" s="38">
        <f>COUNTIF(Vertices[PageRank],"&gt;= "&amp;P50)-COUNTIF(Vertices[PageRank],"&gt;="&amp;P51)</f>
        <v>0</v>
      </c>
      <c r="R50" s="37">
        <f t="shared" si="17"/>
        <v>0</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50.454545454545496</v>
      </c>
      <c r="G51" s="40">
        <f>COUNTIF(Vertices[In-Degree],"&gt;= "&amp;F51)-COUNTIF(Vertices[In-Degree],"&gt;="&amp;F52)</f>
        <v>0</v>
      </c>
      <c r="H51" s="39">
        <f t="shared" si="12"/>
        <v>3.363636363636362</v>
      </c>
      <c r="I51" s="40">
        <f>COUNTIF(Vertices[Out-Degree],"&gt;= "&amp;H51)-COUNTIF(Vertices[Out-Degree],"&gt;="&amp;H52)</f>
        <v>0</v>
      </c>
      <c r="J51" s="39">
        <f t="shared" si="13"/>
        <v>3634.0727272727245</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0.07378876363636364</v>
      </c>
      <c r="O51" s="40">
        <f>COUNTIF(Vertices[Eigenvector Centrality],"&gt;= "&amp;N51)-COUNTIF(Vertices[Eigenvector Centrality],"&gt;="&amp;N52)</f>
        <v>0</v>
      </c>
      <c r="P51" s="39">
        <f t="shared" si="16"/>
        <v>23.557477800000008</v>
      </c>
      <c r="Q51" s="40">
        <f>COUNTIF(Vertices[PageRank],"&gt;= "&amp;P51)-COUNTIF(Vertices[PageRank],"&gt;="&amp;P52)</f>
        <v>0</v>
      </c>
      <c r="R51" s="39">
        <f t="shared" si="17"/>
        <v>0</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51.81818181818186</v>
      </c>
      <c r="G52" s="38">
        <f>COUNTIF(Vertices[In-Degree],"&gt;= "&amp;F52)-COUNTIF(Vertices[In-Degree],"&gt;="&amp;F53)</f>
        <v>0</v>
      </c>
      <c r="H52" s="37">
        <f t="shared" si="12"/>
        <v>3.454545454545453</v>
      </c>
      <c r="I52" s="38">
        <f>COUNTIF(Vertices[Out-Degree],"&gt;= "&amp;H52)-COUNTIF(Vertices[Out-Degree],"&gt;="&amp;H53)</f>
        <v>0</v>
      </c>
      <c r="J52" s="37">
        <f t="shared" si="13"/>
        <v>3732.290909090906</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0.07578305454545455</v>
      </c>
      <c r="O52" s="38">
        <f>COUNTIF(Vertices[Eigenvector Centrality],"&gt;= "&amp;N52)-COUNTIF(Vertices[Eigenvector Centrality],"&gt;="&amp;N53)</f>
        <v>0</v>
      </c>
      <c r="P52" s="37">
        <f t="shared" si="16"/>
        <v>24.17946720000001</v>
      </c>
      <c r="Q52" s="38">
        <f>COUNTIF(Vertices[PageRank],"&gt;= "&amp;P52)-COUNTIF(Vertices[PageRank],"&gt;="&amp;P53)</f>
        <v>0</v>
      </c>
      <c r="R52" s="37">
        <f t="shared" si="17"/>
        <v>0</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53.18181818181823</v>
      </c>
      <c r="G53" s="40">
        <f>COUNTIF(Vertices[In-Degree],"&gt;= "&amp;F53)-COUNTIF(Vertices[In-Degree],"&gt;="&amp;F54)</f>
        <v>0</v>
      </c>
      <c r="H53" s="39">
        <f t="shared" si="12"/>
        <v>3.5454545454545436</v>
      </c>
      <c r="I53" s="40">
        <f>COUNTIF(Vertices[Out-Degree],"&gt;= "&amp;H53)-COUNTIF(Vertices[Out-Degree],"&gt;="&amp;H54)</f>
        <v>0</v>
      </c>
      <c r="J53" s="39">
        <f t="shared" si="13"/>
        <v>3830.5090909090877</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0.07777734545454545</v>
      </c>
      <c r="O53" s="40">
        <f>COUNTIF(Vertices[Eigenvector Centrality],"&gt;= "&amp;N53)-COUNTIF(Vertices[Eigenvector Centrality],"&gt;="&amp;N54)</f>
        <v>0</v>
      </c>
      <c r="P53" s="39">
        <f t="shared" si="16"/>
        <v>24.80145660000001</v>
      </c>
      <c r="Q53" s="40">
        <f>COUNTIF(Vertices[PageRank],"&gt;= "&amp;P53)-COUNTIF(Vertices[PageRank],"&gt;="&amp;P54)</f>
        <v>0</v>
      </c>
      <c r="R53" s="39">
        <f t="shared" si="17"/>
        <v>0</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54.5454545454546</v>
      </c>
      <c r="G54" s="38">
        <f>COUNTIF(Vertices[In-Degree],"&gt;= "&amp;F54)-COUNTIF(Vertices[In-Degree],"&gt;="&amp;F55)</f>
        <v>0</v>
      </c>
      <c r="H54" s="37">
        <f t="shared" si="12"/>
        <v>3.6363636363636345</v>
      </c>
      <c r="I54" s="38">
        <f>COUNTIF(Vertices[Out-Degree],"&gt;= "&amp;H54)-COUNTIF(Vertices[Out-Degree],"&gt;="&amp;H55)</f>
        <v>0</v>
      </c>
      <c r="J54" s="37">
        <f t="shared" si="13"/>
        <v>3928.7272727272693</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0.07977163636363636</v>
      </c>
      <c r="O54" s="38">
        <f>COUNTIF(Vertices[Eigenvector Centrality],"&gt;= "&amp;N54)-COUNTIF(Vertices[Eigenvector Centrality],"&gt;="&amp;N55)</f>
        <v>0</v>
      </c>
      <c r="P54" s="37">
        <f t="shared" si="16"/>
        <v>25.42344600000001</v>
      </c>
      <c r="Q54" s="38">
        <f>COUNTIF(Vertices[PageRank],"&gt;= "&amp;P54)-COUNTIF(Vertices[PageRank],"&gt;="&amp;P55)</f>
        <v>0</v>
      </c>
      <c r="R54" s="37">
        <f t="shared" si="17"/>
        <v>0</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55.90909090909096</v>
      </c>
      <c r="G55" s="40">
        <f>COUNTIF(Vertices[In-Degree],"&gt;= "&amp;F55)-COUNTIF(Vertices[In-Degree],"&gt;="&amp;F56)</f>
        <v>0</v>
      </c>
      <c r="H55" s="39">
        <f t="shared" si="12"/>
        <v>3.7272727272727253</v>
      </c>
      <c r="I55" s="40">
        <f>COUNTIF(Vertices[Out-Degree],"&gt;= "&amp;H55)-COUNTIF(Vertices[Out-Degree],"&gt;="&amp;H56)</f>
        <v>0</v>
      </c>
      <c r="J55" s="39">
        <f t="shared" si="13"/>
        <v>4026.945454545451</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0.08176592727272727</v>
      </c>
      <c r="O55" s="40">
        <f>COUNTIF(Vertices[Eigenvector Centrality],"&gt;= "&amp;N55)-COUNTIF(Vertices[Eigenvector Centrality],"&gt;="&amp;N56)</f>
        <v>0</v>
      </c>
      <c r="P55" s="39">
        <f t="shared" si="16"/>
        <v>26.04543540000001</v>
      </c>
      <c r="Q55" s="40">
        <f>COUNTIF(Vertices[PageRank],"&gt;= "&amp;P55)-COUNTIF(Vertices[PageRank],"&gt;="&amp;P56)</f>
        <v>0</v>
      </c>
      <c r="R55" s="39">
        <f t="shared" si="17"/>
        <v>0</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57.27272727272733</v>
      </c>
      <c r="G56" s="38">
        <f>COUNTIF(Vertices[In-Degree],"&gt;= "&amp;F56)-COUNTIF(Vertices[In-Degree],"&gt;="&amp;F57)</f>
        <v>0</v>
      </c>
      <c r="H56" s="37">
        <f t="shared" si="12"/>
        <v>3.818181818181816</v>
      </c>
      <c r="I56" s="38">
        <f>COUNTIF(Vertices[Out-Degree],"&gt;= "&amp;H56)-COUNTIF(Vertices[Out-Degree],"&gt;="&amp;H57)</f>
        <v>0</v>
      </c>
      <c r="J56" s="37">
        <f t="shared" si="13"/>
        <v>4125.163636363633</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0.08376021818181818</v>
      </c>
      <c r="O56" s="38">
        <f>COUNTIF(Vertices[Eigenvector Centrality],"&gt;= "&amp;N56)-COUNTIF(Vertices[Eigenvector Centrality],"&gt;="&amp;N57)</f>
        <v>0</v>
      </c>
      <c r="P56" s="37">
        <f t="shared" si="16"/>
        <v>26.66742480000001</v>
      </c>
      <c r="Q56" s="38">
        <f>COUNTIF(Vertices[PageRank],"&gt;= "&amp;P56)-COUNTIF(Vertices[PageRank],"&gt;="&amp;P57)</f>
        <v>0</v>
      </c>
      <c r="R56" s="37">
        <f t="shared" si="17"/>
        <v>0</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75</v>
      </c>
      <c r="G57" s="42">
        <f>COUNTIF(Vertices[In-Degree],"&gt;= "&amp;F57)-COUNTIF(Vertices[In-Degree],"&gt;="&amp;F58)</f>
        <v>1</v>
      </c>
      <c r="H57" s="41">
        <f>MAX(Vertices[Out-Degree])</f>
        <v>5</v>
      </c>
      <c r="I57" s="42">
        <f>COUNTIF(Vertices[Out-Degree],"&gt;= "&amp;H57)-COUNTIF(Vertices[Out-Degree],"&gt;="&amp;H58)</f>
        <v>1</v>
      </c>
      <c r="J57" s="41">
        <f>MAX(Vertices[Betweenness Centrality])</f>
        <v>5402</v>
      </c>
      <c r="K57" s="42">
        <f>COUNTIF(Vertices[Betweenness Centrality],"&gt;= "&amp;J57)-COUNTIF(Vertices[Betweenness Centrality],"&gt;="&amp;J58)</f>
        <v>1</v>
      </c>
      <c r="L57" s="41">
        <f>MAX(Vertices[Closeness Centrality])</f>
        <v>1</v>
      </c>
      <c r="M57" s="42">
        <f>COUNTIF(Vertices[Closeness Centrality],"&gt;= "&amp;L57)-COUNTIF(Vertices[Closeness Centrality],"&gt;="&amp;L58)</f>
        <v>10</v>
      </c>
      <c r="N57" s="41">
        <f>MAX(Vertices[Eigenvector Centrality])</f>
        <v>0.109686</v>
      </c>
      <c r="O57" s="42">
        <f>COUNTIF(Vertices[Eigenvector Centrality],"&gt;= "&amp;N57)-COUNTIF(Vertices[Eigenvector Centrality],"&gt;="&amp;N58)</f>
        <v>1</v>
      </c>
      <c r="P57" s="41">
        <f>MAX(Vertices[PageRank])</f>
        <v>34.753287</v>
      </c>
      <c r="Q57" s="42">
        <f>COUNTIF(Vertices[PageRank],"&gt;= "&amp;P57)-COUNTIF(Vertices[PageRank],"&gt;="&amp;P58)</f>
        <v>1</v>
      </c>
      <c r="R57" s="41">
        <f>MAX(Vertices[Clustering Coefficient])</f>
        <v>0</v>
      </c>
      <c r="S57" s="45">
        <f>COUNTIF(Vertices[Clustering Coefficient],"&gt;= "&amp;R57)-COUNTIF(Vertices[Clustering Coefficient],"&gt;="&amp;R58)</f>
        <v>120</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75</v>
      </c>
    </row>
    <row r="71" spans="1:2" ht="15">
      <c r="A71" s="33" t="s">
        <v>90</v>
      </c>
      <c r="B71" s="47">
        <f>_xlfn.IFERROR(AVERAGE(Vertices[In-Degree]),NoMetricMessage)</f>
        <v>0.975</v>
      </c>
    </row>
    <row r="72" spans="1:2" ht="15">
      <c r="A72" s="33" t="s">
        <v>91</v>
      </c>
      <c r="B72" s="47">
        <f>_xlfn.IFERROR(MEDIAN(Vertices[In-Degree]),NoMetricMessage)</f>
        <v>0</v>
      </c>
    </row>
    <row r="83" spans="1:2" ht="15">
      <c r="A83" s="33" t="s">
        <v>94</v>
      </c>
      <c r="B83" s="46">
        <f>IF(COUNT(Vertices[Out-Degree])&gt;0,H2,NoMetricMessage)</f>
        <v>0</v>
      </c>
    </row>
    <row r="84" spans="1:2" ht="15">
      <c r="A84" s="33" t="s">
        <v>95</v>
      </c>
      <c r="B84" s="46">
        <f>IF(COUNT(Vertices[Out-Degree])&gt;0,H57,NoMetricMessage)</f>
        <v>5</v>
      </c>
    </row>
    <row r="85" spans="1:2" ht="15">
      <c r="A85" s="33" t="s">
        <v>96</v>
      </c>
      <c r="B85" s="47">
        <f>_xlfn.IFERROR(AVERAGE(Vertices[Out-Degree]),NoMetricMessage)</f>
        <v>0.975</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5402</v>
      </c>
    </row>
    <row r="99" spans="1:2" ht="15">
      <c r="A99" s="33" t="s">
        <v>102</v>
      </c>
      <c r="B99" s="47">
        <f>_xlfn.IFERROR(AVERAGE(Vertices[Betweenness Centrality]),NoMetricMessage)</f>
        <v>45.38333333333333</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0.10077604166666647</v>
      </c>
    </row>
    <row r="114" spans="1:2" ht="15">
      <c r="A114" s="33" t="s">
        <v>109</v>
      </c>
      <c r="B114" s="47">
        <f>_xlfn.IFERROR(MEDIAN(Vertices[Closeness Centrality]),NoMetricMessage)</f>
        <v>0.006803</v>
      </c>
    </row>
    <row r="125" spans="1:2" ht="15">
      <c r="A125" s="33" t="s">
        <v>112</v>
      </c>
      <c r="B125" s="47">
        <f>IF(COUNT(Vertices[Eigenvector Centrality])&gt;0,N2,NoMetricMessage)</f>
        <v>0</v>
      </c>
    </row>
    <row r="126" spans="1:2" ht="15">
      <c r="A126" s="33" t="s">
        <v>113</v>
      </c>
      <c r="B126" s="47">
        <f>IF(COUNT(Vertices[Eigenvector Centrality])&gt;0,N57,NoMetricMessage)</f>
        <v>0.109686</v>
      </c>
    </row>
    <row r="127" spans="1:2" ht="15">
      <c r="A127" s="33" t="s">
        <v>114</v>
      </c>
      <c r="B127" s="47">
        <f>_xlfn.IFERROR(AVERAGE(Vertices[Eigenvector Centrality]),NoMetricMessage)</f>
        <v>0.008333166666666674</v>
      </c>
    </row>
    <row r="128" spans="1:2" ht="15">
      <c r="A128" s="33" t="s">
        <v>115</v>
      </c>
      <c r="B128" s="47">
        <f>_xlfn.IFERROR(MEDIAN(Vertices[Eigenvector Centrality]),NoMetricMessage)</f>
        <v>0.012031</v>
      </c>
    </row>
    <row r="139" spans="1:2" ht="15">
      <c r="A139" s="33" t="s">
        <v>140</v>
      </c>
      <c r="B139" s="47">
        <f>IF(COUNT(Vertices[PageRank])&gt;0,P2,NoMetricMessage)</f>
        <v>0.54387</v>
      </c>
    </row>
    <row r="140" spans="1:2" ht="15">
      <c r="A140" s="33" t="s">
        <v>141</v>
      </c>
      <c r="B140" s="47">
        <f>IF(COUNT(Vertices[PageRank])&gt;0,P57,NoMetricMessage)</f>
        <v>34.753287</v>
      </c>
    </row>
    <row r="141" spans="1:2" ht="15">
      <c r="A141" s="33" t="s">
        <v>142</v>
      </c>
      <c r="B141" s="47">
        <f>_xlfn.IFERROR(AVERAGE(Vertices[PageRank]),NoMetricMessage)</f>
        <v>0.999995716666665</v>
      </c>
    </row>
    <row r="142" spans="1:2" ht="15">
      <c r="A142" s="33" t="s">
        <v>143</v>
      </c>
      <c r="B142" s="47">
        <f>_xlfn.IFERROR(MEDIAN(Vertices[PageRank]),NoMetricMessage)</f>
        <v>0.54387</v>
      </c>
    </row>
    <row r="153" spans="1:2" ht="15">
      <c r="A153" s="33" t="s">
        <v>118</v>
      </c>
      <c r="B153" s="47">
        <f>IF(COUNT(Vertices[Clustering Coefficient])&gt;0,R2,NoMetricMessage)</f>
        <v>0</v>
      </c>
    </row>
    <row r="154" spans="1:2" ht="15">
      <c r="A154" s="33" t="s">
        <v>119</v>
      </c>
      <c r="B154" s="47">
        <f>IF(COUNT(Vertices[Clustering Coefficient])&gt;0,R57,NoMetricMessage)</f>
        <v>0</v>
      </c>
    </row>
    <row r="155" spans="1:2" ht="15">
      <c r="A155" s="33" t="s">
        <v>120</v>
      </c>
      <c r="B155" s="47">
        <f>_xlfn.IFERROR(AVERAGE(Vertices[Clustering Coefficient]),NoMetricMessage)</f>
        <v>0</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1529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1530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1531</v>
      </c>
      <c r="K7" s="13" t="s">
        <v>1532</v>
      </c>
    </row>
    <row r="8" spans="1:11" ht="409.5">
      <c r="A8"/>
      <c r="B8">
        <v>2</v>
      </c>
      <c r="C8">
        <v>2</v>
      </c>
      <c r="D8" t="s">
        <v>61</v>
      </c>
      <c r="E8" t="s">
        <v>61</v>
      </c>
      <c r="H8" t="s">
        <v>73</v>
      </c>
      <c r="J8" t="s">
        <v>1533</v>
      </c>
      <c r="K8" s="13" t="s">
        <v>1534</v>
      </c>
    </row>
    <row r="9" spans="1:11" ht="409.5">
      <c r="A9"/>
      <c r="B9">
        <v>3</v>
      </c>
      <c r="C9">
        <v>4</v>
      </c>
      <c r="D9" t="s">
        <v>62</v>
      </c>
      <c r="E9" t="s">
        <v>62</v>
      </c>
      <c r="H9" t="s">
        <v>74</v>
      </c>
      <c r="J9" t="s">
        <v>1535</v>
      </c>
      <c r="K9" s="13" t="s">
        <v>1536</v>
      </c>
    </row>
    <row r="10" spans="1:11" ht="409.5">
      <c r="A10"/>
      <c r="B10">
        <v>4</v>
      </c>
      <c r="D10" t="s">
        <v>63</v>
      </c>
      <c r="E10" t="s">
        <v>63</v>
      </c>
      <c r="H10" t="s">
        <v>75</v>
      </c>
      <c r="J10" t="s">
        <v>1537</v>
      </c>
      <c r="K10" s="13" t="s">
        <v>1538</v>
      </c>
    </row>
    <row r="11" spans="1:11" ht="15">
      <c r="A11"/>
      <c r="B11">
        <v>5</v>
      </c>
      <c r="D11" t="s">
        <v>46</v>
      </c>
      <c r="E11">
        <v>1</v>
      </c>
      <c r="H11" t="s">
        <v>76</v>
      </c>
      <c r="J11" t="s">
        <v>1539</v>
      </c>
      <c r="K11" t="s">
        <v>1540</v>
      </c>
    </row>
    <row r="12" spans="1:11" ht="15">
      <c r="A12"/>
      <c r="B12"/>
      <c r="D12" t="s">
        <v>64</v>
      </c>
      <c r="E12">
        <v>2</v>
      </c>
      <c r="H12">
        <v>0</v>
      </c>
      <c r="J12" t="s">
        <v>1541</v>
      </c>
      <c r="K12" t="s">
        <v>1542</v>
      </c>
    </row>
    <row r="13" spans="1:11" ht="15">
      <c r="A13"/>
      <c r="B13"/>
      <c r="D13">
        <v>1</v>
      </c>
      <c r="E13">
        <v>3</v>
      </c>
      <c r="H13">
        <v>1</v>
      </c>
      <c r="J13" t="s">
        <v>1543</v>
      </c>
      <c r="K13" t="s">
        <v>1544</v>
      </c>
    </row>
    <row r="14" spans="4:11" ht="15">
      <c r="D14">
        <v>2</v>
      </c>
      <c r="E14">
        <v>4</v>
      </c>
      <c r="H14">
        <v>2</v>
      </c>
      <c r="J14" t="s">
        <v>1545</v>
      </c>
      <c r="K14" t="s">
        <v>1546</v>
      </c>
    </row>
    <row r="15" spans="4:11" ht="15">
      <c r="D15">
        <v>3</v>
      </c>
      <c r="E15">
        <v>5</v>
      </c>
      <c r="H15">
        <v>3</v>
      </c>
      <c r="J15" t="s">
        <v>1547</v>
      </c>
      <c r="K15" t="s">
        <v>1548</v>
      </c>
    </row>
    <row r="16" spans="4:11" ht="15">
      <c r="D16">
        <v>4</v>
      </c>
      <c r="E16">
        <v>6</v>
      </c>
      <c r="H16">
        <v>4</v>
      </c>
      <c r="J16" t="s">
        <v>1549</v>
      </c>
      <c r="K16" t="s">
        <v>1550</v>
      </c>
    </row>
    <row r="17" spans="4:11" ht="15">
      <c r="D17">
        <v>5</v>
      </c>
      <c r="E17">
        <v>7</v>
      </c>
      <c r="H17">
        <v>5</v>
      </c>
      <c r="J17" t="s">
        <v>1551</v>
      </c>
      <c r="K17" t="s">
        <v>1552</v>
      </c>
    </row>
    <row r="18" spans="4:11" ht="15">
      <c r="D18">
        <v>6</v>
      </c>
      <c r="E18">
        <v>8</v>
      </c>
      <c r="H18">
        <v>6</v>
      </c>
      <c r="J18" t="s">
        <v>1553</v>
      </c>
      <c r="K18" t="s">
        <v>1554</v>
      </c>
    </row>
    <row r="19" spans="4:11" ht="15">
      <c r="D19">
        <v>7</v>
      </c>
      <c r="E19">
        <v>9</v>
      </c>
      <c r="H19">
        <v>7</v>
      </c>
      <c r="J19" t="s">
        <v>1555</v>
      </c>
      <c r="K19" t="s">
        <v>1556</v>
      </c>
    </row>
    <row r="20" spans="4:11" ht="15">
      <c r="D20">
        <v>8</v>
      </c>
      <c r="H20">
        <v>8</v>
      </c>
      <c r="J20" t="s">
        <v>1557</v>
      </c>
      <c r="K20" t="s">
        <v>1558</v>
      </c>
    </row>
    <row r="21" spans="4:11" ht="409.5">
      <c r="D21">
        <v>9</v>
      </c>
      <c r="H21">
        <v>9</v>
      </c>
      <c r="J21" t="s">
        <v>1559</v>
      </c>
      <c r="K21" s="13" t="s">
        <v>1560</v>
      </c>
    </row>
    <row r="22" spans="4:11" ht="409.5">
      <c r="D22">
        <v>10</v>
      </c>
      <c r="J22" t="s">
        <v>1561</v>
      </c>
      <c r="K22" s="13" t="s">
        <v>1562</v>
      </c>
    </row>
    <row r="23" spans="4:11" ht="409.5">
      <c r="D23">
        <v>11</v>
      </c>
      <c r="J23" t="s">
        <v>1563</v>
      </c>
      <c r="K23" s="13" t="s">
        <v>1564</v>
      </c>
    </row>
    <row r="24" spans="10:11" ht="409.5">
      <c r="J24" t="s">
        <v>1565</v>
      </c>
      <c r="K24" s="13" t="s">
        <v>1994</v>
      </c>
    </row>
    <row r="25" spans="10:11" ht="15">
      <c r="J25" t="s">
        <v>1566</v>
      </c>
      <c r="K25" t="b">
        <v>0</v>
      </c>
    </row>
    <row r="26" spans="10:11" ht="15">
      <c r="J26" t="s">
        <v>1992</v>
      </c>
      <c r="K26" t="s">
        <v>1993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1589</v>
      </c>
      <c r="B2" s="116" t="s">
        <v>1590</v>
      </c>
      <c r="C2" s="117" t="s">
        <v>1591</v>
      </c>
    </row>
    <row r="3" spans="1:3" ht="15">
      <c r="A3" s="115" t="s">
        <v>1568</v>
      </c>
      <c r="B3" s="115" t="s">
        <v>1568</v>
      </c>
      <c r="C3" s="34">
        <v>76</v>
      </c>
    </row>
    <row r="4" spans="1:3" ht="15">
      <c r="A4" s="115" t="s">
        <v>1569</v>
      </c>
      <c r="B4" s="115" t="s">
        <v>1569</v>
      </c>
      <c r="C4" s="34">
        <v>26</v>
      </c>
    </row>
    <row r="5" spans="1:3" ht="15">
      <c r="A5" s="115" t="s">
        <v>1570</v>
      </c>
      <c r="B5" s="115" t="s">
        <v>1570</v>
      </c>
      <c r="C5" s="34">
        <v>6</v>
      </c>
    </row>
    <row r="6" spans="1:3" ht="15">
      <c r="A6" s="115" t="s">
        <v>1571</v>
      </c>
      <c r="B6" s="115" t="s">
        <v>1571</v>
      </c>
      <c r="C6" s="34">
        <v>3</v>
      </c>
    </row>
    <row r="7" spans="1:3" ht="15">
      <c r="A7" s="115" t="s">
        <v>1572</v>
      </c>
      <c r="B7" s="115" t="s">
        <v>1572</v>
      </c>
      <c r="C7" s="34">
        <v>2</v>
      </c>
    </row>
    <row r="8" spans="1:3" ht="15">
      <c r="A8" s="115" t="s">
        <v>1573</v>
      </c>
      <c r="B8" s="115" t="s">
        <v>1573</v>
      </c>
      <c r="C8" s="34">
        <v>2</v>
      </c>
    </row>
    <row r="9" spans="1:3" ht="15">
      <c r="A9" s="115" t="s">
        <v>1574</v>
      </c>
      <c r="B9" s="115" t="s">
        <v>1574</v>
      </c>
      <c r="C9" s="34">
        <v>2</v>
      </c>
    </row>
    <row r="10" spans="1:3" ht="15">
      <c r="A10" s="115" t="s">
        <v>1575</v>
      </c>
      <c r="B10" s="115" t="s">
        <v>1575</v>
      </c>
      <c r="C10" s="34">
        <v>2</v>
      </c>
    </row>
    <row r="11" spans="1:3" ht="15">
      <c r="A11" s="115" t="s">
        <v>1576</v>
      </c>
      <c r="B11" s="115" t="s">
        <v>1576</v>
      </c>
      <c r="C11"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1597</v>
      </c>
      <c r="B1" s="13" t="s">
        <v>1599</v>
      </c>
      <c r="C1" s="13" t="s">
        <v>1600</v>
      </c>
      <c r="D1" s="13" t="s">
        <v>1602</v>
      </c>
      <c r="E1" s="13" t="s">
        <v>1601</v>
      </c>
      <c r="F1" s="13" t="s">
        <v>1606</v>
      </c>
      <c r="G1" s="13" t="s">
        <v>1605</v>
      </c>
      <c r="H1" s="13" t="s">
        <v>1608</v>
      </c>
      <c r="I1" s="78" t="s">
        <v>1607</v>
      </c>
      <c r="J1" s="78" t="s">
        <v>1610</v>
      </c>
      <c r="K1" s="13" t="s">
        <v>1609</v>
      </c>
      <c r="L1" s="13" t="s">
        <v>1612</v>
      </c>
      <c r="M1" s="13" t="s">
        <v>1611</v>
      </c>
      <c r="N1" s="13" t="s">
        <v>1614</v>
      </c>
      <c r="O1" s="13" t="s">
        <v>1613</v>
      </c>
      <c r="P1" s="13" t="s">
        <v>1616</v>
      </c>
      <c r="Q1" s="13" t="s">
        <v>1615</v>
      </c>
      <c r="R1" s="13" t="s">
        <v>1618</v>
      </c>
      <c r="S1" s="13" t="s">
        <v>1617</v>
      </c>
      <c r="T1" s="13" t="s">
        <v>1619</v>
      </c>
    </row>
    <row r="2" spans="1:20" ht="15">
      <c r="A2" s="83" t="s">
        <v>387</v>
      </c>
      <c r="B2" s="78">
        <v>10</v>
      </c>
      <c r="C2" s="83" t="s">
        <v>387</v>
      </c>
      <c r="D2" s="78">
        <v>2</v>
      </c>
      <c r="E2" s="83" t="s">
        <v>387</v>
      </c>
      <c r="F2" s="78">
        <v>8</v>
      </c>
      <c r="G2" s="83" t="s">
        <v>382</v>
      </c>
      <c r="H2" s="78">
        <v>1</v>
      </c>
      <c r="I2" s="78"/>
      <c r="J2" s="78"/>
      <c r="K2" s="83" t="s">
        <v>385</v>
      </c>
      <c r="L2" s="78">
        <v>1</v>
      </c>
      <c r="M2" s="83" t="s">
        <v>375</v>
      </c>
      <c r="N2" s="78">
        <v>1</v>
      </c>
      <c r="O2" s="83" t="s">
        <v>379</v>
      </c>
      <c r="P2" s="78">
        <v>2</v>
      </c>
      <c r="Q2" s="83" t="s">
        <v>376</v>
      </c>
      <c r="R2" s="78">
        <v>1</v>
      </c>
      <c r="S2" s="83" t="s">
        <v>375</v>
      </c>
      <c r="T2" s="78">
        <v>1</v>
      </c>
    </row>
    <row r="3" spans="1:20" ht="15">
      <c r="A3" s="83" t="s">
        <v>381</v>
      </c>
      <c r="B3" s="78">
        <v>5</v>
      </c>
      <c r="C3" s="78"/>
      <c r="D3" s="78"/>
      <c r="E3" s="83" t="s">
        <v>381</v>
      </c>
      <c r="F3" s="78">
        <v>5</v>
      </c>
      <c r="G3" s="78"/>
      <c r="H3" s="78"/>
      <c r="I3" s="78"/>
      <c r="J3" s="78"/>
      <c r="K3" s="78"/>
      <c r="L3" s="78"/>
      <c r="M3" s="78"/>
      <c r="N3" s="78"/>
      <c r="O3" s="78"/>
      <c r="P3" s="78"/>
      <c r="Q3" s="78"/>
      <c r="R3" s="78"/>
      <c r="S3" s="78"/>
      <c r="T3" s="78"/>
    </row>
    <row r="4" spans="1:20" ht="15">
      <c r="A4" s="83" t="s">
        <v>1598</v>
      </c>
      <c r="B4" s="78">
        <v>2</v>
      </c>
      <c r="C4" s="78"/>
      <c r="D4" s="78"/>
      <c r="E4" s="83" t="s">
        <v>386</v>
      </c>
      <c r="F4" s="78">
        <v>2</v>
      </c>
      <c r="G4" s="78"/>
      <c r="H4" s="78"/>
      <c r="I4" s="78"/>
      <c r="J4" s="78"/>
      <c r="K4" s="78"/>
      <c r="L4" s="78"/>
      <c r="M4" s="78"/>
      <c r="N4" s="78"/>
      <c r="O4" s="78"/>
      <c r="P4" s="78"/>
      <c r="Q4" s="78"/>
      <c r="R4" s="78"/>
      <c r="S4" s="78"/>
      <c r="T4" s="78"/>
    </row>
    <row r="5" spans="1:20" ht="15">
      <c r="A5" s="83" t="s">
        <v>388</v>
      </c>
      <c r="B5" s="78">
        <v>2</v>
      </c>
      <c r="C5" s="78"/>
      <c r="D5" s="78"/>
      <c r="E5" s="83" t="s">
        <v>388</v>
      </c>
      <c r="F5" s="78">
        <v>2</v>
      </c>
      <c r="G5" s="78"/>
      <c r="H5" s="78"/>
      <c r="I5" s="78"/>
      <c r="J5" s="78"/>
      <c r="K5" s="78"/>
      <c r="L5" s="78"/>
      <c r="M5" s="78"/>
      <c r="N5" s="78"/>
      <c r="O5" s="78"/>
      <c r="P5" s="78"/>
      <c r="Q5" s="78"/>
      <c r="R5" s="78"/>
      <c r="S5" s="78"/>
      <c r="T5" s="78"/>
    </row>
    <row r="6" spans="1:20" ht="15">
      <c r="A6" s="83" t="s">
        <v>386</v>
      </c>
      <c r="B6" s="78">
        <v>2</v>
      </c>
      <c r="C6" s="78"/>
      <c r="D6" s="78"/>
      <c r="E6" s="83" t="s">
        <v>1598</v>
      </c>
      <c r="F6" s="78">
        <v>2</v>
      </c>
      <c r="G6" s="78"/>
      <c r="H6" s="78"/>
      <c r="I6" s="78"/>
      <c r="J6" s="78"/>
      <c r="K6" s="78"/>
      <c r="L6" s="78"/>
      <c r="M6" s="78"/>
      <c r="N6" s="78"/>
      <c r="O6" s="78"/>
      <c r="P6" s="78"/>
      <c r="Q6" s="78"/>
      <c r="R6" s="78"/>
      <c r="S6" s="78"/>
      <c r="T6" s="78"/>
    </row>
    <row r="7" spans="1:20" ht="15">
      <c r="A7" s="83" t="s">
        <v>375</v>
      </c>
      <c r="B7" s="78">
        <v>2</v>
      </c>
      <c r="C7" s="78"/>
      <c r="D7" s="78"/>
      <c r="E7" s="83" t="s">
        <v>377</v>
      </c>
      <c r="F7" s="78">
        <v>1</v>
      </c>
      <c r="G7" s="78"/>
      <c r="H7" s="78"/>
      <c r="I7" s="78"/>
      <c r="J7" s="78"/>
      <c r="K7" s="78"/>
      <c r="L7" s="78"/>
      <c r="M7" s="78"/>
      <c r="N7" s="78"/>
      <c r="O7" s="78"/>
      <c r="P7" s="78"/>
      <c r="Q7" s="78"/>
      <c r="R7" s="78"/>
      <c r="S7" s="78"/>
      <c r="T7" s="78"/>
    </row>
    <row r="8" spans="1:20" ht="15">
      <c r="A8" s="83" t="s">
        <v>379</v>
      </c>
      <c r="B8" s="78">
        <v>2</v>
      </c>
      <c r="C8" s="78"/>
      <c r="D8" s="78"/>
      <c r="E8" s="83" t="s">
        <v>378</v>
      </c>
      <c r="F8" s="78">
        <v>1</v>
      </c>
      <c r="G8" s="78"/>
      <c r="H8" s="78"/>
      <c r="I8" s="78"/>
      <c r="J8" s="78"/>
      <c r="K8" s="78"/>
      <c r="L8" s="78"/>
      <c r="M8" s="78"/>
      <c r="N8" s="78"/>
      <c r="O8" s="78"/>
      <c r="P8" s="78"/>
      <c r="Q8" s="78"/>
      <c r="R8" s="78"/>
      <c r="S8" s="78"/>
      <c r="T8" s="78"/>
    </row>
    <row r="9" spans="1:20" ht="15">
      <c r="A9" s="83" t="s">
        <v>392</v>
      </c>
      <c r="B9" s="78">
        <v>1</v>
      </c>
      <c r="C9" s="78"/>
      <c r="D9" s="78"/>
      <c r="E9" s="83" t="s">
        <v>380</v>
      </c>
      <c r="F9" s="78">
        <v>1</v>
      </c>
      <c r="G9" s="78"/>
      <c r="H9" s="78"/>
      <c r="I9" s="78"/>
      <c r="J9" s="78"/>
      <c r="K9" s="78"/>
      <c r="L9" s="78"/>
      <c r="M9" s="78"/>
      <c r="N9" s="78"/>
      <c r="O9" s="78"/>
      <c r="P9" s="78"/>
      <c r="Q9" s="78"/>
      <c r="R9" s="78"/>
      <c r="S9" s="78"/>
      <c r="T9" s="78"/>
    </row>
    <row r="10" spans="1:20" ht="15">
      <c r="A10" s="83" t="s">
        <v>391</v>
      </c>
      <c r="B10" s="78">
        <v>1</v>
      </c>
      <c r="C10" s="78"/>
      <c r="D10" s="78"/>
      <c r="E10" s="83" t="s">
        <v>1603</v>
      </c>
      <c r="F10" s="78">
        <v>1</v>
      </c>
      <c r="G10" s="78"/>
      <c r="H10" s="78"/>
      <c r="I10" s="78"/>
      <c r="J10" s="78"/>
      <c r="K10" s="78"/>
      <c r="L10" s="78"/>
      <c r="M10" s="78"/>
      <c r="N10" s="78"/>
      <c r="O10" s="78"/>
      <c r="P10" s="78"/>
      <c r="Q10" s="78"/>
      <c r="R10" s="78"/>
      <c r="S10" s="78"/>
      <c r="T10" s="78"/>
    </row>
    <row r="11" spans="1:20" ht="15">
      <c r="A11" s="83" t="s">
        <v>389</v>
      </c>
      <c r="B11" s="78">
        <v>1</v>
      </c>
      <c r="C11" s="78"/>
      <c r="D11" s="78"/>
      <c r="E11" s="83" t="s">
        <v>1604</v>
      </c>
      <c r="F11" s="78">
        <v>1</v>
      </c>
      <c r="G11" s="78"/>
      <c r="H11" s="78"/>
      <c r="I11" s="78"/>
      <c r="J11" s="78"/>
      <c r="K11" s="78"/>
      <c r="L11" s="78"/>
      <c r="M11" s="78"/>
      <c r="N11" s="78"/>
      <c r="O11" s="78"/>
      <c r="P11" s="78"/>
      <c r="Q11" s="78"/>
      <c r="R11" s="78"/>
      <c r="S11" s="78"/>
      <c r="T11" s="78"/>
    </row>
    <row r="14" spans="1:20" ht="15" customHeight="1">
      <c r="A14" s="13" t="s">
        <v>1622</v>
      </c>
      <c r="B14" s="13" t="s">
        <v>1599</v>
      </c>
      <c r="C14" s="13" t="s">
        <v>1624</v>
      </c>
      <c r="D14" s="13" t="s">
        <v>1602</v>
      </c>
      <c r="E14" s="13" t="s">
        <v>1625</v>
      </c>
      <c r="F14" s="13" t="s">
        <v>1606</v>
      </c>
      <c r="G14" s="13" t="s">
        <v>1626</v>
      </c>
      <c r="H14" s="13" t="s">
        <v>1608</v>
      </c>
      <c r="I14" s="78" t="s">
        <v>1627</v>
      </c>
      <c r="J14" s="78" t="s">
        <v>1610</v>
      </c>
      <c r="K14" s="13" t="s">
        <v>1628</v>
      </c>
      <c r="L14" s="13" t="s">
        <v>1612</v>
      </c>
      <c r="M14" s="13" t="s">
        <v>1629</v>
      </c>
      <c r="N14" s="13" t="s">
        <v>1614</v>
      </c>
      <c r="O14" s="13" t="s">
        <v>1630</v>
      </c>
      <c r="P14" s="13" t="s">
        <v>1616</v>
      </c>
      <c r="Q14" s="13" t="s">
        <v>1631</v>
      </c>
      <c r="R14" s="13" t="s">
        <v>1618</v>
      </c>
      <c r="S14" s="13" t="s">
        <v>1632</v>
      </c>
      <c r="T14" s="13" t="s">
        <v>1619</v>
      </c>
    </row>
    <row r="15" spans="1:20" ht="15">
      <c r="A15" s="78" t="s">
        <v>403</v>
      </c>
      <c r="B15" s="78">
        <v>10</v>
      </c>
      <c r="C15" s="78" t="s">
        <v>403</v>
      </c>
      <c r="D15" s="78">
        <v>2</v>
      </c>
      <c r="E15" s="78" t="s">
        <v>403</v>
      </c>
      <c r="F15" s="78">
        <v>8</v>
      </c>
      <c r="G15" s="78" t="s">
        <v>400</v>
      </c>
      <c r="H15" s="78">
        <v>1</v>
      </c>
      <c r="I15" s="78"/>
      <c r="J15" s="78"/>
      <c r="K15" s="78" t="s">
        <v>398</v>
      </c>
      <c r="L15" s="78">
        <v>1</v>
      </c>
      <c r="M15" s="78" t="s">
        <v>393</v>
      </c>
      <c r="N15" s="78">
        <v>1</v>
      </c>
      <c r="O15" s="78" t="s">
        <v>397</v>
      </c>
      <c r="P15" s="78">
        <v>2</v>
      </c>
      <c r="Q15" s="78" t="s">
        <v>394</v>
      </c>
      <c r="R15" s="78">
        <v>1</v>
      </c>
      <c r="S15" s="78" t="s">
        <v>393</v>
      </c>
      <c r="T15" s="78">
        <v>1</v>
      </c>
    </row>
    <row r="16" spans="1:20" ht="15">
      <c r="A16" s="78" t="s">
        <v>404</v>
      </c>
      <c r="B16" s="78">
        <v>6</v>
      </c>
      <c r="C16" s="78"/>
      <c r="D16" s="78"/>
      <c r="E16" s="78" t="s">
        <v>404</v>
      </c>
      <c r="F16" s="78">
        <v>6</v>
      </c>
      <c r="G16" s="78"/>
      <c r="H16" s="78"/>
      <c r="I16" s="78"/>
      <c r="J16" s="78"/>
      <c r="K16" s="78"/>
      <c r="L16" s="78"/>
      <c r="M16" s="78"/>
      <c r="N16" s="78"/>
      <c r="O16" s="78"/>
      <c r="P16" s="78"/>
      <c r="Q16" s="78"/>
      <c r="R16" s="78"/>
      <c r="S16" s="78"/>
      <c r="T16" s="78"/>
    </row>
    <row r="17" spans="1:20" ht="15">
      <c r="A17" s="78" t="s">
        <v>399</v>
      </c>
      <c r="B17" s="78">
        <v>5</v>
      </c>
      <c r="C17" s="78"/>
      <c r="D17" s="78"/>
      <c r="E17" s="78" t="s">
        <v>399</v>
      </c>
      <c r="F17" s="78">
        <v>5</v>
      </c>
      <c r="G17" s="78"/>
      <c r="H17" s="78"/>
      <c r="I17" s="78"/>
      <c r="J17" s="78"/>
      <c r="K17" s="78"/>
      <c r="L17" s="78"/>
      <c r="M17" s="78"/>
      <c r="N17" s="78"/>
      <c r="O17" s="78"/>
      <c r="P17" s="78"/>
      <c r="Q17" s="78"/>
      <c r="R17" s="78"/>
      <c r="S17" s="78"/>
      <c r="T17" s="78"/>
    </row>
    <row r="18" spans="1:20" ht="15">
      <c r="A18" s="78" t="s">
        <v>398</v>
      </c>
      <c r="B18" s="78">
        <v>3</v>
      </c>
      <c r="C18" s="78"/>
      <c r="D18" s="78"/>
      <c r="E18" s="78" t="s">
        <v>398</v>
      </c>
      <c r="F18" s="78">
        <v>2</v>
      </c>
      <c r="G18" s="78"/>
      <c r="H18" s="78"/>
      <c r="I18" s="78"/>
      <c r="J18" s="78"/>
      <c r="K18" s="78"/>
      <c r="L18" s="78"/>
      <c r="M18" s="78"/>
      <c r="N18" s="78"/>
      <c r="O18" s="78"/>
      <c r="P18" s="78"/>
      <c r="Q18" s="78"/>
      <c r="R18" s="78"/>
      <c r="S18" s="78"/>
      <c r="T18" s="78"/>
    </row>
    <row r="19" spans="1:20" ht="15">
      <c r="A19" s="78" t="s">
        <v>402</v>
      </c>
      <c r="B19" s="78">
        <v>2</v>
      </c>
      <c r="C19" s="78"/>
      <c r="D19" s="78"/>
      <c r="E19" s="78" t="s">
        <v>1623</v>
      </c>
      <c r="F19" s="78">
        <v>2</v>
      </c>
      <c r="G19" s="78"/>
      <c r="H19" s="78"/>
      <c r="I19" s="78"/>
      <c r="J19" s="78"/>
      <c r="K19" s="78"/>
      <c r="L19" s="78"/>
      <c r="M19" s="78"/>
      <c r="N19" s="78"/>
      <c r="O19" s="78"/>
      <c r="P19" s="78"/>
      <c r="Q19" s="78"/>
      <c r="R19" s="78"/>
      <c r="S19" s="78"/>
      <c r="T19" s="78"/>
    </row>
    <row r="20" spans="1:20" ht="15">
      <c r="A20" s="78" t="s">
        <v>393</v>
      </c>
      <c r="B20" s="78">
        <v>2</v>
      </c>
      <c r="C20" s="78"/>
      <c r="D20" s="78"/>
      <c r="E20" s="78" t="s">
        <v>402</v>
      </c>
      <c r="F20" s="78">
        <v>2</v>
      </c>
      <c r="G20" s="78"/>
      <c r="H20" s="78"/>
      <c r="I20" s="78"/>
      <c r="J20" s="78"/>
      <c r="K20" s="78"/>
      <c r="L20" s="78"/>
      <c r="M20" s="78"/>
      <c r="N20" s="78"/>
      <c r="O20" s="78"/>
      <c r="P20" s="78"/>
      <c r="Q20" s="78"/>
      <c r="R20" s="78"/>
      <c r="S20" s="78"/>
      <c r="T20" s="78"/>
    </row>
    <row r="21" spans="1:20" ht="15">
      <c r="A21" s="78" t="s">
        <v>1623</v>
      </c>
      <c r="B21" s="78">
        <v>2</v>
      </c>
      <c r="C21" s="78"/>
      <c r="D21" s="78"/>
      <c r="E21" s="78" t="s">
        <v>395</v>
      </c>
      <c r="F21" s="78">
        <v>1</v>
      </c>
      <c r="G21" s="78"/>
      <c r="H21" s="78"/>
      <c r="I21" s="78"/>
      <c r="J21" s="78"/>
      <c r="K21" s="78"/>
      <c r="L21" s="78"/>
      <c r="M21" s="78"/>
      <c r="N21" s="78"/>
      <c r="O21" s="78"/>
      <c r="P21" s="78"/>
      <c r="Q21" s="78"/>
      <c r="R21" s="78"/>
      <c r="S21" s="78"/>
      <c r="T21" s="78"/>
    </row>
    <row r="22" spans="1:20" ht="15">
      <c r="A22" s="78" t="s">
        <v>397</v>
      </c>
      <c r="B22" s="78">
        <v>2</v>
      </c>
      <c r="C22" s="78"/>
      <c r="D22" s="78"/>
      <c r="E22" s="78" t="s">
        <v>396</v>
      </c>
      <c r="F22" s="78">
        <v>1</v>
      </c>
      <c r="G22" s="78"/>
      <c r="H22" s="78"/>
      <c r="I22" s="78"/>
      <c r="J22" s="78"/>
      <c r="K22" s="78"/>
      <c r="L22" s="78"/>
      <c r="M22" s="78"/>
      <c r="N22" s="78"/>
      <c r="O22" s="78"/>
      <c r="P22" s="78"/>
      <c r="Q22" s="78"/>
      <c r="R22" s="78"/>
      <c r="S22" s="78"/>
      <c r="T22" s="78"/>
    </row>
    <row r="23" spans="1:20" ht="15">
      <c r="A23" s="78" t="s">
        <v>406</v>
      </c>
      <c r="B23" s="78">
        <v>1</v>
      </c>
      <c r="C23" s="78"/>
      <c r="D23" s="78"/>
      <c r="E23" s="78" t="s">
        <v>406</v>
      </c>
      <c r="F23" s="78">
        <v>1</v>
      </c>
      <c r="G23" s="78"/>
      <c r="H23" s="78"/>
      <c r="I23" s="78"/>
      <c r="J23" s="78"/>
      <c r="K23" s="78"/>
      <c r="L23" s="78"/>
      <c r="M23" s="78"/>
      <c r="N23" s="78"/>
      <c r="O23" s="78"/>
      <c r="P23" s="78"/>
      <c r="Q23" s="78"/>
      <c r="R23" s="78"/>
      <c r="S23" s="78"/>
      <c r="T23" s="78"/>
    </row>
    <row r="24" spans="1:20" ht="15">
      <c r="A24" s="78" t="s">
        <v>400</v>
      </c>
      <c r="B24" s="78">
        <v>1</v>
      </c>
      <c r="C24" s="78"/>
      <c r="D24" s="78"/>
      <c r="E24" s="78"/>
      <c r="F24" s="78"/>
      <c r="G24" s="78"/>
      <c r="H24" s="78"/>
      <c r="I24" s="78"/>
      <c r="J24" s="78"/>
      <c r="K24" s="78"/>
      <c r="L24" s="78"/>
      <c r="M24" s="78"/>
      <c r="N24" s="78"/>
      <c r="O24" s="78"/>
      <c r="P24" s="78"/>
      <c r="Q24" s="78"/>
      <c r="R24" s="78"/>
      <c r="S24" s="78"/>
      <c r="T24" s="78"/>
    </row>
    <row r="27" spans="1:20" ht="15" customHeight="1">
      <c r="A27" s="13" t="s">
        <v>1635</v>
      </c>
      <c r="B27" s="13" t="s">
        <v>1599</v>
      </c>
      <c r="C27" s="78" t="s">
        <v>1642</v>
      </c>
      <c r="D27" s="78" t="s">
        <v>1602</v>
      </c>
      <c r="E27" s="13" t="s">
        <v>1643</v>
      </c>
      <c r="F27" s="13" t="s">
        <v>1606</v>
      </c>
      <c r="G27" s="78" t="s">
        <v>1644</v>
      </c>
      <c r="H27" s="78" t="s">
        <v>1608</v>
      </c>
      <c r="I27" s="78" t="s">
        <v>1645</v>
      </c>
      <c r="J27" s="78" t="s">
        <v>1610</v>
      </c>
      <c r="K27" s="78" t="s">
        <v>1646</v>
      </c>
      <c r="L27" s="78" t="s">
        <v>1612</v>
      </c>
      <c r="M27" s="13" t="s">
        <v>1647</v>
      </c>
      <c r="N27" s="13" t="s">
        <v>1614</v>
      </c>
      <c r="O27" s="13" t="s">
        <v>1648</v>
      </c>
      <c r="P27" s="13" t="s">
        <v>1616</v>
      </c>
      <c r="Q27" s="78" t="s">
        <v>1649</v>
      </c>
      <c r="R27" s="78" t="s">
        <v>1618</v>
      </c>
      <c r="S27" s="78" t="s">
        <v>1650</v>
      </c>
      <c r="T27" s="78" t="s">
        <v>1619</v>
      </c>
    </row>
    <row r="28" spans="1:20" ht="15">
      <c r="A28" s="78" t="s">
        <v>407</v>
      </c>
      <c r="B28" s="78">
        <v>5</v>
      </c>
      <c r="C28" s="78"/>
      <c r="D28" s="78"/>
      <c r="E28" s="78" t="s">
        <v>407</v>
      </c>
      <c r="F28" s="78">
        <v>5</v>
      </c>
      <c r="G28" s="78"/>
      <c r="H28" s="78"/>
      <c r="I28" s="78"/>
      <c r="J28" s="78"/>
      <c r="K28" s="78"/>
      <c r="L28" s="78"/>
      <c r="M28" s="78" t="s">
        <v>331</v>
      </c>
      <c r="N28" s="78">
        <v>2</v>
      </c>
      <c r="O28" s="78" t="s">
        <v>331</v>
      </c>
      <c r="P28" s="78">
        <v>2</v>
      </c>
      <c r="Q28" s="78"/>
      <c r="R28" s="78"/>
      <c r="S28" s="78"/>
      <c r="T28" s="78"/>
    </row>
    <row r="29" spans="1:20" ht="15">
      <c r="A29" s="78" t="s">
        <v>331</v>
      </c>
      <c r="B29" s="78">
        <v>4</v>
      </c>
      <c r="C29" s="78"/>
      <c r="D29" s="78"/>
      <c r="E29" s="78" t="s">
        <v>1636</v>
      </c>
      <c r="F29" s="78">
        <v>2</v>
      </c>
      <c r="G29" s="78"/>
      <c r="H29" s="78"/>
      <c r="I29" s="78"/>
      <c r="J29" s="78"/>
      <c r="K29" s="78"/>
      <c r="L29" s="78"/>
      <c r="M29" s="78" t="s">
        <v>1638</v>
      </c>
      <c r="N29" s="78">
        <v>2</v>
      </c>
      <c r="O29" s="78"/>
      <c r="P29" s="78"/>
      <c r="Q29" s="78"/>
      <c r="R29" s="78"/>
      <c r="S29" s="78"/>
      <c r="T29" s="78"/>
    </row>
    <row r="30" spans="1:20" ht="15">
      <c r="A30" s="78" t="s">
        <v>1636</v>
      </c>
      <c r="B30" s="78">
        <v>2</v>
      </c>
      <c r="C30" s="78"/>
      <c r="D30" s="78"/>
      <c r="E30" s="78" t="s">
        <v>1637</v>
      </c>
      <c r="F30" s="78">
        <v>2</v>
      </c>
      <c r="G30" s="78"/>
      <c r="H30" s="78"/>
      <c r="I30" s="78"/>
      <c r="J30" s="78"/>
      <c r="K30" s="78"/>
      <c r="L30" s="78"/>
      <c r="M30" s="78" t="s">
        <v>1639</v>
      </c>
      <c r="N30" s="78">
        <v>2</v>
      </c>
      <c r="O30" s="78"/>
      <c r="P30" s="78"/>
      <c r="Q30" s="78"/>
      <c r="R30" s="78"/>
      <c r="S30" s="78"/>
      <c r="T30" s="78"/>
    </row>
    <row r="31" spans="1:20" ht="15">
      <c r="A31" s="78" t="s">
        <v>1637</v>
      </c>
      <c r="B31" s="78">
        <v>2</v>
      </c>
      <c r="C31" s="78"/>
      <c r="D31" s="78"/>
      <c r="E31" s="78" t="s">
        <v>1640</v>
      </c>
      <c r="F31" s="78">
        <v>1</v>
      </c>
      <c r="G31" s="78"/>
      <c r="H31" s="78"/>
      <c r="I31" s="78"/>
      <c r="J31" s="78"/>
      <c r="K31" s="78"/>
      <c r="L31" s="78"/>
      <c r="M31" s="78"/>
      <c r="N31" s="78"/>
      <c r="O31" s="78"/>
      <c r="P31" s="78"/>
      <c r="Q31" s="78"/>
      <c r="R31" s="78"/>
      <c r="S31" s="78"/>
      <c r="T31" s="78"/>
    </row>
    <row r="32" spans="1:20" ht="15">
      <c r="A32" s="78" t="s">
        <v>1638</v>
      </c>
      <c r="B32" s="78">
        <v>2</v>
      </c>
      <c r="C32" s="78"/>
      <c r="D32" s="78"/>
      <c r="E32" s="78" t="s">
        <v>1641</v>
      </c>
      <c r="F32" s="78">
        <v>1</v>
      </c>
      <c r="G32" s="78"/>
      <c r="H32" s="78"/>
      <c r="I32" s="78"/>
      <c r="J32" s="78"/>
      <c r="K32" s="78"/>
      <c r="L32" s="78"/>
      <c r="M32" s="78"/>
      <c r="N32" s="78"/>
      <c r="O32" s="78"/>
      <c r="P32" s="78"/>
      <c r="Q32" s="78"/>
      <c r="R32" s="78"/>
      <c r="S32" s="78"/>
      <c r="T32" s="78"/>
    </row>
    <row r="33" spans="1:20" ht="15">
      <c r="A33" s="78" t="s">
        <v>1639</v>
      </c>
      <c r="B33" s="78">
        <v>2</v>
      </c>
      <c r="C33" s="78"/>
      <c r="D33" s="78"/>
      <c r="E33" s="78" t="s">
        <v>319</v>
      </c>
      <c r="F33" s="78">
        <v>1</v>
      </c>
      <c r="G33" s="78"/>
      <c r="H33" s="78"/>
      <c r="I33" s="78"/>
      <c r="J33" s="78"/>
      <c r="K33" s="78"/>
      <c r="L33" s="78"/>
      <c r="M33" s="78"/>
      <c r="N33" s="78"/>
      <c r="O33" s="78"/>
      <c r="P33" s="78"/>
      <c r="Q33" s="78"/>
      <c r="R33" s="78"/>
      <c r="S33" s="78"/>
      <c r="T33" s="78"/>
    </row>
    <row r="34" spans="1:20" ht="15">
      <c r="A34" s="78" t="s">
        <v>319</v>
      </c>
      <c r="B34" s="78">
        <v>1</v>
      </c>
      <c r="C34" s="78"/>
      <c r="D34" s="78"/>
      <c r="E34" s="78"/>
      <c r="F34" s="78"/>
      <c r="G34" s="78"/>
      <c r="H34" s="78"/>
      <c r="I34" s="78"/>
      <c r="J34" s="78"/>
      <c r="K34" s="78"/>
      <c r="L34" s="78"/>
      <c r="M34" s="78"/>
      <c r="N34" s="78"/>
      <c r="O34" s="78"/>
      <c r="P34" s="78"/>
      <c r="Q34" s="78"/>
      <c r="R34" s="78"/>
      <c r="S34" s="78"/>
      <c r="T34" s="78"/>
    </row>
    <row r="35" spans="1:20" ht="15">
      <c r="A35" s="78" t="s">
        <v>1640</v>
      </c>
      <c r="B35" s="78">
        <v>1</v>
      </c>
      <c r="C35" s="78"/>
      <c r="D35" s="78"/>
      <c r="E35" s="78"/>
      <c r="F35" s="78"/>
      <c r="G35" s="78"/>
      <c r="H35" s="78"/>
      <c r="I35" s="78"/>
      <c r="J35" s="78"/>
      <c r="K35" s="78"/>
      <c r="L35" s="78"/>
      <c r="M35" s="78"/>
      <c r="N35" s="78"/>
      <c r="O35" s="78"/>
      <c r="P35" s="78"/>
      <c r="Q35" s="78"/>
      <c r="R35" s="78"/>
      <c r="S35" s="78"/>
      <c r="T35" s="78"/>
    </row>
    <row r="36" spans="1:20" ht="15">
      <c r="A36" s="78" t="s">
        <v>1641</v>
      </c>
      <c r="B36" s="78">
        <v>1</v>
      </c>
      <c r="C36" s="78"/>
      <c r="D36" s="78"/>
      <c r="E36" s="78"/>
      <c r="F36" s="78"/>
      <c r="G36" s="78"/>
      <c r="H36" s="78"/>
      <c r="I36" s="78"/>
      <c r="J36" s="78"/>
      <c r="K36" s="78"/>
      <c r="L36" s="78"/>
      <c r="M36" s="78"/>
      <c r="N36" s="78"/>
      <c r="O36" s="78"/>
      <c r="P36" s="78"/>
      <c r="Q36" s="78"/>
      <c r="R36" s="78"/>
      <c r="S36" s="78"/>
      <c r="T36" s="78"/>
    </row>
    <row r="39" spans="1:20" ht="15" customHeight="1">
      <c r="A39" s="13" t="s">
        <v>1653</v>
      </c>
      <c r="B39" s="13" t="s">
        <v>1599</v>
      </c>
      <c r="C39" s="13" t="s">
        <v>1664</v>
      </c>
      <c r="D39" s="13" t="s">
        <v>1602</v>
      </c>
      <c r="E39" s="13" t="s">
        <v>1672</v>
      </c>
      <c r="F39" s="13" t="s">
        <v>1606</v>
      </c>
      <c r="G39" s="13" t="s">
        <v>1674</v>
      </c>
      <c r="H39" s="13" t="s">
        <v>1608</v>
      </c>
      <c r="I39" s="13" t="s">
        <v>1675</v>
      </c>
      <c r="J39" s="13" t="s">
        <v>1610</v>
      </c>
      <c r="K39" s="13" t="s">
        <v>1679</v>
      </c>
      <c r="L39" s="13" t="s">
        <v>1612</v>
      </c>
      <c r="M39" s="13" t="s">
        <v>1685</v>
      </c>
      <c r="N39" s="13" t="s">
        <v>1614</v>
      </c>
      <c r="O39" s="13" t="s">
        <v>1694</v>
      </c>
      <c r="P39" s="13" t="s">
        <v>1616</v>
      </c>
      <c r="Q39" s="13" t="s">
        <v>1705</v>
      </c>
      <c r="R39" s="13" t="s">
        <v>1618</v>
      </c>
      <c r="S39" s="78" t="s">
        <v>1710</v>
      </c>
      <c r="T39" s="78" t="s">
        <v>1619</v>
      </c>
    </row>
    <row r="40" spans="1:20" ht="15">
      <c r="A40" s="84" t="s">
        <v>1654</v>
      </c>
      <c r="B40" s="84">
        <v>20</v>
      </c>
      <c r="C40" s="84" t="s">
        <v>1663</v>
      </c>
      <c r="D40" s="84">
        <v>76</v>
      </c>
      <c r="E40" s="84" t="s">
        <v>331</v>
      </c>
      <c r="F40" s="84">
        <v>16</v>
      </c>
      <c r="G40" s="84" t="s">
        <v>331</v>
      </c>
      <c r="H40" s="84">
        <v>2</v>
      </c>
      <c r="I40" s="84" t="s">
        <v>1676</v>
      </c>
      <c r="J40" s="84">
        <v>2</v>
      </c>
      <c r="K40" s="84" t="s">
        <v>331</v>
      </c>
      <c r="L40" s="84">
        <v>2</v>
      </c>
      <c r="M40" s="84" t="s">
        <v>1686</v>
      </c>
      <c r="N40" s="84">
        <v>2</v>
      </c>
      <c r="O40" s="84" t="s">
        <v>1695</v>
      </c>
      <c r="P40" s="84">
        <v>2</v>
      </c>
      <c r="Q40" s="84" t="s">
        <v>1686</v>
      </c>
      <c r="R40" s="84">
        <v>2</v>
      </c>
      <c r="S40" s="84"/>
      <c r="T40" s="84"/>
    </row>
    <row r="41" spans="1:20" ht="15">
      <c r="A41" s="84" t="s">
        <v>1655</v>
      </c>
      <c r="B41" s="84">
        <v>8</v>
      </c>
      <c r="C41" s="84" t="s">
        <v>1665</v>
      </c>
      <c r="D41" s="84">
        <v>76</v>
      </c>
      <c r="E41" s="84" t="s">
        <v>1659</v>
      </c>
      <c r="F41" s="84">
        <v>12</v>
      </c>
      <c r="G41" s="84"/>
      <c r="H41" s="84"/>
      <c r="I41" s="84" t="s">
        <v>1677</v>
      </c>
      <c r="J41" s="84">
        <v>2</v>
      </c>
      <c r="K41" s="84" t="s">
        <v>1659</v>
      </c>
      <c r="L41" s="84">
        <v>2</v>
      </c>
      <c r="M41" s="84" t="s">
        <v>331</v>
      </c>
      <c r="N41" s="84">
        <v>2</v>
      </c>
      <c r="O41" s="84" t="s">
        <v>1696</v>
      </c>
      <c r="P41" s="84">
        <v>2</v>
      </c>
      <c r="Q41" s="84" t="s">
        <v>331</v>
      </c>
      <c r="R41" s="84">
        <v>2</v>
      </c>
      <c r="S41" s="84"/>
      <c r="T41" s="84"/>
    </row>
    <row r="42" spans="1:20" ht="15">
      <c r="A42" s="84" t="s">
        <v>1656</v>
      </c>
      <c r="B42" s="84">
        <v>0</v>
      </c>
      <c r="C42" s="84" t="s">
        <v>1666</v>
      </c>
      <c r="D42" s="84">
        <v>76</v>
      </c>
      <c r="E42" s="84" t="s">
        <v>1660</v>
      </c>
      <c r="F42" s="84">
        <v>12</v>
      </c>
      <c r="G42" s="84"/>
      <c r="H42" s="84"/>
      <c r="I42" s="84" t="s">
        <v>1678</v>
      </c>
      <c r="J42" s="84">
        <v>2</v>
      </c>
      <c r="K42" s="84" t="s">
        <v>1680</v>
      </c>
      <c r="L42" s="84">
        <v>2</v>
      </c>
      <c r="M42" s="84" t="s">
        <v>1687</v>
      </c>
      <c r="N42" s="84">
        <v>2</v>
      </c>
      <c r="O42" s="84" t="s">
        <v>1697</v>
      </c>
      <c r="P42" s="84">
        <v>2</v>
      </c>
      <c r="Q42" s="84" t="s">
        <v>1687</v>
      </c>
      <c r="R42" s="84">
        <v>2</v>
      </c>
      <c r="S42" s="84"/>
      <c r="T42" s="84"/>
    </row>
    <row r="43" spans="1:20" ht="15">
      <c r="A43" s="84" t="s">
        <v>1657</v>
      </c>
      <c r="B43" s="84">
        <v>2798</v>
      </c>
      <c r="C43" s="84" t="s">
        <v>1667</v>
      </c>
      <c r="D43" s="84">
        <v>76</v>
      </c>
      <c r="E43" s="84" t="s">
        <v>1662</v>
      </c>
      <c r="F43" s="84">
        <v>11</v>
      </c>
      <c r="G43" s="84"/>
      <c r="H43" s="84"/>
      <c r="I43" s="84"/>
      <c r="J43" s="84"/>
      <c r="K43" s="84" t="s">
        <v>1681</v>
      </c>
      <c r="L43" s="84">
        <v>2</v>
      </c>
      <c r="M43" s="84" t="s">
        <v>1688</v>
      </c>
      <c r="N43" s="84">
        <v>2</v>
      </c>
      <c r="O43" s="84" t="s">
        <v>1698</v>
      </c>
      <c r="P43" s="84">
        <v>2</v>
      </c>
      <c r="Q43" s="84" t="s">
        <v>1688</v>
      </c>
      <c r="R43" s="84">
        <v>2</v>
      </c>
      <c r="S43" s="84"/>
      <c r="T43" s="84"/>
    </row>
    <row r="44" spans="1:20" ht="15">
      <c r="A44" s="84" t="s">
        <v>1658</v>
      </c>
      <c r="B44" s="84">
        <v>2826</v>
      </c>
      <c r="C44" s="84" t="s">
        <v>1668</v>
      </c>
      <c r="D44" s="84">
        <v>76</v>
      </c>
      <c r="E44" s="84" t="s">
        <v>1673</v>
      </c>
      <c r="F44" s="84">
        <v>10</v>
      </c>
      <c r="G44" s="84"/>
      <c r="H44" s="84"/>
      <c r="I44" s="84"/>
      <c r="J44" s="84"/>
      <c r="K44" s="84" t="s">
        <v>1676</v>
      </c>
      <c r="L44" s="84">
        <v>2</v>
      </c>
      <c r="M44" s="84" t="s">
        <v>1638</v>
      </c>
      <c r="N44" s="84">
        <v>2</v>
      </c>
      <c r="O44" s="84" t="s">
        <v>1699</v>
      </c>
      <c r="P44" s="84">
        <v>2</v>
      </c>
      <c r="Q44" s="84" t="s">
        <v>1638</v>
      </c>
      <c r="R44" s="84">
        <v>2</v>
      </c>
      <c r="S44" s="84"/>
      <c r="T44" s="84"/>
    </row>
    <row r="45" spans="1:20" ht="15">
      <c r="A45" s="84" t="s">
        <v>1659</v>
      </c>
      <c r="B45" s="84">
        <v>91</v>
      </c>
      <c r="C45" s="84" t="s">
        <v>1669</v>
      </c>
      <c r="D45" s="84">
        <v>76</v>
      </c>
      <c r="E45" s="84" t="s">
        <v>1661</v>
      </c>
      <c r="F45" s="84">
        <v>9</v>
      </c>
      <c r="G45" s="84"/>
      <c r="H45" s="84"/>
      <c r="I45" s="84"/>
      <c r="J45" s="84"/>
      <c r="K45" s="84" t="s">
        <v>1682</v>
      </c>
      <c r="L45" s="84">
        <v>2</v>
      </c>
      <c r="M45" s="84" t="s">
        <v>1689</v>
      </c>
      <c r="N45" s="84">
        <v>2</v>
      </c>
      <c r="O45" s="84" t="s">
        <v>1700</v>
      </c>
      <c r="P45" s="84">
        <v>2</v>
      </c>
      <c r="Q45" s="84" t="s">
        <v>1689</v>
      </c>
      <c r="R45" s="84">
        <v>2</v>
      </c>
      <c r="S45" s="84"/>
      <c r="T45" s="84"/>
    </row>
    <row r="46" spans="1:20" ht="15">
      <c r="A46" s="84" t="s">
        <v>1660</v>
      </c>
      <c r="B46" s="84">
        <v>89</v>
      </c>
      <c r="C46" s="84" t="s">
        <v>1661</v>
      </c>
      <c r="D46" s="84">
        <v>76</v>
      </c>
      <c r="E46" s="84" t="s">
        <v>1663</v>
      </c>
      <c r="F46" s="84">
        <v>8</v>
      </c>
      <c r="G46" s="84"/>
      <c r="H46" s="84"/>
      <c r="I46" s="84"/>
      <c r="J46" s="84"/>
      <c r="K46" s="84" t="s">
        <v>1683</v>
      </c>
      <c r="L46" s="84">
        <v>2</v>
      </c>
      <c r="M46" s="84" t="s">
        <v>1690</v>
      </c>
      <c r="N46" s="84">
        <v>2</v>
      </c>
      <c r="O46" s="84" t="s">
        <v>1701</v>
      </c>
      <c r="P46" s="84">
        <v>2</v>
      </c>
      <c r="Q46" s="84" t="s">
        <v>1706</v>
      </c>
      <c r="R46" s="84">
        <v>2</v>
      </c>
      <c r="S46" s="84"/>
      <c r="T46" s="84"/>
    </row>
    <row r="47" spans="1:20" ht="15">
      <c r="A47" s="84" t="s">
        <v>1661</v>
      </c>
      <c r="B47" s="84">
        <v>87</v>
      </c>
      <c r="C47" s="84" t="s">
        <v>1670</v>
      </c>
      <c r="D47" s="84">
        <v>76</v>
      </c>
      <c r="E47" s="84" t="s">
        <v>1665</v>
      </c>
      <c r="F47" s="84">
        <v>8</v>
      </c>
      <c r="G47" s="84"/>
      <c r="H47" s="84"/>
      <c r="I47" s="84"/>
      <c r="J47" s="84"/>
      <c r="K47" s="84" t="s">
        <v>1661</v>
      </c>
      <c r="L47" s="84">
        <v>2</v>
      </c>
      <c r="M47" s="84" t="s">
        <v>1691</v>
      </c>
      <c r="N47" s="84">
        <v>2</v>
      </c>
      <c r="O47" s="84" t="s">
        <v>1702</v>
      </c>
      <c r="P47" s="84">
        <v>2</v>
      </c>
      <c r="Q47" s="84" t="s">
        <v>1707</v>
      </c>
      <c r="R47" s="84">
        <v>2</v>
      </c>
      <c r="S47" s="84"/>
      <c r="T47" s="84"/>
    </row>
    <row r="48" spans="1:20" ht="15">
      <c r="A48" s="84" t="s">
        <v>1662</v>
      </c>
      <c r="B48" s="84">
        <v>87</v>
      </c>
      <c r="C48" s="84" t="s">
        <v>1671</v>
      </c>
      <c r="D48" s="84">
        <v>76</v>
      </c>
      <c r="E48" s="84" t="s">
        <v>1666</v>
      </c>
      <c r="F48" s="84">
        <v>8</v>
      </c>
      <c r="G48" s="84"/>
      <c r="H48" s="84"/>
      <c r="I48" s="84"/>
      <c r="J48" s="84"/>
      <c r="K48" s="84" t="s">
        <v>1684</v>
      </c>
      <c r="L48" s="84">
        <v>2</v>
      </c>
      <c r="M48" s="84" t="s">
        <v>1692</v>
      </c>
      <c r="N48" s="84">
        <v>2</v>
      </c>
      <c r="O48" s="84" t="s">
        <v>1703</v>
      </c>
      <c r="P48" s="84">
        <v>2</v>
      </c>
      <c r="Q48" s="84" t="s">
        <v>1708</v>
      </c>
      <c r="R48" s="84">
        <v>2</v>
      </c>
      <c r="S48" s="84"/>
      <c r="T48" s="84"/>
    </row>
    <row r="49" spans="1:20" ht="15">
      <c r="A49" s="84" t="s">
        <v>1663</v>
      </c>
      <c r="B49" s="84">
        <v>84</v>
      </c>
      <c r="C49" s="84" t="s">
        <v>1662</v>
      </c>
      <c r="D49" s="84">
        <v>76</v>
      </c>
      <c r="E49" s="84" t="s">
        <v>1667</v>
      </c>
      <c r="F49" s="84">
        <v>8</v>
      </c>
      <c r="G49" s="84"/>
      <c r="H49" s="84"/>
      <c r="I49" s="84"/>
      <c r="J49" s="84"/>
      <c r="K49" s="84"/>
      <c r="L49" s="84"/>
      <c r="M49" s="84" t="s">
        <v>1693</v>
      </c>
      <c r="N49" s="84">
        <v>2</v>
      </c>
      <c r="O49" s="84" t="s">
        <v>1704</v>
      </c>
      <c r="P49" s="84">
        <v>2</v>
      </c>
      <c r="Q49" s="84" t="s">
        <v>1709</v>
      </c>
      <c r="R49" s="84">
        <v>2</v>
      </c>
      <c r="S49" s="84"/>
      <c r="T49" s="84"/>
    </row>
    <row r="52" spans="1:20" ht="15" customHeight="1">
      <c r="A52" s="13" t="s">
        <v>1719</v>
      </c>
      <c r="B52" s="13" t="s">
        <v>1599</v>
      </c>
      <c r="C52" s="13" t="s">
        <v>1730</v>
      </c>
      <c r="D52" s="13" t="s">
        <v>1602</v>
      </c>
      <c r="E52" s="13" t="s">
        <v>1732</v>
      </c>
      <c r="F52" s="13" t="s">
        <v>1606</v>
      </c>
      <c r="G52" s="78" t="s">
        <v>1733</v>
      </c>
      <c r="H52" s="78" t="s">
        <v>1608</v>
      </c>
      <c r="I52" s="13" t="s">
        <v>1734</v>
      </c>
      <c r="J52" s="13" t="s">
        <v>1610</v>
      </c>
      <c r="K52" s="13" t="s">
        <v>1736</v>
      </c>
      <c r="L52" s="13" t="s">
        <v>1612</v>
      </c>
      <c r="M52" s="13" t="s">
        <v>1745</v>
      </c>
      <c r="N52" s="13" t="s">
        <v>1614</v>
      </c>
      <c r="O52" s="13" t="s">
        <v>1756</v>
      </c>
      <c r="P52" s="13" t="s">
        <v>1616</v>
      </c>
      <c r="Q52" s="13" t="s">
        <v>1767</v>
      </c>
      <c r="R52" s="13" t="s">
        <v>1618</v>
      </c>
      <c r="S52" s="78" t="s">
        <v>1773</v>
      </c>
      <c r="T52" s="78" t="s">
        <v>1619</v>
      </c>
    </row>
    <row r="53" spans="1:20" ht="15">
      <c r="A53" s="84" t="s">
        <v>1720</v>
      </c>
      <c r="B53" s="84">
        <v>87</v>
      </c>
      <c r="C53" s="84" t="s">
        <v>1722</v>
      </c>
      <c r="D53" s="84">
        <v>76</v>
      </c>
      <c r="E53" s="84" t="s">
        <v>1720</v>
      </c>
      <c r="F53" s="84">
        <v>11</v>
      </c>
      <c r="G53" s="84"/>
      <c r="H53" s="84"/>
      <c r="I53" s="84" t="s">
        <v>1735</v>
      </c>
      <c r="J53" s="84">
        <v>2</v>
      </c>
      <c r="K53" s="84" t="s">
        <v>1737</v>
      </c>
      <c r="L53" s="84">
        <v>2</v>
      </c>
      <c r="M53" s="84" t="s">
        <v>1746</v>
      </c>
      <c r="N53" s="84">
        <v>2</v>
      </c>
      <c r="O53" s="84" t="s">
        <v>1757</v>
      </c>
      <c r="P53" s="84">
        <v>2</v>
      </c>
      <c r="Q53" s="84" t="s">
        <v>1746</v>
      </c>
      <c r="R53" s="84">
        <v>2</v>
      </c>
      <c r="S53" s="84"/>
      <c r="T53" s="84"/>
    </row>
    <row r="54" spans="1:20" ht="15">
      <c r="A54" s="84" t="s">
        <v>1721</v>
      </c>
      <c r="B54" s="84">
        <v>87</v>
      </c>
      <c r="C54" s="84" t="s">
        <v>1723</v>
      </c>
      <c r="D54" s="84">
        <v>76</v>
      </c>
      <c r="E54" s="84" t="s">
        <v>1721</v>
      </c>
      <c r="F54" s="84">
        <v>11</v>
      </c>
      <c r="G54" s="84"/>
      <c r="H54" s="84"/>
      <c r="I54" s="84"/>
      <c r="J54" s="84"/>
      <c r="K54" s="84" t="s">
        <v>1738</v>
      </c>
      <c r="L54" s="84">
        <v>2</v>
      </c>
      <c r="M54" s="84" t="s">
        <v>1747</v>
      </c>
      <c r="N54" s="84">
        <v>2</v>
      </c>
      <c r="O54" s="84" t="s">
        <v>1758</v>
      </c>
      <c r="P54" s="84">
        <v>2</v>
      </c>
      <c r="Q54" s="84" t="s">
        <v>1747</v>
      </c>
      <c r="R54" s="84">
        <v>2</v>
      </c>
      <c r="S54" s="84"/>
      <c r="T54" s="84"/>
    </row>
    <row r="55" spans="1:20" ht="15">
      <c r="A55" s="84" t="s">
        <v>1722</v>
      </c>
      <c r="B55" s="84">
        <v>84</v>
      </c>
      <c r="C55" s="84" t="s">
        <v>1724</v>
      </c>
      <c r="D55" s="84">
        <v>76</v>
      </c>
      <c r="E55" s="84" t="s">
        <v>1722</v>
      </c>
      <c r="F55" s="84">
        <v>8</v>
      </c>
      <c r="G55" s="84"/>
      <c r="H55" s="84"/>
      <c r="I55" s="84"/>
      <c r="J55" s="84"/>
      <c r="K55" s="84" t="s">
        <v>1739</v>
      </c>
      <c r="L55" s="84">
        <v>2</v>
      </c>
      <c r="M55" s="84" t="s">
        <v>1748</v>
      </c>
      <c r="N55" s="84">
        <v>2</v>
      </c>
      <c r="O55" s="84" t="s">
        <v>1759</v>
      </c>
      <c r="P55" s="84">
        <v>2</v>
      </c>
      <c r="Q55" s="84" t="s">
        <v>1748</v>
      </c>
      <c r="R55" s="84">
        <v>2</v>
      </c>
      <c r="S55" s="84"/>
      <c r="T55" s="84"/>
    </row>
    <row r="56" spans="1:20" ht="15">
      <c r="A56" s="84" t="s">
        <v>1723</v>
      </c>
      <c r="B56" s="84">
        <v>84</v>
      </c>
      <c r="C56" s="84" t="s">
        <v>1725</v>
      </c>
      <c r="D56" s="84">
        <v>76</v>
      </c>
      <c r="E56" s="84" t="s">
        <v>1723</v>
      </c>
      <c r="F56" s="84">
        <v>8</v>
      </c>
      <c r="G56" s="84"/>
      <c r="H56" s="84"/>
      <c r="I56" s="84"/>
      <c r="J56" s="84"/>
      <c r="K56" s="84" t="s">
        <v>1740</v>
      </c>
      <c r="L56" s="84">
        <v>2</v>
      </c>
      <c r="M56" s="84" t="s">
        <v>1749</v>
      </c>
      <c r="N56" s="84">
        <v>2</v>
      </c>
      <c r="O56" s="84" t="s">
        <v>1760</v>
      </c>
      <c r="P56" s="84">
        <v>2</v>
      </c>
      <c r="Q56" s="84" t="s">
        <v>1749</v>
      </c>
      <c r="R56" s="84">
        <v>2</v>
      </c>
      <c r="S56" s="84"/>
      <c r="T56" s="84"/>
    </row>
    <row r="57" spans="1:20" ht="15">
      <c r="A57" s="84" t="s">
        <v>1724</v>
      </c>
      <c r="B57" s="84">
        <v>84</v>
      </c>
      <c r="C57" s="84" t="s">
        <v>1726</v>
      </c>
      <c r="D57" s="84">
        <v>76</v>
      </c>
      <c r="E57" s="84" t="s">
        <v>1724</v>
      </c>
      <c r="F57" s="84">
        <v>8</v>
      </c>
      <c r="G57" s="84"/>
      <c r="H57" s="84"/>
      <c r="I57" s="84"/>
      <c r="J57" s="84"/>
      <c r="K57" s="84" t="s">
        <v>1741</v>
      </c>
      <c r="L57" s="84">
        <v>2</v>
      </c>
      <c r="M57" s="84" t="s">
        <v>1750</v>
      </c>
      <c r="N57" s="84">
        <v>2</v>
      </c>
      <c r="O57" s="84" t="s">
        <v>1761</v>
      </c>
      <c r="P57" s="84">
        <v>2</v>
      </c>
      <c r="Q57" s="84" t="s">
        <v>1750</v>
      </c>
      <c r="R57" s="84">
        <v>2</v>
      </c>
      <c r="S57" s="84"/>
      <c r="T57" s="84"/>
    </row>
    <row r="58" spans="1:20" ht="15">
      <c r="A58" s="84" t="s">
        <v>1725</v>
      </c>
      <c r="B58" s="84">
        <v>84</v>
      </c>
      <c r="C58" s="84" t="s">
        <v>1727</v>
      </c>
      <c r="D58" s="84">
        <v>76</v>
      </c>
      <c r="E58" s="84" t="s">
        <v>1725</v>
      </c>
      <c r="F58" s="84">
        <v>8</v>
      </c>
      <c r="G58" s="84"/>
      <c r="H58" s="84"/>
      <c r="I58" s="84"/>
      <c r="J58" s="84"/>
      <c r="K58" s="84" t="s">
        <v>1742</v>
      </c>
      <c r="L58" s="84">
        <v>2</v>
      </c>
      <c r="M58" s="84" t="s">
        <v>1751</v>
      </c>
      <c r="N58" s="84">
        <v>2</v>
      </c>
      <c r="O58" s="84" t="s">
        <v>1762</v>
      </c>
      <c r="P58" s="84">
        <v>2</v>
      </c>
      <c r="Q58" s="84" t="s">
        <v>1768</v>
      </c>
      <c r="R58" s="84">
        <v>2</v>
      </c>
      <c r="S58" s="84"/>
      <c r="T58" s="84"/>
    </row>
    <row r="59" spans="1:20" ht="15">
      <c r="A59" s="84" t="s">
        <v>1726</v>
      </c>
      <c r="B59" s="84">
        <v>84</v>
      </c>
      <c r="C59" s="84" t="s">
        <v>1728</v>
      </c>
      <c r="D59" s="84">
        <v>76</v>
      </c>
      <c r="E59" s="84" t="s">
        <v>1726</v>
      </c>
      <c r="F59" s="84">
        <v>8</v>
      </c>
      <c r="G59" s="84"/>
      <c r="H59" s="84"/>
      <c r="I59" s="84"/>
      <c r="J59" s="84"/>
      <c r="K59" s="84" t="s">
        <v>1743</v>
      </c>
      <c r="L59" s="84">
        <v>2</v>
      </c>
      <c r="M59" s="84" t="s">
        <v>1752</v>
      </c>
      <c r="N59" s="84">
        <v>2</v>
      </c>
      <c r="O59" s="84" t="s">
        <v>1763</v>
      </c>
      <c r="P59" s="84">
        <v>2</v>
      </c>
      <c r="Q59" s="84" t="s">
        <v>1769</v>
      </c>
      <c r="R59" s="84">
        <v>2</v>
      </c>
      <c r="S59" s="84"/>
      <c r="T59" s="84"/>
    </row>
    <row r="60" spans="1:20" ht="15">
      <c r="A60" s="84" t="s">
        <v>1727</v>
      </c>
      <c r="B60" s="84">
        <v>84</v>
      </c>
      <c r="C60" s="84" t="s">
        <v>1729</v>
      </c>
      <c r="D60" s="84">
        <v>76</v>
      </c>
      <c r="E60" s="84" t="s">
        <v>1727</v>
      </c>
      <c r="F60" s="84">
        <v>8</v>
      </c>
      <c r="G60" s="84"/>
      <c r="H60" s="84"/>
      <c r="I60" s="84"/>
      <c r="J60" s="84"/>
      <c r="K60" s="84" t="s">
        <v>1744</v>
      </c>
      <c r="L60" s="84">
        <v>2</v>
      </c>
      <c r="M60" s="84" t="s">
        <v>1753</v>
      </c>
      <c r="N60" s="84">
        <v>2</v>
      </c>
      <c r="O60" s="84" t="s">
        <v>1764</v>
      </c>
      <c r="P60" s="84">
        <v>2</v>
      </c>
      <c r="Q60" s="84" t="s">
        <v>1770</v>
      </c>
      <c r="R60" s="84">
        <v>2</v>
      </c>
      <c r="S60" s="84"/>
      <c r="T60" s="84"/>
    </row>
    <row r="61" spans="1:20" ht="15">
      <c r="A61" s="84" t="s">
        <v>1728</v>
      </c>
      <c r="B61" s="84">
        <v>84</v>
      </c>
      <c r="C61" s="84" t="s">
        <v>1731</v>
      </c>
      <c r="D61" s="84">
        <v>76</v>
      </c>
      <c r="E61" s="84" t="s">
        <v>1728</v>
      </c>
      <c r="F61" s="84">
        <v>8</v>
      </c>
      <c r="G61" s="84"/>
      <c r="H61" s="84"/>
      <c r="I61" s="84"/>
      <c r="J61" s="84"/>
      <c r="K61" s="84"/>
      <c r="L61" s="84"/>
      <c r="M61" s="84" t="s">
        <v>1754</v>
      </c>
      <c r="N61" s="84">
        <v>2</v>
      </c>
      <c r="O61" s="84" t="s">
        <v>1765</v>
      </c>
      <c r="P61" s="84">
        <v>2</v>
      </c>
      <c r="Q61" s="84" t="s">
        <v>1771</v>
      </c>
      <c r="R61" s="84">
        <v>2</v>
      </c>
      <c r="S61" s="84"/>
      <c r="T61" s="84"/>
    </row>
    <row r="62" spans="1:20" ht="15">
      <c r="A62" s="84" t="s">
        <v>1729</v>
      </c>
      <c r="B62" s="84">
        <v>84</v>
      </c>
      <c r="C62" s="84" t="s">
        <v>1720</v>
      </c>
      <c r="D62" s="84">
        <v>76</v>
      </c>
      <c r="E62" s="84" t="s">
        <v>1729</v>
      </c>
      <c r="F62" s="84">
        <v>8</v>
      </c>
      <c r="G62" s="84"/>
      <c r="H62" s="84"/>
      <c r="I62" s="84"/>
      <c r="J62" s="84"/>
      <c r="K62" s="84"/>
      <c r="L62" s="84"/>
      <c r="M62" s="84" t="s">
        <v>1755</v>
      </c>
      <c r="N62" s="84">
        <v>2</v>
      </c>
      <c r="O62" s="84" t="s">
        <v>1766</v>
      </c>
      <c r="P62" s="84">
        <v>2</v>
      </c>
      <c r="Q62" s="84" t="s">
        <v>1772</v>
      </c>
      <c r="R62" s="84">
        <v>2</v>
      </c>
      <c r="S62" s="84"/>
      <c r="T62" s="84"/>
    </row>
    <row r="65" spans="1:20" ht="15" customHeight="1">
      <c r="A65" s="13" t="s">
        <v>1781</v>
      </c>
      <c r="B65" s="13" t="s">
        <v>1599</v>
      </c>
      <c r="C65" s="78" t="s">
        <v>1783</v>
      </c>
      <c r="D65" s="78" t="s">
        <v>1602</v>
      </c>
      <c r="E65" s="78" t="s">
        <v>1784</v>
      </c>
      <c r="F65" s="78" t="s">
        <v>1606</v>
      </c>
      <c r="G65" s="13" t="s">
        <v>1787</v>
      </c>
      <c r="H65" s="13" t="s">
        <v>1608</v>
      </c>
      <c r="I65" s="13" t="s">
        <v>1789</v>
      </c>
      <c r="J65" s="13" t="s">
        <v>1610</v>
      </c>
      <c r="K65" s="78" t="s">
        <v>1791</v>
      </c>
      <c r="L65" s="78" t="s">
        <v>1612</v>
      </c>
      <c r="M65" s="78" t="s">
        <v>1793</v>
      </c>
      <c r="N65" s="78" t="s">
        <v>1614</v>
      </c>
      <c r="O65" s="78" t="s">
        <v>1795</v>
      </c>
      <c r="P65" s="78" t="s">
        <v>1616</v>
      </c>
      <c r="Q65" s="78" t="s">
        <v>1797</v>
      </c>
      <c r="R65" s="78" t="s">
        <v>1618</v>
      </c>
      <c r="S65" s="78" t="s">
        <v>1799</v>
      </c>
      <c r="T65" s="78" t="s">
        <v>1619</v>
      </c>
    </row>
    <row r="66" spans="1:20" ht="15">
      <c r="A66" s="78" t="s">
        <v>331</v>
      </c>
      <c r="B66" s="78">
        <v>1</v>
      </c>
      <c r="C66" s="78"/>
      <c r="D66" s="78"/>
      <c r="E66" s="78"/>
      <c r="F66" s="78"/>
      <c r="G66" s="78" t="s">
        <v>331</v>
      </c>
      <c r="H66" s="78">
        <v>1</v>
      </c>
      <c r="I66" s="78" t="s">
        <v>326</v>
      </c>
      <c r="J66" s="78">
        <v>1</v>
      </c>
      <c r="K66" s="78"/>
      <c r="L66" s="78"/>
      <c r="M66" s="78"/>
      <c r="N66" s="78"/>
      <c r="O66" s="78"/>
      <c r="P66" s="78"/>
      <c r="Q66" s="78"/>
      <c r="R66" s="78"/>
      <c r="S66" s="78"/>
      <c r="T66" s="78"/>
    </row>
    <row r="67" spans="1:20" ht="15">
      <c r="A67" s="78" t="s">
        <v>326</v>
      </c>
      <c r="B67" s="78">
        <v>1</v>
      </c>
      <c r="C67" s="78"/>
      <c r="D67" s="78"/>
      <c r="E67" s="78"/>
      <c r="F67" s="78"/>
      <c r="G67" s="78"/>
      <c r="H67" s="78"/>
      <c r="I67" s="78"/>
      <c r="J67" s="78"/>
      <c r="K67" s="78"/>
      <c r="L67" s="78"/>
      <c r="M67" s="78"/>
      <c r="N67" s="78"/>
      <c r="O67" s="78"/>
      <c r="P67" s="78"/>
      <c r="Q67" s="78"/>
      <c r="R67" s="78"/>
      <c r="S67" s="78"/>
      <c r="T67" s="78"/>
    </row>
    <row r="70" spans="1:20" ht="15" customHeight="1">
      <c r="A70" s="13" t="s">
        <v>1782</v>
      </c>
      <c r="B70" s="13" t="s">
        <v>1599</v>
      </c>
      <c r="C70" s="13" t="s">
        <v>1785</v>
      </c>
      <c r="D70" s="13" t="s">
        <v>1602</v>
      </c>
      <c r="E70" s="78" t="s">
        <v>1786</v>
      </c>
      <c r="F70" s="78" t="s">
        <v>1606</v>
      </c>
      <c r="G70" s="13" t="s">
        <v>1788</v>
      </c>
      <c r="H70" s="13" t="s">
        <v>1608</v>
      </c>
      <c r="I70" s="13" t="s">
        <v>1790</v>
      </c>
      <c r="J70" s="13" t="s">
        <v>1610</v>
      </c>
      <c r="K70" s="13" t="s">
        <v>1792</v>
      </c>
      <c r="L70" s="13" t="s">
        <v>1612</v>
      </c>
      <c r="M70" s="13" t="s">
        <v>1794</v>
      </c>
      <c r="N70" s="13" t="s">
        <v>1614</v>
      </c>
      <c r="O70" s="13" t="s">
        <v>1796</v>
      </c>
      <c r="P70" s="13" t="s">
        <v>1616</v>
      </c>
      <c r="Q70" s="13" t="s">
        <v>1798</v>
      </c>
      <c r="R70" s="13" t="s">
        <v>1618</v>
      </c>
      <c r="S70" s="13" t="s">
        <v>1800</v>
      </c>
      <c r="T70" s="13" t="s">
        <v>1619</v>
      </c>
    </row>
    <row r="71" spans="1:20" ht="15">
      <c r="A71" s="78" t="s">
        <v>319</v>
      </c>
      <c r="B71" s="78">
        <v>74</v>
      </c>
      <c r="C71" s="78" t="s">
        <v>319</v>
      </c>
      <c r="D71" s="78">
        <v>74</v>
      </c>
      <c r="E71" s="78"/>
      <c r="F71" s="78"/>
      <c r="G71" s="78" t="s">
        <v>331</v>
      </c>
      <c r="H71" s="78">
        <v>1</v>
      </c>
      <c r="I71" s="78" t="s">
        <v>325</v>
      </c>
      <c r="J71" s="78">
        <v>1</v>
      </c>
      <c r="K71" s="78" t="s">
        <v>228</v>
      </c>
      <c r="L71" s="78">
        <v>1</v>
      </c>
      <c r="M71" s="78" t="s">
        <v>225</v>
      </c>
      <c r="N71" s="78">
        <v>1</v>
      </c>
      <c r="O71" s="78" t="s">
        <v>217</v>
      </c>
      <c r="P71" s="78">
        <v>1</v>
      </c>
      <c r="Q71" s="78" t="s">
        <v>213</v>
      </c>
      <c r="R71" s="78">
        <v>1</v>
      </c>
      <c r="S71" s="78" t="s">
        <v>323</v>
      </c>
      <c r="T71" s="78">
        <v>1</v>
      </c>
    </row>
    <row r="72" spans="1:20" ht="15">
      <c r="A72" s="78" t="s">
        <v>228</v>
      </c>
      <c r="B72" s="78">
        <v>1</v>
      </c>
      <c r="C72" s="78"/>
      <c r="D72" s="78"/>
      <c r="E72" s="78"/>
      <c r="F72" s="78"/>
      <c r="G72" s="78" t="s">
        <v>330</v>
      </c>
      <c r="H72" s="78">
        <v>1</v>
      </c>
      <c r="I72" s="78" t="s">
        <v>324</v>
      </c>
      <c r="J72" s="78">
        <v>1</v>
      </c>
      <c r="K72" s="78"/>
      <c r="L72" s="78"/>
      <c r="M72" s="78"/>
      <c r="N72" s="78"/>
      <c r="O72" s="78"/>
      <c r="P72" s="78"/>
      <c r="Q72" s="78"/>
      <c r="R72" s="78"/>
      <c r="S72" s="78"/>
      <c r="T72" s="78"/>
    </row>
    <row r="73" spans="1:20" ht="15">
      <c r="A73" s="78" t="s">
        <v>225</v>
      </c>
      <c r="B73" s="78">
        <v>1</v>
      </c>
      <c r="C73" s="78"/>
      <c r="D73" s="78"/>
      <c r="E73" s="78"/>
      <c r="F73" s="78"/>
      <c r="G73" s="78" t="s">
        <v>329</v>
      </c>
      <c r="H73" s="78">
        <v>1</v>
      </c>
      <c r="I73" s="78"/>
      <c r="J73" s="78"/>
      <c r="K73" s="78"/>
      <c r="L73" s="78"/>
      <c r="M73" s="78"/>
      <c r="N73" s="78"/>
      <c r="O73" s="78"/>
      <c r="P73" s="78"/>
      <c r="Q73" s="78"/>
      <c r="R73" s="78"/>
      <c r="S73" s="78"/>
      <c r="T73" s="78"/>
    </row>
    <row r="74" spans="1:20" ht="15">
      <c r="A74" s="78" t="s">
        <v>331</v>
      </c>
      <c r="B74" s="78">
        <v>1</v>
      </c>
      <c r="C74" s="78"/>
      <c r="D74" s="78"/>
      <c r="E74" s="78"/>
      <c r="F74" s="78"/>
      <c r="G74" s="78" t="s">
        <v>328</v>
      </c>
      <c r="H74" s="78">
        <v>1</v>
      </c>
      <c r="I74" s="78"/>
      <c r="J74" s="78"/>
      <c r="K74" s="78"/>
      <c r="L74" s="78"/>
      <c r="M74" s="78"/>
      <c r="N74" s="78"/>
      <c r="O74" s="78"/>
      <c r="P74" s="78"/>
      <c r="Q74" s="78"/>
      <c r="R74" s="78"/>
      <c r="S74" s="78"/>
      <c r="T74" s="78"/>
    </row>
    <row r="75" spans="1:20" ht="15">
      <c r="A75" s="78" t="s">
        <v>330</v>
      </c>
      <c r="B75" s="78">
        <v>1</v>
      </c>
      <c r="C75" s="78"/>
      <c r="D75" s="78"/>
      <c r="E75" s="78"/>
      <c r="F75" s="78"/>
      <c r="G75" s="78" t="s">
        <v>327</v>
      </c>
      <c r="H75" s="78">
        <v>1</v>
      </c>
      <c r="I75" s="78"/>
      <c r="J75" s="78"/>
      <c r="K75" s="78"/>
      <c r="L75" s="78"/>
      <c r="M75" s="78"/>
      <c r="N75" s="78"/>
      <c r="O75" s="78"/>
      <c r="P75" s="78"/>
      <c r="Q75" s="78"/>
      <c r="R75" s="78"/>
      <c r="S75" s="78"/>
      <c r="T75" s="78"/>
    </row>
    <row r="76" spans="1:20" ht="15">
      <c r="A76" s="78" t="s">
        <v>329</v>
      </c>
      <c r="B76" s="78">
        <v>1</v>
      </c>
      <c r="C76" s="78"/>
      <c r="D76" s="78"/>
      <c r="E76" s="78"/>
      <c r="F76" s="78"/>
      <c r="G76" s="78"/>
      <c r="H76" s="78"/>
      <c r="I76" s="78"/>
      <c r="J76" s="78"/>
      <c r="K76" s="78"/>
      <c r="L76" s="78"/>
      <c r="M76" s="78"/>
      <c r="N76" s="78"/>
      <c r="O76" s="78"/>
      <c r="P76" s="78"/>
      <c r="Q76" s="78"/>
      <c r="R76" s="78"/>
      <c r="S76" s="78"/>
      <c r="T76" s="78"/>
    </row>
    <row r="77" spans="1:20" ht="15">
      <c r="A77" s="78" t="s">
        <v>328</v>
      </c>
      <c r="B77" s="78">
        <v>1</v>
      </c>
      <c r="C77" s="78"/>
      <c r="D77" s="78"/>
      <c r="E77" s="78"/>
      <c r="F77" s="78"/>
      <c r="G77" s="78"/>
      <c r="H77" s="78"/>
      <c r="I77" s="78"/>
      <c r="J77" s="78"/>
      <c r="K77" s="78"/>
      <c r="L77" s="78"/>
      <c r="M77" s="78"/>
      <c r="N77" s="78"/>
      <c r="O77" s="78"/>
      <c r="P77" s="78"/>
      <c r="Q77" s="78"/>
      <c r="R77" s="78"/>
      <c r="S77" s="78"/>
      <c r="T77" s="78"/>
    </row>
    <row r="78" spans="1:20" ht="15">
      <c r="A78" s="78" t="s">
        <v>327</v>
      </c>
      <c r="B78" s="78">
        <v>1</v>
      </c>
      <c r="C78" s="78"/>
      <c r="D78" s="78"/>
      <c r="E78" s="78"/>
      <c r="F78" s="78"/>
      <c r="G78" s="78"/>
      <c r="H78" s="78"/>
      <c r="I78" s="78"/>
      <c r="J78" s="78"/>
      <c r="K78" s="78"/>
      <c r="L78" s="78"/>
      <c r="M78" s="78"/>
      <c r="N78" s="78"/>
      <c r="O78" s="78"/>
      <c r="P78" s="78"/>
      <c r="Q78" s="78"/>
      <c r="R78" s="78"/>
      <c r="S78" s="78"/>
      <c r="T78" s="78"/>
    </row>
    <row r="79" spans="1:20" ht="15">
      <c r="A79" s="78" t="s">
        <v>325</v>
      </c>
      <c r="B79" s="78">
        <v>1</v>
      </c>
      <c r="C79" s="78"/>
      <c r="D79" s="78"/>
      <c r="E79" s="78"/>
      <c r="F79" s="78"/>
      <c r="G79" s="78"/>
      <c r="H79" s="78"/>
      <c r="I79" s="78"/>
      <c r="J79" s="78"/>
      <c r="K79" s="78"/>
      <c r="L79" s="78"/>
      <c r="M79" s="78"/>
      <c r="N79" s="78"/>
      <c r="O79" s="78"/>
      <c r="P79" s="78"/>
      <c r="Q79" s="78"/>
      <c r="R79" s="78"/>
      <c r="S79" s="78"/>
      <c r="T79" s="78"/>
    </row>
    <row r="80" spans="1:20" ht="15">
      <c r="A80" s="78" t="s">
        <v>324</v>
      </c>
      <c r="B80" s="78">
        <v>1</v>
      </c>
      <c r="C80" s="78"/>
      <c r="D80" s="78"/>
      <c r="E80" s="78"/>
      <c r="F80" s="78"/>
      <c r="G80" s="78"/>
      <c r="H80" s="78"/>
      <c r="I80" s="78"/>
      <c r="J80" s="78"/>
      <c r="K80" s="78"/>
      <c r="L80" s="78"/>
      <c r="M80" s="78"/>
      <c r="N80" s="78"/>
      <c r="O80" s="78"/>
      <c r="P80" s="78"/>
      <c r="Q80" s="78"/>
      <c r="R80" s="78"/>
      <c r="S80" s="78"/>
      <c r="T80" s="78"/>
    </row>
    <row r="83" spans="1:20" ht="15" customHeight="1">
      <c r="A83" s="13" t="s">
        <v>1805</v>
      </c>
      <c r="B83" s="13" t="s">
        <v>1599</v>
      </c>
      <c r="C83" s="13" t="s">
        <v>1806</v>
      </c>
      <c r="D83" s="13" t="s">
        <v>1602</v>
      </c>
      <c r="E83" s="13" t="s">
        <v>1807</v>
      </c>
      <c r="F83" s="13" t="s">
        <v>1606</v>
      </c>
      <c r="G83" s="13" t="s">
        <v>1808</v>
      </c>
      <c r="H83" s="13" t="s">
        <v>1608</v>
      </c>
      <c r="I83" s="13" t="s">
        <v>1809</v>
      </c>
      <c r="J83" s="13" t="s">
        <v>1610</v>
      </c>
      <c r="K83" s="13" t="s">
        <v>1810</v>
      </c>
      <c r="L83" s="13" t="s">
        <v>1612</v>
      </c>
      <c r="M83" s="13" t="s">
        <v>1811</v>
      </c>
      <c r="N83" s="13" t="s">
        <v>1614</v>
      </c>
      <c r="O83" s="13" t="s">
        <v>1812</v>
      </c>
      <c r="P83" s="13" t="s">
        <v>1616</v>
      </c>
      <c r="Q83" s="13" t="s">
        <v>1813</v>
      </c>
      <c r="R83" s="13" t="s">
        <v>1618</v>
      </c>
      <c r="S83" s="13" t="s">
        <v>1814</v>
      </c>
      <c r="T83" s="13" t="s">
        <v>1619</v>
      </c>
    </row>
    <row r="84" spans="1:20" ht="15">
      <c r="A84" s="114" t="s">
        <v>305</v>
      </c>
      <c r="B84" s="78">
        <v>396247</v>
      </c>
      <c r="C84" s="114" t="s">
        <v>297</v>
      </c>
      <c r="D84" s="78">
        <v>183088</v>
      </c>
      <c r="E84" s="114" t="s">
        <v>305</v>
      </c>
      <c r="F84" s="78">
        <v>396247</v>
      </c>
      <c r="G84" s="114" t="s">
        <v>223</v>
      </c>
      <c r="H84" s="78">
        <v>28059</v>
      </c>
      <c r="I84" s="114" t="s">
        <v>325</v>
      </c>
      <c r="J84" s="78">
        <v>73721</v>
      </c>
      <c r="K84" s="114" t="s">
        <v>229</v>
      </c>
      <c r="L84" s="78">
        <v>29170</v>
      </c>
      <c r="M84" s="114" t="s">
        <v>225</v>
      </c>
      <c r="N84" s="78">
        <v>26120</v>
      </c>
      <c r="O84" s="114" t="s">
        <v>217</v>
      </c>
      <c r="P84" s="78">
        <v>33588</v>
      </c>
      <c r="Q84" s="114" t="s">
        <v>214</v>
      </c>
      <c r="R84" s="78">
        <v>11643</v>
      </c>
      <c r="S84" s="114" t="s">
        <v>323</v>
      </c>
      <c r="T84" s="78">
        <v>28009</v>
      </c>
    </row>
    <row r="85" spans="1:20" ht="15">
      <c r="A85" s="114" t="s">
        <v>252</v>
      </c>
      <c r="B85" s="78">
        <v>357285</v>
      </c>
      <c r="C85" s="114" t="s">
        <v>238</v>
      </c>
      <c r="D85" s="78">
        <v>165118</v>
      </c>
      <c r="E85" s="114" t="s">
        <v>252</v>
      </c>
      <c r="F85" s="78">
        <v>357285</v>
      </c>
      <c r="G85" s="114" t="s">
        <v>330</v>
      </c>
      <c r="H85" s="78">
        <v>12102</v>
      </c>
      <c r="I85" s="114" t="s">
        <v>326</v>
      </c>
      <c r="J85" s="78">
        <v>9602</v>
      </c>
      <c r="K85" s="114" t="s">
        <v>228</v>
      </c>
      <c r="L85" s="78">
        <v>8492</v>
      </c>
      <c r="M85" s="114" t="s">
        <v>226</v>
      </c>
      <c r="N85" s="78">
        <v>4109</v>
      </c>
      <c r="O85" s="114" t="s">
        <v>218</v>
      </c>
      <c r="P85" s="78">
        <v>2962</v>
      </c>
      <c r="Q85" s="114" t="s">
        <v>213</v>
      </c>
      <c r="R85" s="78">
        <v>489</v>
      </c>
      <c r="S85" s="114" t="s">
        <v>212</v>
      </c>
      <c r="T85" s="78">
        <v>115</v>
      </c>
    </row>
    <row r="86" spans="1:20" ht="15">
      <c r="A86" s="114" t="s">
        <v>308</v>
      </c>
      <c r="B86" s="78">
        <v>280267</v>
      </c>
      <c r="C86" s="114" t="s">
        <v>249</v>
      </c>
      <c r="D86" s="78">
        <v>137255</v>
      </c>
      <c r="E86" s="114" t="s">
        <v>308</v>
      </c>
      <c r="F86" s="78">
        <v>280267</v>
      </c>
      <c r="G86" s="114" t="s">
        <v>327</v>
      </c>
      <c r="H86" s="78">
        <v>7744</v>
      </c>
      <c r="I86" s="114" t="s">
        <v>324</v>
      </c>
      <c r="J86" s="78">
        <v>3020</v>
      </c>
      <c r="K86" s="114"/>
      <c r="L86" s="78"/>
      <c r="M86" s="114"/>
      <c r="N86" s="78"/>
      <c r="O86" s="114"/>
      <c r="P86" s="78"/>
      <c r="Q86" s="114"/>
      <c r="R86" s="78"/>
      <c r="S86" s="114"/>
      <c r="T86" s="78"/>
    </row>
    <row r="87" spans="1:20" ht="15">
      <c r="A87" s="114" t="s">
        <v>297</v>
      </c>
      <c r="B87" s="78">
        <v>183088</v>
      </c>
      <c r="C87" s="114" t="s">
        <v>250</v>
      </c>
      <c r="D87" s="78">
        <v>126048</v>
      </c>
      <c r="E87" s="114" t="s">
        <v>306</v>
      </c>
      <c r="F87" s="78">
        <v>124572</v>
      </c>
      <c r="G87" s="114" t="s">
        <v>328</v>
      </c>
      <c r="H87" s="78">
        <v>7444</v>
      </c>
      <c r="I87" s="114" t="s">
        <v>220</v>
      </c>
      <c r="J87" s="78">
        <v>2125</v>
      </c>
      <c r="K87" s="114"/>
      <c r="L87" s="78"/>
      <c r="M87" s="114"/>
      <c r="N87" s="78"/>
      <c r="O87" s="114"/>
      <c r="P87" s="78"/>
      <c r="Q87" s="114"/>
      <c r="R87" s="78"/>
      <c r="S87" s="114"/>
      <c r="T87" s="78"/>
    </row>
    <row r="88" spans="1:20" ht="15">
      <c r="A88" s="114" t="s">
        <v>238</v>
      </c>
      <c r="B88" s="78">
        <v>165118</v>
      </c>
      <c r="C88" s="114" t="s">
        <v>261</v>
      </c>
      <c r="D88" s="78">
        <v>121749</v>
      </c>
      <c r="E88" s="114" t="s">
        <v>313</v>
      </c>
      <c r="F88" s="78">
        <v>117222</v>
      </c>
      <c r="G88" s="114" t="s">
        <v>329</v>
      </c>
      <c r="H88" s="78">
        <v>4152</v>
      </c>
      <c r="I88" s="114"/>
      <c r="J88" s="78"/>
      <c r="K88" s="114"/>
      <c r="L88" s="78"/>
      <c r="M88" s="114"/>
      <c r="N88" s="78"/>
      <c r="O88" s="114"/>
      <c r="P88" s="78"/>
      <c r="Q88" s="114"/>
      <c r="R88" s="78"/>
      <c r="S88" s="114"/>
      <c r="T88" s="78"/>
    </row>
    <row r="89" spans="1:20" ht="15">
      <c r="A89" s="114" t="s">
        <v>249</v>
      </c>
      <c r="B89" s="78">
        <v>137255</v>
      </c>
      <c r="C89" s="114" t="s">
        <v>251</v>
      </c>
      <c r="D89" s="78">
        <v>121396</v>
      </c>
      <c r="E89" s="114" t="s">
        <v>307</v>
      </c>
      <c r="F89" s="78">
        <v>100476</v>
      </c>
      <c r="G89" s="114" t="s">
        <v>231</v>
      </c>
      <c r="H89" s="78">
        <v>1977</v>
      </c>
      <c r="I89" s="114"/>
      <c r="J89" s="78"/>
      <c r="K89" s="114"/>
      <c r="L89" s="78"/>
      <c r="M89" s="114"/>
      <c r="N89" s="78"/>
      <c r="O89" s="114"/>
      <c r="P89" s="78"/>
      <c r="Q89" s="114"/>
      <c r="R89" s="78"/>
      <c r="S89" s="114"/>
      <c r="T89" s="78"/>
    </row>
    <row r="90" spans="1:20" ht="15">
      <c r="A90" s="114" t="s">
        <v>250</v>
      </c>
      <c r="B90" s="78">
        <v>126048</v>
      </c>
      <c r="C90" s="114" t="s">
        <v>290</v>
      </c>
      <c r="D90" s="78">
        <v>109906</v>
      </c>
      <c r="E90" s="114" t="s">
        <v>321</v>
      </c>
      <c r="F90" s="78">
        <v>93226</v>
      </c>
      <c r="G90" s="114" t="s">
        <v>331</v>
      </c>
      <c r="H90" s="78">
        <v>101</v>
      </c>
      <c r="I90" s="114"/>
      <c r="J90" s="78"/>
      <c r="K90" s="114"/>
      <c r="L90" s="78"/>
      <c r="M90" s="114"/>
      <c r="N90" s="78"/>
      <c r="O90" s="114"/>
      <c r="P90" s="78"/>
      <c r="Q90" s="114"/>
      <c r="R90" s="78"/>
      <c r="S90" s="114"/>
      <c r="T90" s="78"/>
    </row>
    <row r="91" spans="1:20" ht="15">
      <c r="A91" s="114" t="s">
        <v>306</v>
      </c>
      <c r="B91" s="78">
        <v>124572</v>
      </c>
      <c r="C91" s="114" t="s">
        <v>319</v>
      </c>
      <c r="D91" s="78">
        <v>101539</v>
      </c>
      <c r="E91" s="114" t="s">
        <v>244</v>
      </c>
      <c r="F91" s="78">
        <v>62891</v>
      </c>
      <c r="G91" s="114"/>
      <c r="H91" s="78"/>
      <c r="I91" s="114"/>
      <c r="J91" s="78"/>
      <c r="K91" s="114"/>
      <c r="L91" s="78"/>
      <c r="M91" s="114"/>
      <c r="N91" s="78"/>
      <c r="O91" s="114"/>
      <c r="P91" s="78"/>
      <c r="Q91" s="114"/>
      <c r="R91" s="78"/>
      <c r="S91" s="114"/>
      <c r="T91" s="78"/>
    </row>
    <row r="92" spans="1:20" ht="15">
      <c r="A92" s="114" t="s">
        <v>261</v>
      </c>
      <c r="B92" s="78">
        <v>121749</v>
      </c>
      <c r="C92" s="114" t="s">
        <v>269</v>
      </c>
      <c r="D92" s="78">
        <v>85083</v>
      </c>
      <c r="E92" s="114" t="s">
        <v>224</v>
      </c>
      <c r="F92" s="78">
        <v>29980</v>
      </c>
      <c r="G92" s="114"/>
      <c r="H92" s="78"/>
      <c r="I92" s="114"/>
      <c r="J92" s="78"/>
      <c r="K92" s="114"/>
      <c r="L92" s="78"/>
      <c r="M92" s="114"/>
      <c r="N92" s="78"/>
      <c r="O92" s="114"/>
      <c r="P92" s="78"/>
      <c r="Q92" s="114"/>
      <c r="R92" s="78"/>
      <c r="S92" s="114"/>
      <c r="T92" s="78"/>
    </row>
    <row r="93" spans="1:20" ht="15">
      <c r="A93" s="114" t="s">
        <v>251</v>
      </c>
      <c r="B93" s="78">
        <v>121396</v>
      </c>
      <c r="C93" s="114" t="s">
        <v>270</v>
      </c>
      <c r="D93" s="78">
        <v>68291</v>
      </c>
      <c r="E93" s="114" t="s">
        <v>215</v>
      </c>
      <c r="F93" s="78">
        <v>22629</v>
      </c>
      <c r="G93" s="114"/>
      <c r="H93" s="78"/>
      <c r="I93" s="114"/>
      <c r="J93" s="78"/>
      <c r="K93" s="114"/>
      <c r="L93" s="78"/>
      <c r="M93" s="114"/>
      <c r="N93" s="78"/>
      <c r="O93" s="114"/>
      <c r="P93" s="78"/>
      <c r="Q93" s="114"/>
      <c r="R93" s="78"/>
      <c r="S93" s="114"/>
      <c r="T93" s="78"/>
    </row>
  </sheetData>
  <hyperlinks>
    <hyperlink ref="A2" r:id="rId1" display="https://www.wired.com/story/stratolaunch-airplane-burt-rutan-paul-allen/"/>
    <hyperlink ref="A3" r:id="rId2" display="https://www.readersdigest.ca/culture/stratolaunch-worlds-largest-plane/"/>
    <hyperlink ref="A4" r:id="rId3" display="https://www.businessinsider.com/stratolaunch-is-worlds-largest-plane-pictures-2018-2?utm_content=buffer7dc08&amp;utm_medium=social&amp;utm_source=facebook.com&amp;utm_campaign=buffer-bi&amp;fbclid=IwAR1_gfGfc-EBpCwvjmsXvtCAsKBkUWkvazIbiMTrRW4VMUjaPR3rsOu1xEk"/>
    <hyperlink ref="A5" r:id="rId4" display="https://www.businessinsider.com/stratolaunch-is-worlds-largest-plane-pictures-2018-2?utm_content=buffer5a7f5&amp;utm_medium=social&amp;utm_source=facebook.com&amp;utm_campaign=buffer-inventions"/>
    <hyperlink ref="A6" r:id="rId5" display="https://wunderflug.com/magazine/aiming-high-the-stratolaunch-project/"/>
    <hyperlink ref="A7" r:id="rId6" display="https://www.businessinsider.fr/decouvrez-le-stratolaunch-le-plus-grand-avion-du-monde-qui-devrait-effectuer-son-premier-vol-en-2019/"/>
    <hyperlink ref="A8" r:id="rId7" display="https://nbntv.me/?p=65638"/>
    <hyperlink ref="A9" r:id="rId8" display="http://fotojoin.ru/tech/stratolaunch-samyj-bolshoj-s-mire-samolet/"/>
    <hyperlink ref="A10" r:id="rId9" display="https://www.businessinsider.com/stratolaunch-is-worlds-largest-plane-pictures-2018-2"/>
    <hyperlink ref="A11" r:id="rId10" display="https://www.businessinsider.com/stratolaunch-is-worlds-largest-plane-pictures-2018-2?utm_content=topbar&amp;utm_medium=referral&amp;utm_source=facebook.com&amp;utm_campaign=buffer-biuk&amp;fbclid=IwAR1ZkJZ0zlR9RJrL7VB067vvBRUY6kAojxwjmm_AHrzru-B9dWAPuqlMaeo%3Futm_source%3Dfacebook&amp;utm_term=desktop&amp;referrer=facebook"/>
    <hyperlink ref="C2" r:id="rId11" display="https://www.wired.com/story/stratolaunch-airplane-burt-rutan-paul-allen/"/>
    <hyperlink ref="E2" r:id="rId12" display="https://www.wired.com/story/stratolaunch-airplane-burt-rutan-paul-allen/"/>
    <hyperlink ref="E3" r:id="rId13" display="https://www.readersdigest.ca/culture/stratolaunch-worlds-largest-plane/"/>
    <hyperlink ref="E4" r:id="rId14" display="https://wunderflug.com/magazine/aiming-high-the-stratolaunch-project/"/>
    <hyperlink ref="E5" r:id="rId15" display="https://www.businessinsider.com/stratolaunch-is-worlds-largest-plane-pictures-2018-2?utm_content=buffer5a7f5&amp;utm_medium=social&amp;utm_source=facebook.com&amp;utm_campaign=buffer-inventions"/>
    <hyperlink ref="E6" r:id="rId16" display="https://www.businessinsider.com/stratolaunch-is-worlds-largest-plane-pictures-2018-2?utm_content=buffer7dc08&amp;utm_medium=social&amp;utm_source=facebook.com&amp;utm_campaign=buffer-bi&amp;fbclid=IwAR1_gfGfc-EBpCwvjmsXvtCAsKBkUWkvazIbiMTrRW4VMUjaPR3rsOu1xEk"/>
    <hyperlink ref="E7" r:id="rId17" display="http://www.candidatehunter.com/jobs/?q=Flight+Sciences+Lead+Engineer+for+the+Stratolaunch+Program&amp;l=Mojave+United+States&amp;z=&amp;tw=&amp;k="/>
    <hyperlink ref="E8" r:id="rId18" display="https://www.stratolaunch.com/"/>
    <hyperlink ref="E9" r:id="rId19" display="https://twitter.com/i/web/status/1104869907777372160"/>
    <hyperlink ref="E10" r:id="rId20" display="http://www.spacenews.com/"/>
    <hyperlink ref="E11" r:id="rId21" display="https://spacenews.com/stratolaunch-abandons-launch-vehicle-program/"/>
    <hyperlink ref="G2" r:id="rId22" display="https://aviationweek.com/space/stratolaunch-terminates-rocket-engine-launcher-programs"/>
    <hyperlink ref="K2" r:id="rId23" display="https://twitter.com/i/web/status/1106485184898060288"/>
    <hyperlink ref="M2" r:id="rId24" display="https://www.businessinsider.fr/decouvrez-le-stratolaunch-le-plus-grand-avion-du-monde-qui-devrait-effectuer-son-premier-vol-en-2019/"/>
    <hyperlink ref="O2" r:id="rId25" display="https://nbntv.me/?p=65638"/>
    <hyperlink ref="Q2" r:id="rId26" display="http://finance.fr.yahoo.com/actual"/>
    <hyperlink ref="S2" r:id="rId27" display="https://www.businessinsider.fr/decouvrez-le-stratolaunch-le-plus-grand-avion-du-monde-qui-devrait-effectuer-son-premier-vol-en-2019/"/>
  </hyperlinks>
  <printOptions/>
  <pageMargins left="0.7" right="0.7" top="0.75" bottom="0.75" header="0.3" footer="0.3"/>
  <pageSetup orientation="portrait" paperSize="9"/>
  <tableParts>
    <tablePart r:id="rId33"/>
    <tablePart r:id="rId29"/>
    <tablePart r:id="rId31"/>
    <tablePart r:id="rId35"/>
    <tablePart r:id="rId32"/>
    <tablePart r:id="rId34"/>
    <tablePart r:id="rId28"/>
    <tablePart r:id="rId30"/>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2019-03-23T16:25:15Z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