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285" windowHeight="703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<sst xmlns="http://schemas.openxmlformats.org/spreadsheetml/2006/main" count="1209" uniqueCount="478">
  <si>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</si>
  <si>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</si>
  <si>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</si>
  <si>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</si>
  <si>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</si>
  <si>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</si>
  <si>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</si>
  <si>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</si>
  <si>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</si>
  <si>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</si>
  <si>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</si>
  <si>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</si>
  <si>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</si>
  <si>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</si>
  <si>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</si>
  <si>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</si>
  <si>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</si>
  <si>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</si>
  <si>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</si>
  <si>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</si>
  <si>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</si>
  <si>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</si>
  <si>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</si>
  <si>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</si>
  <si>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</si>
  <si>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</si>
  <si>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</si>
  <si>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</si>
  <si>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</si>
  <si>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</si>
  <si>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</si>
  <si>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</si>
  <si>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</si>
  <si>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</si>
  <si>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</si>
  <si>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</si>
  <si>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</si>
  <si>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</si>
  <si>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</si>
  <si>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</si>
  <si>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</si>
  <si>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</si>
  <si>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</si>
  <si>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</si>
  <si>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</si>
  <si>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</si>
  <si>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</si>
  <si>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</si>
  <si>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</si>
  <si>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</si>
  <si>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</si>
  <si>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</si>
  <si>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</si>
  <si>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</si>
  <si>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</si>
  <si>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</si>
  <si>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</si>
  <si>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</si>
  <si>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</si>
  <si>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</si>
  <si>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</si>
  <si>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</si>
  <si>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</si>
  <si>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</si>
  <si>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</si>
  <si>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</si>
  <si>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</si>
  <si>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</si>
  <si>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</si>
  <si>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</si>
  <si>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</si>
  <si>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</si>
  <si>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</si>
  <si>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</si>
  <si>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</si>
  <si>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</si>
  <si>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</si>
  <si>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</si>
  <si>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</si>
  <si>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</si>
  <si>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</si>
  <si>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</si>
  <si>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</si>
  <si>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</si>
  <si>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</si>
  <si>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</si>
  <si>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</si>
  <si>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</si>
  <si>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</si>
  <si>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</si>
  <si>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</si>
  <si>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</si>
  <si>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</si>
  <si>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</si>
  <si>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</si>
  <si>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</si>
  <si>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</si>
  <si>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</si>
  <si>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</si>
  <si>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</si>
  <si>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</si>
  <si>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</si>
  <si>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</si>
  <si>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</si>
  <si>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</si>
  <si>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</si>
  <si>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</si>
  <si>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</si>
  <si>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</si>
  <si>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</si>
  <si>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</si>
  <si>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</si>
  <si>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</si>
  <si>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</si>
  <si>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</si>
  <si>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</si>
  <si>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</si>
  <si>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</si>
  <si>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</si>
  <si>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</si>
  <si>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</si>
  <si>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</si>
  <si>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</si>
  <si>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</si>
  <si>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</si>
  <si>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</si>
  <si>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</si>
  <si>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</si>
  <si>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</si>
  <si>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</si>
  <si>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</si>
  <si>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</si>
  <si>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</si>
  <si>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</si>
  <si>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</si>
  <si>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</si>
  <si>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</si>
  <si>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</si>
  <si>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</si>
  <si>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</si>
  <si>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</si>
  <si>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</si>
  <si>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</si>
  <si>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</si>
  <si>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</si>
  <si>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</si>
  <si>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</si>
  <si>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</si>
  <si>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</si>
  <si>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</si>
  <si>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</si>
  <si>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</si>
  <si>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</si>
  <si>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</si>
  <si>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</si>
  <si>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</si>
  <si>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</si>
  <si>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</si>
  <si>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</si>
  <si>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</si>
  <si>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</si>
  <si>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</si>
  <si>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</si>
  <si>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</si>
  <si>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</si>
  <si>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</si>
  <si>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</si>
  <si>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</si>
  <si>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</si>
  <si>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</si>
  <si>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</si>
  <si>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</si>
  <si>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</si>
  <si>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</si>
  <si>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</si>
  <si>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</si>
  <si>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</si>
  <si>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</si>
  <si>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</si>
  <si>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</si>
  <si>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</si>
  <si>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</si>
  <si>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</si>
  <si>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</si>
  <si>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</si>
  <si>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</si>
  <si>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</si>
  <si>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</si>
  <si>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</si>
  <si>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smurp3131</t>
  </si>
  <si>
    <t>teresahaas2</t>
  </si>
  <si>
    <t>ripbs36</t>
  </si>
  <si>
    <t>pioneerpublictv</t>
  </si>
  <si>
    <t>theeurokate</t>
  </si>
  <si>
    <t>cart74775122</t>
  </si>
  <si>
    <t>mshafae</t>
  </si>
  <si>
    <t>pubstory</t>
  </si>
  <si>
    <t>gwaynemiller</t>
  </si>
  <si>
    <t>jmludes</t>
  </si>
  <si>
    <t>llewellynking2</t>
  </si>
  <si>
    <t>dlamante</t>
  </si>
  <si>
    <t>nmpbs</t>
  </si>
  <si>
    <t>dlaman</t>
  </si>
  <si>
    <t>whuttv</t>
  </si>
  <si>
    <t>youtube</t>
  </si>
  <si>
    <t>wyestv</t>
  </si>
  <si>
    <t>morningbriefing</t>
  </si>
  <si>
    <t>wkar</t>
  </si>
  <si>
    <t>detroitpublictv</t>
  </si>
  <si>
    <t>Mentions</t>
  </si>
  <si>
    <t>RT @pubstory: Llewellyn King @LlewellynKing2 was an early mentor of "Story in the Public Square," he also one of the best political minds a…</t>
  </si>
  <si>
    <t>RT @pubstory: Llewellyn King @LlewellynKing2 is worried about trends in technology and democracy. He joins @JMLudes &amp;amp; @gwaynemiller today 1…</t>
  </si>
  <si>
    <t>RT @pubstory: Dr. Darnisa Amante @dlamante has been working with schools and educational leaders to tackle bias. This week she joins "Story…</t>
  </si>
  <si>
    <t>RT @gwaynemiller: It's a take. Two, actually, with three  super guests. Another great day at Story in the Public Square. @ Rhode Island PBS…</t>
  </si>
  <si>
    <t>RT @JMLudes: Llewellyn King @LlewellynKing2 talks trends in #democracy and #technology when he joins @gwaynemiller &amp;amp; me this weekend on Sto…</t>
  </si>
  <si>
    <t>RT @pubstory: Hey New Mexico, Thursday on @NMPBS at 4:00 AM and 11:00 AM! @JMLudes &amp;amp; @gwaynemiller discuss how to tackle bias in schools wi…</t>
  </si>
  <si>
    <t>RT @pubstory: Today on @whuttv at 9:00 AM, @JMLudes &amp;amp; @gwaynemiller discuss institutional racism in schools with Dr. Darnisa Amante @dlaman…</t>
  </si>
  <si>
    <t>Rosella Cappella Zielinski on "Story in the Public Square" https://t.co/Jz6Um4MyJG via @YouTube</t>
  </si>
  <si>
    <t>Educational leaders can attack bias head-on: this week on "Story in the Public Square" @pubstory on @WYESTV at 5:00… https://t.co/l1PmKryVEh</t>
  </si>
  <si>
    <t>Dr. Darnisa Amante @dlamante has been working with schools and educational leaders to tackle bias. This week she jo… https://t.co/GZD7SspxK1</t>
  </si>
  <si>
    <t>Getting ready to join Tim Farley @MorningBriefing at 8:40 AM ET. We’re talking bull elephants, mentors, and this we… https://t.co/OLXt9L3Hcb</t>
  </si>
  <si>
    <t>Llewellyn King @LlewellynKing2 was an early mentor of "Story in the Public Square," he also one of the best politic… https://t.co/cVkSs3wH4z</t>
  </si>
  <si>
    <t>Llewellyn King @LlewellynKing2 talks democracy and technology when he joins @JMLudes and @gwaynemiller on Story in… https://t.co/39rxQZaGtg</t>
  </si>
  <si>
    <t>Llewellyn King @LlewellynKing2 is worried about trends in technology and democracy. He joins @JMLudes &amp;amp;… https://t.co/L1PX9lsmOV</t>
  </si>
  <si>
    <t>RT @pubstory: Llewellyn King @LlewellynKing2 talks democracy and technology when he joins @JMLudes and @gwaynemiller on Story in the Public…</t>
  </si>
  <si>
    <t>Llewellyn King @LlewellynKing2 talks trends in #democracy and #technology when he joins @gwaynemiller &amp;amp; me this wee… https://t.co/eObbmsyajG</t>
  </si>
  <si>
    <t>Llewellyn King @LlewellynKing2 talks trends in #democracy and #technology when he joins @gwaynemiller &amp;amp; me this wee… https://t.co/AKymuMZaSD</t>
  </si>
  <si>
    <t>Llewellyn King @LlewellynKing2 talks trends in #democracy and #technology when he joins @gwaynemiller &amp;amp; me this wee… https://t.co/3PqIzzseOS</t>
  </si>
  <si>
    <t>Hey RI! Llewellyn King @LlewellynKing2 talks trends in #democracy and #technology when he joins @gwaynemiller &amp;amp; me… https://t.co/unDaVOBuH8</t>
  </si>
  <si>
    <t>Llewellyn King @LlewellynKing2 talks trends in #democracy and #technology when he joins @gwaynemiller &amp;amp; me this wee… https://t.co/pIut12YwlV</t>
  </si>
  <si>
    <t>Hey New Mexico, Thursday on @NMPBS at 4:00 AM and 11:00 AM! @JMLudes &amp;amp; @gwaynemiller discuss trends in technology a… https://t.co/YLWwKAp1hP</t>
  </si>
  <si>
    <t>Hey New Mexico, Thursday on @NMPBS at 4:00 AM and 11:00 AM! @JMLudes &amp;amp; @gwaynemiller discuss how to tackle bias in… https://t.co/wmSYm8UTiq</t>
  </si>
  <si>
    <t>RT @pubstory: Hey New Mexico, Thursday on @NMPBS at 4:00 AM and 11:00 AM! @JMLudes &amp;amp; @gwaynemiller discuss trends in technology and democra…</t>
  </si>
  <si>
    <t>Today on @whuttv at 9:00 AM, @JMLudes &amp;amp; @gwaynemiller discuss institutional racism in schools with Dr. Darnisa Aman… https://t.co/EILRuaH1yv</t>
  </si>
  <si>
    <t>Tomorrow in Michigan, on @detroitpublictv @WKAR at 6:00 AM &amp;amp; 1:00 PM, @JMLudes &amp;amp; @gwaynemiller discuss trends in te… https://t.co/tJAiegwWgw</t>
  </si>
  <si>
    <t>Tomorrow in Michigan, on @detroitpublictv @WKAR at 6:00 AM &amp;amp; 1:00 PM, @JMLudes &amp;amp; @gwaynemiller discuss battling bia… https://t.co/RKrOttoyPG</t>
  </si>
  <si>
    <t>RT @pubstory: Tomorrow in Michigan, on @detroitpublictv @WKAR at 6:00 AM &amp;amp; 1:00 PM, @JMLudes &amp;amp; @gwaynemiller discuss trends in technology a…</t>
  </si>
  <si>
    <t>It's a take. Two, actually, with three  super guests. Another great day at Story in the Public Square. @ Rhode Isla… https://t.co/HDVBoB9Jhr</t>
  </si>
  <si>
    <t>RT @pubstory: Tomorrow in Michigan, on @detroitpublictv @WKAR at 6:00 AM &amp;amp; 1:00 PM, @JMLudes &amp;amp; @gwaynemiller discuss battling bias in schoo…</t>
  </si>
  <si>
    <t>https://www.youtube.com/watch?v=SODEnFZlqak&amp;feature=youtu.be</t>
  </si>
  <si>
    <t>https://twitter.com/i/web/status/1107771229799436289</t>
  </si>
  <si>
    <t>https://twitter.com/i/web/status/1108020513312595970</t>
  </si>
  <si>
    <t>https://twitter.com/i/web/status/1106170773780213760</t>
  </si>
  <si>
    <t>https://twitter.com/i/web/status/1106888163765698561</t>
  </si>
  <si>
    <t>https://twitter.com/i/web/status/1107039013867794437</t>
  </si>
  <si>
    <t>https://twitter.com/i/web/status/1107280821088669696</t>
  </si>
  <si>
    <t>https://twitter.com/i/web/status/1106892871662104576</t>
  </si>
  <si>
    <t>https://twitter.com/i/web/status/1107043866522214400</t>
  </si>
  <si>
    <t>https://twitter.com/i/web/status/1107194861613125632</t>
  </si>
  <si>
    <t>https://twitter.com/i/web/status/1107293008519671810</t>
  </si>
  <si>
    <t>https://twitter.com/i/web/status/1107481751918731264</t>
  </si>
  <si>
    <t>https://twitter.com/i/web/status/1105514011230113792</t>
  </si>
  <si>
    <t>https://twitter.com/i/web/status/1108050771176771591</t>
  </si>
  <si>
    <t>https://twitter.com/i/web/status/1108350026521198597</t>
  </si>
  <si>
    <t>https://twitter.com/i/web/status/1106205891576107010</t>
  </si>
  <si>
    <t>https://twitter.com/i/web/status/1108742638423949312</t>
  </si>
  <si>
    <t>https://twitter.com/i/web/status/1108085062812254211</t>
  </si>
  <si>
    <t>youtube.com</t>
  </si>
  <si>
    <t>twitter.com</t>
  </si>
  <si>
    <t>democracy technology</t>
  </si>
  <si>
    <t>https://twitter.com/#!/smurp3131/status/1106890563650023425</t>
  </si>
  <si>
    <t>https://twitter.com/#!/teresahaas2/status/1106937898010591232</t>
  </si>
  <si>
    <t>https://twitter.com/#!/ripbs36/status/1107418730529779712</t>
  </si>
  <si>
    <t>https://twitter.com/#!/pioneerpublictv/status/1108037391086960640</t>
  </si>
  <si>
    <t>https://twitter.com/#!/theeurokate/status/1108168956844654592</t>
  </si>
  <si>
    <t>https://twitter.com/#!/cart74775122/status/1107623602118184960</t>
  </si>
  <si>
    <t>https://twitter.com/#!/cart74775122/status/1108021126146478081</t>
  </si>
  <si>
    <t>https://twitter.com/#!/cart74775122/status/1108079112646733826</t>
  </si>
  <si>
    <t>https://twitter.com/#!/cart74775122/status/1108379277173686272</t>
  </si>
  <si>
    <t>https://twitter.com/#!/mshafae/status/1108616697856974849</t>
  </si>
  <si>
    <t>https://twitter.com/#!/pubstory/status/1107771229799436289</t>
  </si>
  <si>
    <t>https://twitter.com/#!/pubstory/status/1108020513312595970</t>
  </si>
  <si>
    <t>https://twitter.com/#!/gwaynemiller/status/1108020772793135104</t>
  </si>
  <si>
    <t>https://twitter.com/#!/jmludes/status/1106170773780213760</t>
  </si>
  <si>
    <t>https://twitter.com/#!/pubstory/status/1106888163765698561</t>
  </si>
  <si>
    <t>https://twitter.com/#!/pubstory/status/1107039013867794437</t>
  </si>
  <si>
    <t>https://twitter.com/#!/pubstory/status/1107280821088669696</t>
  </si>
  <si>
    <t>https://twitter.com/#!/gwaynemiller/status/1106889482966573057</t>
  </si>
  <si>
    <t>https://twitter.com/#!/gwaynemiller/status/1106894956210343937</t>
  </si>
  <si>
    <t>https://twitter.com/#!/gwaynemiller/status/1107049404513640449</t>
  </si>
  <si>
    <t>https://twitter.com/#!/gwaynemiller/status/1107049438068072448</t>
  </si>
  <si>
    <t>https://twitter.com/#!/gwaynemiller/status/1107300436179062784</t>
  </si>
  <si>
    <t>https://twitter.com/#!/jmludes/status/1106892871662104576</t>
  </si>
  <si>
    <t>https://twitter.com/#!/jmludes/status/1107041358953492480</t>
  </si>
  <si>
    <t>https://twitter.com/#!/jmludes/status/1107043866522214400</t>
  </si>
  <si>
    <t>https://twitter.com/#!/jmludes/status/1107194861613125632</t>
  </si>
  <si>
    <t>https://twitter.com/#!/jmludes/status/1107293008519671810</t>
  </si>
  <si>
    <t>https://twitter.com/#!/jmludes/status/1107481751918731264</t>
  </si>
  <si>
    <t>https://twitter.com/#!/pubstory/status/1105514011230113792</t>
  </si>
  <si>
    <t>https://twitter.com/#!/pubstory/status/1108050771176771591</t>
  </si>
  <si>
    <t>https://twitter.com/#!/gwaynemiller/status/1105521730985054209</t>
  </si>
  <si>
    <t>https://twitter.com/#!/gwaynemiller/status/1108103045748006912</t>
  </si>
  <si>
    <t>https://twitter.com/#!/jmludes/status/1105530557868462082</t>
  </si>
  <si>
    <t>https://twitter.com/#!/jmludes/status/1108056352184848384</t>
  </si>
  <si>
    <t>https://twitter.com/#!/gwaynemiller/status/1108359201447911425</t>
  </si>
  <si>
    <t>https://twitter.com/#!/jmludes/status/1108356745708167168</t>
  </si>
  <si>
    <t>https://twitter.com/#!/pubstory/status/1108350026521198597</t>
  </si>
  <si>
    <t>https://twitter.com/#!/pubstory/status/1106205891576107010</t>
  </si>
  <si>
    <t>https://twitter.com/#!/pubstory/status/1108742638423949312</t>
  </si>
  <si>
    <t>https://twitter.com/#!/gwaynemiller/status/1106230772564983808</t>
  </si>
  <si>
    <t>https://twitter.com/#!/gwaynemiller/status/1108085062812254211</t>
  </si>
  <si>
    <t>https://twitter.com/#!/gwaynemiller/status/1108776208962125824</t>
  </si>
  <si>
    <t>https://twitter.com/#!/jmludes/status/1106216135458988034</t>
  </si>
  <si>
    <t>https://twitter.com/#!/jmludes/status/1108792851452833792</t>
  </si>
  <si>
    <t>1106890563650023425</t>
  </si>
  <si>
    <t>1106937898010591232</t>
  </si>
  <si>
    <t>1107418730529779712</t>
  </si>
  <si>
    <t>1108037391086960640</t>
  </si>
  <si>
    <t>1108168956844654592</t>
  </si>
  <si>
    <t>1107623602118184960</t>
  </si>
  <si>
    <t>1108021126146478081</t>
  </si>
  <si>
    <t>1108079112646733826</t>
  </si>
  <si>
    <t>1108379277173686272</t>
  </si>
  <si>
    <t>1108616697856974849</t>
  </si>
  <si>
    <t>1107771229799436289</t>
  </si>
  <si>
    <t>1108020513312595970</t>
  </si>
  <si>
    <t>1108020772793135104</t>
  </si>
  <si>
    <t>1106170773780213760</t>
  </si>
  <si>
    <t>1106888163765698561</t>
  </si>
  <si>
    <t>1107039013867794437</t>
  </si>
  <si>
    <t>1107280821088669696</t>
  </si>
  <si>
    <t>1106889482966573057</t>
  </si>
  <si>
    <t>1106894956210343937</t>
  </si>
  <si>
    <t>1107049404513640449</t>
  </si>
  <si>
    <t>1107049438068072448</t>
  </si>
  <si>
    <t>1107300436179062784</t>
  </si>
  <si>
    <t>1106892871662104576</t>
  </si>
  <si>
    <t>1107041358953492480</t>
  </si>
  <si>
    <t>1107043866522214400</t>
  </si>
  <si>
    <t>1107194861613125632</t>
  </si>
  <si>
    <t>1107293008519671810</t>
  </si>
  <si>
    <t>1107481751918731264</t>
  </si>
  <si>
    <t>1105514011230113792</t>
  </si>
  <si>
    <t>1108050771176771591</t>
  </si>
  <si>
    <t>1105521730985054209</t>
  </si>
  <si>
    <t>1108103045748006912</t>
  </si>
  <si>
    <t>1105530557868462082</t>
  </si>
  <si>
    <t>1108056352184848384</t>
  </si>
  <si>
    <t>1108359201447911425</t>
  </si>
  <si>
    <t>1108356745708167168</t>
  </si>
  <si>
    <t>1108350026521198597</t>
  </si>
  <si>
    <t>1106205891576107010</t>
  </si>
  <si>
    <t>1108742638423949312</t>
  </si>
  <si>
    <t>1106230772564983808</t>
  </si>
  <si>
    <t>1108085062812254211</t>
  </si>
  <si>
    <t>1108776208962125824</t>
  </si>
  <si>
    <t>1106216135458988034</t>
  </si>
  <si>
    <t>1108792851452833792</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</si>
  <si>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</si>
  <si>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</si>
  <si>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</si>
  <si>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</si>
  <si>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</si>
  <si>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</si>
  <si>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</si>
  <si>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</si>
  <si>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</si>
  <si>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</si>
  <si>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</si>
  <si>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</si>
  <si>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</si>
  <si>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Award-Winning Features Reporter/Traffic Anchor Formerly of NBC4-Los Angeles &amp; CW57/CBS3, CSN-Philadelphia, In-Arena Host, Phila Flyers</t>
  </si>
  <si>
    <t>Host of White House Chronicle, columnist, public speaker, energy expert, science and tech enthusiast. Get my weekly column via email: https://t.co/8LJ3rlP307</t>
  </si>
  <si>
    <t>Celebrating and studying public story telling in American politics. Nationally broadcast on @SXMPOTUS &amp; public television - https://t.co/JqqMlQsabN</t>
  </si>
  <si>
    <t>Pell Center for International Relations and Public Policy, Salve Regina University</t>
  </si>
  <si>
    <t>WSBE Rhode Island PBS. Best indie public TV for SE New England. Watch on 36.1,  Cox/Verizon/Full 08, Dish + DirecTV 36. WSBE Learn on 36.2, Cox 808/Verizon 478</t>
  </si>
  <si>
    <t>@projo journalist, author, lensman, cohost of national PBS/SiriusXM show Story in the Public Square: @pubstory Telly winner. Mentor. Master of sophomoric humor.</t>
  </si>
  <si>
    <t>VP Public Research &amp; Initiatives; ED @PellCenter @SalveRegina; co-host @PubStory on @SXMPOTUS and public television. Opinions mine. Fan of the Hartford Whalers!</t>
  </si>
  <si>
    <t>Pioneer Public Television is a non-profit, viewer-supported @PBS station serving the upper Midwest.</t>
  </si>
  <si>
    <t>Doctor of Educational Leadership. Equity Warrior. President and Co-founder of Disruptive Equity Education Project (DEEP). Disruptor of Systemic Oppression.</t>
  </si>
  <si>
    <t>When I'm not hanging out with my lovely cats I'm fighting evil around the word! And I also love pasta. _xD83D__xDE3B__xD83C__xDF08_</t>
  </si>
  <si>
    <t>#PubMedia with a history of innovative services connecting &amp; celebrating the people of #NM through arts &amp; education.</t>
  </si>
  <si>
    <t>i live in cheshire,iam a man utd supporter,and proud englishman.</t>
  </si>
  <si>
    <t>Founded in 1980, WHUT is a PBS Station located on the campus of Howard University.</t>
  </si>
  <si>
    <t>Michael Shafae rarely speaks about himself in the third person. But when he does, he always drinks Dos Equis.</t>
  </si>
  <si>
    <t>Pivoting to video.</t>
  </si>
  <si>
    <t>WYES-TV - Public Television Station Serving Greater New Orleans &amp; the Mississippi Gulf Coast</t>
  </si>
  <si>
    <t>Host Morning Briefing POTUS (Sirius XM Radio - channel 124)</t>
  </si>
  <si>
    <t>News. Music. Events. We've got it all at WKAR.                                                  Part of Communication Arts and Sciences at Michigan State</t>
  </si>
  <si>
    <t>WTVS Detroit Public Television is a viewer-supported PBS member station. Support quality programming #supportDPTV</t>
  </si>
  <si>
    <t>Rhode Island</t>
  </si>
  <si>
    <t>Newport, RI</t>
  </si>
  <si>
    <t>Providence RI</t>
  </si>
  <si>
    <t>Providence, RI</t>
  </si>
  <si>
    <t>New England</t>
  </si>
  <si>
    <t>Granite Falls, MN</t>
  </si>
  <si>
    <t>Manchester, NH</t>
  </si>
  <si>
    <t>La Celle-sous-Gouzon, France</t>
  </si>
  <si>
    <t>United States</t>
  </si>
  <si>
    <t>Albuquerque, NM</t>
  </si>
  <si>
    <t>congleton cheshire</t>
  </si>
  <si>
    <t>Washington, DC.</t>
  </si>
  <si>
    <t>Los Angeles</t>
  </si>
  <si>
    <t>San Bruno, CA</t>
  </si>
  <si>
    <t>New Orleans, Louisiana</t>
  </si>
  <si>
    <t>Washington, DC</t>
  </si>
  <si>
    <t>East Lansing, MI</t>
  </si>
  <si>
    <t>Detroit, MI</t>
  </si>
  <si>
    <t>http://t.co/svqvjXTnz8</t>
  </si>
  <si>
    <t>https://t.co/4WKYct0mdq</t>
  </si>
  <si>
    <t>http://t.co/CsyWfj8FK4</t>
  </si>
  <si>
    <t>http://t.co/anay8dzvJV</t>
  </si>
  <si>
    <t>https://t.co/u9FZcUd4ce</t>
  </si>
  <si>
    <t>https://t.co/kaZDzMl4Ny</t>
  </si>
  <si>
    <t>https://t.co/8vZKbCkcWR</t>
  </si>
  <si>
    <t>http://t.co/gzZ5qEdGBD</t>
  </si>
  <si>
    <t>http://t.co/kKpuwFJoVU</t>
  </si>
  <si>
    <t>https://t.co/8YkRpWr2UF</t>
  </si>
  <si>
    <t>http://t.co/Bzv6jrAQL5</t>
  </si>
  <si>
    <t>https://t.co/F3fLcfn45H</t>
  </si>
  <si>
    <t>https://t.co/iXgd68hOQm</t>
  </si>
  <si>
    <t>https://t.co/JGuajl9JGJ</t>
  </si>
  <si>
    <t>http://t.co/GNpSPhjR4J</t>
  </si>
  <si>
    <t>https://t.co/lxDNQLqzYO</t>
  </si>
  <si>
    <t>http://pbs.twimg.com/profile_images/1099450492067999745/fXhwFnp__normal.jpg</t>
  </si>
  <si>
    <t>http://pbs.twimg.com/profile_images/773710811407740928/GAiq8yn7_normal.jpg</t>
  </si>
  <si>
    <t>http://pbs.twimg.com/profile_images/876784982932508673/QmnUx8UK_normal.jpg</t>
  </si>
  <si>
    <t>http://pbs.twimg.com/profile_images/571318811232464896/C2X8nEI2_normal.jpeg</t>
  </si>
  <si>
    <t>http://pbs.twimg.com/profile_images/947628055454822401/CQbnxLR4_normal.jpg</t>
  </si>
  <si>
    <t>http://pbs.twimg.com/profile_images/1108362970336235521/XiE0bjbx_normal.png</t>
  </si>
  <si>
    <t>http://pbs.twimg.com/profile_images/672839411541794816/rNwrV-gq_normal.jpg</t>
  </si>
  <si>
    <t>http://pbs.twimg.com/profile_images/1076159502590722048/iG_xOb89_normal.jpg</t>
  </si>
  <si>
    <t>http://pbs.twimg.com/profile_images/1097675596908449792/ppDxwhho_normal.jpg</t>
  </si>
  <si>
    <t>http://pbs.twimg.com/profile_images/1108101034143088641/NANKla7Q_normal.png</t>
  </si>
  <si>
    <t>http://abs.twimg.com/sticky/default_profile_images/default_profile_normal.png</t>
  </si>
  <si>
    <t>http://pbs.twimg.com/profile_images/992158333166538752/9Haf0_Ja_normal.jpg</t>
  </si>
  <si>
    <t>http://pbs.twimg.com/profile_images/3419507145/f916ef0ba86e677dbf56c3b10cc676e2_normal.png</t>
  </si>
  <si>
    <t>http://pbs.twimg.com/profile_images/798190694619840512/TM4lgk8h_normal.jpg</t>
  </si>
  <si>
    <t>http://pbs.twimg.com/profile_images/1095832071887454208/RtMTTnOE_normal.png</t>
  </si>
  <si>
    <t>http://pbs.twimg.com/profile_images/1013436760859299847/aQltRN9T_normal.jpg</t>
  </si>
  <si>
    <t>http://pbs.twimg.com/profile_images/1082727366789603334/AECQF8T8_normal.jpg</t>
  </si>
  <si>
    <t>http://pbs.twimg.com/profile_images/920251477414866944/3klpL6Qy_normal.jpg</t>
  </si>
  <si>
    <t>http://pbs.twimg.com/profile_images/471720700428812288/uF7on1Wa_normal.png</t>
  </si>
  <si>
    <t>http://pbs.twimg.com/profile_images/846413503195840512/xNM769bt_normal.jpg</t>
  </si>
  <si>
    <t>Open Twitter Page for This Person</t>
  </si>
  <si>
    <t>https://twitter.com/smurp3131</t>
  </si>
  <si>
    <t>https://twitter.com/llewellynking2</t>
  </si>
  <si>
    <t>https://twitter.com/pubstory</t>
  </si>
  <si>
    <t>https://twitter.com/teresahaas2</t>
  </si>
  <si>
    <t>https://twitter.com/ripbs36</t>
  </si>
  <si>
    <t>https://twitter.com/gwaynemiller</t>
  </si>
  <si>
    <t>https://twitter.com/jmludes</t>
  </si>
  <si>
    <t>https://twitter.com/pioneerpublictv</t>
  </si>
  <si>
    <t>https://twitter.com/dlamante</t>
  </si>
  <si>
    <t>https://twitter.com/theeurokate</t>
  </si>
  <si>
    <t>https://twitter.com/cart74775122</t>
  </si>
  <si>
    <t>https://twitter.com/nmpbs</t>
  </si>
  <si>
    <t>https://twitter.com/dlaman</t>
  </si>
  <si>
    <t>https://twitter.com/whuttv</t>
  </si>
  <si>
    <t>https://twitter.com/mshafae</t>
  </si>
  <si>
    <t>https://twitter.com/youtube</t>
  </si>
  <si>
    <t>https://twitter.com/wyestv</t>
  </si>
  <si>
    <t>https://twitter.com/morningbriefing</t>
  </si>
  <si>
    <t>https://twitter.com/wkar</t>
  </si>
  <si>
    <t>https://twitter.com/detroitpublictv</t>
  </si>
  <si>
    <t>smurp3131
RT @pubstory: Llewellyn King @LlewellynKing2
was an early mentor of "Story in
the Public Square," he also one
of the best political minds a…</t>
  </si>
  <si>
    <t xml:space="preserve">llewellynking2
</t>
  </si>
  <si>
    <t>pubstory
Tomorrow in Michigan, on @detroitpublictv
@WKAR at 6:00 AM &amp;amp; 1:00 PM,
@JMLudes &amp;amp; @gwaynemiller discuss
battling bia… https://t.co/RKrOttoyPG</t>
  </si>
  <si>
    <t>teresahaas2
RT @pubstory: Llewellyn King @LlewellynKing2
was an early mentor of "Story in
the Public Square," he also one
of the best political minds a…</t>
  </si>
  <si>
    <t>ripbs36
RT @pubstory: Llewellyn King @LlewellynKing2
is worried about trends in technology
and democracy. He joins @JMLudes
&amp;amp; @gwaynemiller today 1…</t>
  </si>
  <si>
    <t>gwaynemiller
RT @pubstory: Tomorrow in Michigan,
on @detroitpublictv @WKAR at 6:00
AM &amp;amp; 1:00 PM, @JMLudes &amp;amp;
@gwaynemiller discuss battling
bias in schoo…</t>
  </si>
  <si>
    <t>jmludes
RT @pubstory: Tomorrow in Michigan,
on @detroitpublictv @WKAR at 6:00
AM &amp;amp; 1:00 PM, @JMLudes &amp;amp;
@gwaynemiller discuss battling
bias in schoo…</t>
  </si>
  <si>
    <t>pioneerpublictv
RT @pubstory: Dr. Darnisa Amante
@dlamante has been working with
schools and educational leaders
to tackle bias. This week she joins
"Story…</t>
  </si>
  <si>
    <t xml:space="preserve">dlamante
</t>
  </si>
  <si>
    <t>theeurokate
RT @gwaynemiller: It's a take.
Two, actually, with three super
guests. Another great day at Story
in the Public Square. @ Rhode Island
PBS…</t>
  </si>
  <si>
    <t>cart74775122
RT @pubstory: Today on @whuttv
at 9:00 AM, @JMLudes &amp;amp; @gwaynemiller
discuss institutional racism in
schools with Dr. Darnisa Amante
@dlaman…</t>
  </si>
  <si>
    <t xml:space="preserve">nmpbs
</t>
  </si>
  <si>
    <t xml:space="preserve">dlaman
</t>
  </si>
  <si>
    <t xml:space="preserve">whuttv
</t>
  </si>
  <si>
    <t>mshafae
Rosella Cappella Zielinski on "Story
in the Public Square" https://t.co/Jz6Um4MyJG
via @YouTube</t>
  </si>
  <si>
    <t xml:space="preserve">youtube
</t>
  </si>
  <si>
    <t xml:space="preserve">wyestv
</t>
  </si>
  <si>
    <t xml:space="preserve">morningbriefing
</t>
  </si>
  <si>
    <t xml:space="preserve">wkar
</t>
  </si>
  <si>
    <t xml:space="preserve">detroitpublictv
</t>
  </si>
  <si>
    <t>Directed</t>
  </si>
  <si>
    <t>GraphSource░TwitterSearch▓GraphTerm░"story in the public square"▓LayoutAlgorithm░The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</si>
  <si>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OutDegree&lt;/value&gt;
      &lt;/setting&gt;
    &lt;/GraphMetricUserSettings&gt;
    &lt;LayoutUserSettings&gt;
      &lt;setting name="Layout" serializeAs="String"&gt;
        &lt;value&gt;HarelKorenFastMultiscale&lt;/value&gt;
      &lt;/setting&gt;
    &lt;/LayoutUserSettings&gt;
    &lt;GeneralUserSettings4&gt;
      &lt;setting name="NewWorkbookGraphDirectedness" serializeAs="String"&gt;
        &lt;value&gt;Directed&lt;/value&gt;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</si>
</sst>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9" formatCode="General"/>
    </dxf>
    <dxf>
      <numFmt numFmtId="178" formatCode="@"/>
    </dxf>
    <dxf>
      <numFmt numFmtId="178" formatCode="@"/>
    </dxf>
    <dxf>
      <numFmt numFmtId="178" formatCode="@"/>
    </dxf>
    <dxf>
      <numFmt numFmtId="178" formatCode="@"/>
    </dxf>
    <dxf>
      <numFmt numFmtId="167" formatCode="0.000"/>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dxf>
    <dxf>
      <numFmt numFmtId="179" formatCode="General"/>
    </dxf>
    <dxf>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9586037"/>
        <c:axId val="42056606"/>
      </c:barChart>
      <c:catAx>
        <c:axId val="195860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56606"/>
        <c:crosses val="autoZero"/>
        <c:auto val="1"/>
        <c:lblOffset val="100"/>
        <c:noMultiLvlLbl val="0"/>
      </c:catAx>
      <c:valAx>
        <c:axId val="42056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6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2965135"/>
        <c:axId val="51141896"/>
      </c:barChart>
      <c:catAx>
        <c:axId val="429651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141896"/>
        <c:crosses val="autoZero"/>
        <c:auto val="1"/>
        <c:lblOffset val="100"/>
        <c:noMultiLvlLbl val="0"/>
      </c:catAx>
      <c:valAx>
        <c:axId val="51141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65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7623881"/>
        <c:axId val="48852882"/>
      </c:barChart>
      <c:catAx>
        <c:axId val="576238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852882"/>
        <c:crosses val="autoZero"/>
        <c:auto val="1"/>
        <c:lblOffset val="100"/>
        <c:noMultiLvlLbl val="0"/>
      </c:catAx>
      <c:valAx>
        <c:axId val="48852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23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7022755"/>
        <c:axId val="64769340"/>
      </c:barChart>
      <c:catAx>
        <c:axId val="370227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69340"/>
        <c:crosses val="autoZero"/>
        <c:auto val="1"/>
        <c:lblOffset val="100"/>
        <c:noMultiLvlLbl val="0"/>
      </c:catAx>
      <c:valAx>
        <c:axId val="64769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2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6053149"/>
        <c:axId val="11825158"/>
      </c:barChart>
      <c:catAx>
        <c:axId val="460531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825158"/>
        <c:crosses val="autoZero"/>
        <c:auto val="1"/>
        <c:lblOffset val="100"/>
        <c:noMultiLvlLbl val="0"/>
      </c:catAx>
      <c:valAx>
        <c:axId val="11825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3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9317559"/>
        <c:axId val="18313712"/>
      </c:barChart>
      <c:catAx>
        <c:axId val="393175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13712"/>
        <c:crosses val="autoZero"/>
        <c:auto val="1"/>
        <c:lblOffset val="100"/>
        <c:noMultiLvlLbl val="0"/>
      </c:catAx>
      <c:valAx>
        <c:axId val="1831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17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0605681"/>
        <c:axId val="7015674"/>
      </c:barChart>
      <c:catAx>
        <c:axId val="306056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015674"/>
        <c:crosses val="autoZero"/>
        <c:auto val="1"/>
        <c:lblOffset val="100"/>
        <c:noMultiLvlLbl val="0"/>
      </c:catAx>
      <c:valAx>
        <c:axId val="7015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05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3141067"/>
        <c:axId val="31398692"/>
      </c:barChart>
      <c:catAx>
        <c:axId val="631410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98692"/>
        <c:crosses val="autoZero"/>
        <c:auto val="1"/>
        <c:lblOffset val="100"/>
        <c:noMultiLvlLbl val="0"/>
      </c:catAx>
      <c:valAx>
        <c:axId val="3139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41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4152773"/>
        <c:axId val="60266094"/>
      </c:barChart>
      <c:catAx>
        <c:axId val="14152773"/>
        <c:scaling>
          <c:orientation val="minMax"/>
        </c:scaling>
        <c:axPos val="b"/>
        <c:delete val="1"/>
        <c:majorTickMark val="out"/>
        <c:minorTickMark val="none"/>
        <c:tickLblPos val="none"/>
        <c:crossAx val="60266094"/>
        <c:crosses val="autoZero"/>
        <c:auto val="1"/>
        <c:lblOffset val="100"/>
        <c:noMultiLvlLbl val="0"/>
      </c:catAx>
      <c:valAx>
        <c:axId val="60266094"/>
        <c:scaling>
          <c:orientation val="minMax"/>
        </c:scaling>
        <c:axPos val="l"/>
        <c:delete val="1"/>
        <c:majorTickMark val="out"/>
        <c:minorTickMark val="none"/>
        <c:tickLblPos val="none"/>
        <c:crossAx val="141527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Z118" totalsRowShown="0" headerRowDxfId="120" dataDxfId="59">
  <autoFilter ref="A2:Z118"/>
  <tableColumns count="26">
    <tableColumn id="1" name="Vertex 1" dataDxfId="39"/>
    <tableColumn id="2" name="Vertex 2" dataDxfId="37"/>
    <tableColumn id="3" name="Color" dataDxfId="38"/>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36"/>
    <tableColumn id="15" name="Relationship" dataDxfId="35"/>
    <tableColumn id="16" name="Relationship Date (UTC)" dataDxfId="34"/>
    <tableColumn id="17" name="Tweet" dataDxfId="33"/>
    <tableColumn id="18" name="URLs in Tweet" dataDxfId="32"/>
    <tableColumn id="19" name="Domains in Tweet" dataDxfId="31"/>
    <tableColumn id="20" name="Hashtags in Tweet" dataDxfId="30"/>
    <tableColumn id="21" name="Tweet Date (UTC)" dataDxfId="29"/>
    <tableColumn id="22" name="Twitter Page for Tweet" dataDxfId="28"/>
    <tableColumn id="23" name="Latitude" dataDxfId="27"/>
    <tableColumn id="24" name="Longitude" dataDxfId="26"/>
    <tableColumn id="25" name="Imported ID" dataDxfId="25"/>
    <tableColumn id="26" name="In-Reply-To Tweet ID" dataDxfId="2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P22" totalsRowShown="0" headerRowDxfId="119" dataDxfId="40">
  <autoFilter ref="A2:AP22"/>
  <sortState ref="A3:AP22">
    <sortCondition descending="1" sortBy="value" ref="S3:S22"/>
  </sortState>
  <tableColumns count="42">
    <tableColumn id="1" name="Vertex" dataDxfId="58"/>
    <tableColumn id="2" name="Color" dataDxfId="57"/>
    <tableColumn id="5" name="Shape" dataDxfId="56"/>
    <tableColumn id="6" name="Size" dataDxfId="55"/>
    <tableColumn id="4" name="Opacity" dataDxfId="13"/>
    <tableColumn id="7" name="Image File" dataDxfId="11"/>
    <tableColumn id="3" name="Visibility" dataDxfId="12"/>
    <tableColumn id="10" name="Label" dataDxfId="54"/>
    <tableColumn id="16" name="Label Fill Color" dataDxfId="53"/>
    <tableColumn id="9" name="Label Position" dataDxfId="6"/>
    <tableColumn id="8" name="Tooltip" dataDxfId="4"/>
    <tableColumn id="18" name="Layout Order" dataDxfId="5"/>
    <tableColumn id="13" name="X" dataDxfId="52"/>
    <tableColumn id="14" name="Y" dataDxfId="51"/>
    <tableColumn id="12" name="Locked?" dataDxfId="50"/>
    <tableColumn id="19" name="Polar R" dataDxfId="49"/>
    <tableColumn id="20" name="Polar Angle" dataDxfId="48"/>
    <tableColumn id="21" name="Degree" dataDxfId="3"/>
    <tableColumn id="22" name="In-Degree" dataDxfId="2"/>
    <tableColumn id="23" name="Out-Degree" dataDxfId="0"/>
    <tableColumn id="24" name="Betweenness Centrality" dataDxfId="1"/>
    <tableColumn id="25" name="Closeness Centrality" dataDxfId="47"/>
    <tableColumn id="26" name="Eigenvector Centrality" dataDxfId="46"/>
    <tableColumn id="15" name="PageRank" dataDxfId="45"/>
    <tableColumn id="27" name="Clustering Coefficient" dataDxfId="44"/>
    <tableColumn id="29" name="Reciprocated Vertex Pair Ratio" dataDxfId="43"/>
    <tableColumn id="11" name="ID" dataDxfId="42"/>
    <tableColumn id="28" name="Dynamic Filter" dataDxfId="41"/>
    <tableColumn id="17" name="Add Your Own Columns Here" dataDxfId="23"/>
    <tableColumn id="30" name="Followed" dataDxfId="22"/>
    <tableColumn id="31" name="Followers" dataDxfId="21"/>
    <tableColumn id="32" name="Tweets" dataDxfId="20"/>
    <tableColumn id="33" name="Favorites" dataDxfId="19"/>
    <tableColumn id="34" name="Time Zone UTC Offset (Seconds)" dataDxfId="18"/>
    <tableColumn id="35" name="Description" dataDxfId="17"/>
    <tableColumn id="36" name="Location" dataDxfId="16"/>
    <tableColumn id="37" name="Web" dataDxfId="15"/>
    <tableColumn id="38" name="Time Zone" dataDxfId="14"/>
    <tableColumn id="39" name="Joined Twitter Date (UTC)" dataDxfId="10"/>
    <tableColumn id="40" name="Custom Menu Item Text" dataDxfId="9"/>
    <tableColumn id="41" name="Custom Menu Item Action" dataDxfId="8"/>
    <tableColumn id="42" name="Tweeted Search Term?" dataDxfId="7"/>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18">
  <autoFilter ref="A2:X3"/>
  <tableColumns count="24">
    <tableColumn id="1" name="Group" dataDxfId="117"/>
    <tableColumn id="2" name="Vertex Color" dataDxfId="116"/>
    <tableColumn id="3" name="Vertex Shape" dataDxfId="115"/>
    <tableColumn id="22" name="Visibility" dataDxfId="114"/>
    <tableColumn id="4" name="Collapsed?"/>
    <tableColumn id="18" name="Label" dataDxfId="113"/>
    <tableColumn id="20" name="Collapsed X"/>
    <tableColumn id="21" name="Collapsed Y"/>
    <tableColumn id="6" name="ID" dataDxfId="112"/>
    <tableColumn id="19" name="Collapsed Properties" dataDxfId="111"/>
    <tableColumn id="5" name="Vertices" dataDxfId="110"/>
    <tableColumn id="7" name="Unique Edges" dataDxfId="109"/>
    <tableColumn id="8" name="Edges With Duplicates" dataDxfId="108"/>
    <tableColumn id="9" name="Total Edges" dataDxfId="107"/>
    <tableColumn id="10" name="Self-Loops" dataDxfId="106"/>
    <tableColumn id="24" name="Reciprocated Vertex Pair Ratio" dataDxfId="105"/>
    <tableColumn id="25" name="Reciprocated Edge Ratio" dataDxfId="104"/>
    <tableColumn id="11" name="Connected Components" dataDxfId="103"/>
    <tableColumn id="12" name="Single-Vertex Connected Components" dataDxfId="102"/>
    <tableColumn id="13" name="Maximum Vertices in a Connected Component" dataDxfId="101"/>
    <tableColumn id="14" name="Maximum Edges in a Connected Component" dataDxfId="100"/>
    <tableColumn id="15" name="Maximum Geodesic Distance (Diameter)" dataDxfId="99"/>
    <tableColumn id="16" name="Average Geodesic Distance" dataDxfId="98"/>
    <tableColumn id="17" name="Graph Density" dataDxfId="9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6" dataDxfId="95">
  <autoFilter ref="A1:C2"/>
  <tableColumns count="3">
    <tableColumn id="1" name="Group" dataDxfId="94"/>
    <tableColumn id="2" name="Vertex" dataDxfId="93"/>
    <tableColumn id="3" name="Vertex ID" dataDxfId="9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91"/>
    <tableColumn id="2" name="Value" dataDxfId="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89"/>
    <tableColumn id="2" name="Degree Frequency" dataDxfId="88">
      <calculatedColumnFormula>COUNTIF(Vertices[Degree], "&gt;= " &amp; D2) - COUNTIF(Vertices[Degree], "&gt;=" &amp; D3)</calculatedColumnFormula>
    </tableColumn>
    <tableColumn id="3" name="In-Degree Bin" dataDxfId="87"/>
    <tableColumn id="4" name="In-Degree Frequency" dataDxfId="86">
      <calculatedColumnFormula>COUNTIF(Vertices[In-Degree], "&gt;= " &amp; F2) - COUNTIF(Vertices[In-Degree], "&gt;=" &amp; F3)</calculatedColumnFormula>
    </tableColumn>
    <tableColumn id="5" name="Out-Degree Bin" dataDxfId="85"/>
    <tableColumn id="6" name="Out-Degree Frequency" dataDxfId="84">
      <calculatedColumnFormula>COUNTIF(Vertices[Out-Degree], "&gt;= " &amp; H2) - COUNTIF(Vertices[Out-Degree], "&gt;=" &amp; H3)</calculatedColumnFormula>
    </tableColumn>
    <tableColumn id="7" name="Betweenness Centrality Bin" dataDxfId="83"/>
    <tableColumn id="8" name="Betweenness Centrality Frequency" dataDxfId="82">
      <calculatedColumnFormula>COUNTIF(Vertices[Betweenness Centrality], "&gt;= " &amp; J2) - COUNTIF(Vertices[Betweenness Centrality], "&gt;=" &amp; J3)</calculatedColumnFormula>
    </tableColumn>
    <tableColumn id="9" name="Closeness Centrality Bin" dataDxfId="81"/>
    <tableColumn id="10" name="Closeness Centrality Frequency" dataDxfId="80">
      <calculatedColumnFormula>COUNTIF(Vertices[Closeness Centrality], "&gt;= " &amp; L2) - COUNTIF(Vertices[Closeness Centrality], "&gt;=" &amp; L3)</calculatedColumnFormula>
    </tableColumn>
    <tableColumn id="11" name="Eigenvector Centrality Bin" dataDxfId="79"/>
    <tableColumn id="12" name="Eigenvector Centrality Frequency" dataDxfId="78">
      <calculatedColumnFormula>COUNTIF(Vertices[Eigenvector Centrality], "&gt;= " &amp; N2) - COUNTIF(Vertices[Eigenvector Centrality], "&gt;=" &amp; N3)</calculatedColumnFormula>
    </tableColumn>
    <tableColumn id="18" name="PageRank Bin" dataDxfId="77"/>
    <tableColumn id="17" name="PageRank Frequency" dataDxfId="76">
      <calculatedColumnFormula>COUNTIF(Vertices[Eigenvector Centrality], "&gt;= " &amp; P2) - COUNTIF(Vertices[Eigenvector Centrality], "&gt;=" &amp; P3)</calculatedColumnFormula>
    </tableColumn>
    <tableColumn id="13" name="Clustering Coefficient Bin" dataDxfId="75"/>
    <tableColumn id="14" name="Clustering Coefficient Frequency" dataDxfId="74">
      <calculatedColumnFormula>COUNTIF(Vertices[Clustering Coefficient], "&gt;= " &amp; R2) - COUNTIF(Vertices[Clustering Coefficient], "&gt;=" &amp; R3)</calculatedColumnFormula>
    </tableColumn>
    <tableColumn id="15" name="Dynamic Filter Bin" dataDxfId="73"/>
    <tableColumn id="16" name="Dynamic Filter Frequency" dataDxfId="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 totalsRowShown="0" headerRowDxfId="71">
  <autoFilter ref="J1:K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SODEnFZlqak&amp;feature=youtu.be" TargetMode="External" /><Relationship Id="rId2" Type="http://schemas.openxmlformats.org/officeDocument/2006/relationships/hyperlink" Target="https://twitter.com/i/web/status/1107771229799436289" TargetMode="External" /><Relationship Id="rId3" Type="http://schemas.openxmlformats.org/officeDocument/2006/relationships/hyperlink" Target="https://twitter.com/i/web/status/1108020513312595970" TargetMode="External" /><Relationship Id="rId4" Type="http://schemas.openxmlformats.org/officeDocument/2006/relationships/hyperlink" Target="https://twitter.com/i/web/status/1106170773780213760" TargetMode="External" /><Relationship Id="rId5" Type="http://schemas.openxmlformats.org/officeDocument/2006/relationships/hyperlink" Target="https://twitter.com/i/web/status/1106888163765698561" TargetMode="External" /><Relationship Id="rId6" Type="http://schemas.openxmlformats.org/officeDocument/2006/relationships/hyperlink" Target="https://twitter.com/i/web/status/1107039013867794437" TargetMode="External" /><Relationship Id="rId7" Type="http://schemas.openxmlformats.org/officeDocument/2006/relationships/hyperlink" Target="https://twitter.com/i/web/status/1107280821088669696" TargetMode="External" /><Relationship Id="rId8" Type="http://schemas.openxmlformats.org/officeDocument/2006/relationships/hyperlink" Target="https://twitter.com/i/web/status/1106892871662104576" TargetMode="External" /><Relationship Id="rId9" Type="http://schemas.openxmlformats.org/officeDocument/2006/relationships/hyperlink" Target="https://twitter.com/i/web/status/1107043866522214400" TargetMode="External" /><Relationship Id="rId10" Type="http://schemas.openxmlformats.org/officeDocument/2006/relationships/hyperlink" Target="https://twitter.com/i/web/status/1107194861613125632" TargetMode="External" /><Relationship Id="rId11" Type="http://schemas.openxmlformats.org/officeDocument/2006/relationships/hyperlink" Target="https://twitter.com/i/web/status/1107293008519671810" TargetMode="External" /><Relationship Id="rId12" Type="http://schemas.openxmlformats.org/officeDocument/2006/relationships/hyperlink" Target="https://twitter.com/i/web/status/1107481751918731264" TargetMode="External" /><Relationship Id="rId13" Type="http://schemas.openxmlformats.org/officeDocument/2006/relationships/hyperlink" Target="https://twitter.com/i/web/status/1105514011230113792" TargetMode="External" /><Relationship Id="rId14" Type="http://schemas.openxmlformats.org/officeDocument/2006/relationships/hyperlink" Target="https://twitter.com/i/web/status/1108050771176771591" TargetMode="External" /><Relationship Id="rId15" Type="http://schemas.openxmlformats.org/officeDocument/2006/relationships/hyperlink" Target="https://twitter.com/i/web/status/1108350026521198597" TargetMode="External" /><Relationship Id="rId16" Type="http://schemas.openxmlformats.org/officeDocument/2006/relationships/hyperlink" Target="https://twitter.com/i/web/status/1105514011230113792" TargetMode="External" /><Relationship Id="rId17" Type="http://schemas.openxmlformats.org/officeDocument/2006/relationships/hyperlink" Target="https://twitter.com/i/web/status/1106205891576107010" TargetMode="External" /><Relationship Id="rId18" Type="http://schemas.openxmlformats.org/officeDocument/2006/relationships/hyperlink" Target="https://twitter.com/i/web/status/1107039013867794437" TargetMode="External" /><Relationship Id="rId19" Type="http://schemas.openxmlformats.org/officeDocument/2006/relationships/hyperlink" Target="https://twitter.com/i/web/status/1108050771176771591" TargetMode="External" /><Relationship Id="rId20" Type="http://schemas.openxmlformats.org/officeDocument/2006/relationships/hyperlink" Target="https://twitter.com/i/web/status/1108350026521198597" TargetMode="External" /><Relationship Id="rId21" Type="http://schemas.openxmlformats.org/officeDocument/2006/relationships/hyperlink" Target="https://twitter.com/i/web/status/1108742638423949312" TargetMode="External" /><Relationship Id="rId22" Type="http://schemas.openxmlformats.org/officeDocument/2006/relationships/hyperlink" Target="https://twitter.com/i/web/status/1108085062812254211" TargetMode="External" /><Relationship Id="rId23" Type="http://schemas.openxmlformats.org/officeDocument/2006/relationships/hyperlink" Target="https://twitter.com/i/web/status/1106892871662104576" TargetMode="External" /><Relationship Id="rId24" Type="http://schemas.openxmlformats.org/officeDocument/2006/relationships/hyperlink" Target="https://twitter.com/i/web/status/1107043866522214400" TargetMode="External" /><Relationship Id="rId25" Type="http://schemas.openxmlformats.org/officeDocument/2006/relationships/hyperlink" Target="https://twitter.com/i/web/status/1107194861613125632" TargetMode="External" /><Relationship Id="rId26" Type="http://schemas.openxmlformats.org/officeDocument/2006/relationships/hyperlink" Target="https://twitter.com/i/web/status/1107293008519671810" TargetMode="External" /><Relationship Id="rId27" Type="http://schemas.openxmlformats.org/officeDocument/2006/relationships/hyperlink" Target="https://twitter.com/i/web/status/1107481751918731264" TargetMode="External" /><Relationship Id="rId28" Type="http://schemas.openxmlformats.org/officeDocument/2006/relationships/hyperlink" Target="https://twitter.com/i/web/status/1106205891576107010" TargetMode="External" /><Relationship Id="rId29" Type="http://schemas.openxmlformats.org/officeDocument/2006/relationships/hyperlink" Target="https://twitter.com/i/web/status/1108742638423949312" TargetMode="External" /><Relationship Id="rId30" Type="http://schemas.openxmlformats.org/officeDocument/2006/relationships/hyperlink" Target="https://twitter.com/i/web/status/1106205891576107010" TargetMode="External" /><Relationship Id="rId31" Type="http://schemas.openxmlformats.org/officeDocument/2006/relationships/hyperlink" Target="https://twitter.com/i/web/status/1108742638423949312" TargetMode="External" /><Relationship Id="rId32" Type="http://schemas.openxmlformats.org/officeDocument/2006/relationships/hyperlink" Target="https://twitter.com/i/web/status/1105514011230113792" TargetMode="External" /><Relationship Id="rId33" Type="http://schemas.openxmlformats.org/officeDocument/2006/relationships/hyperlink" Target="https://twitter.com/i/web/status/1106205891576107010" TargetMode="External" /><Relationship Id="rId34" Type="http://schemas.openxmlformats.org/officeDocument/2006/relationships/hyperlink" Target="https://twitter.com/i/web/status/1107039013867794437" TargetMode="External" /><Relationship Id="rId35" Type="http://schemas.openxmlformats.org/officeDocument/2006/relationships/hyperlink" Target="https://twitter.com/i/web/status/1107280821088669696" TargetMode="External" /><Relationship Id="rId36" Type="http://schemas.openxmlformats.org/officeDocument/2006/relationships/hyperlink" Target="https://twitter.com/i/web/status/1108050771176771591" TargetMode="External" /><Relationship Id="rId37" Type="http://schemas.openxmlformats.org/officeDocument/2006/relationships/hyperlink" Target="https://twitter.com/i/web/status/1108350026521198597" TargetMode="External" /><Relationship Id="rId38" Type="http://schemas.openxmlformats.org/officeDocument/2006/relationships/hyperlink" Target="https://twitter.com/i/web/status/1108742638423949312" TargetMode="External" /><Relationship Id="rId39" Type="http://schemas.openxmlformats.org/officeDocument/2006/relationships/hyperlink" Target="https://twitter.com/#!/smurp3131/status/1106890563650023425" TargetMode="External" /><Relationship Id="rId40" Type="http://schemas.openxmlformats.org/officeDocument/2006/relationships/hyperlink" Target="https://twitter.com/#!/smurp3131/status/1106890563650023425" TargetMode="External" /><Relationship Id="rId41" Type="http://schemas.openxmlformats.org/officeDocument/2006/relationships/hyperlink" Target="https://twitter.com/#!/teresahaas2/status/1106937898010591232" TargetMode="External" /><Relationship Id="rId42" Type="http://schemas.openxmlformats.org/officeDocument/2006/relationships/hyperlink" Target="https://twitter.com/#!/teresahaas2/status/1106937898010591232" TargetMode="External" /><Relationship Id="rId43" Type="http://schemas.openxmlformats.org/officeDocument/2006/relationships/hyperlink" Target="https://twitter.com/#!/ripbs36/status/1107418730529779712" TargetMode="External" /><Relationship Id="rId44" Type="http://schemas.openxmlformats.org/officeDocument/2006/relationships/hyperlink" Target="https://twitter.com/#!/ripbs36/status/1107418730529779712" TargetMode="External" /><Relationship Id="rId45" Type="http://schemas.openxmlformats.org/officeDocument/2006/relationships/hyperlink" Target="https://twitter.com/#!/ripbs36/status/1107418730529779712" TargetMode="External" /><Relationship Id="rId46" Type="http://schemas.openxmlformats.org/officeDocument/2006/relationships/hyperlink" Target="https://twitter.com/#!/ripbs36/status/1107418730529779712" TargetMode="External" /><Relationship Id="rId47" Type="http://schemas.openxmlformats.org/officeDocument/2006/relationships/hyperlink" Target="https://twitter.com/#!/pioneerpublictv/status/1108037391086960640" TargetMode="External" /><Relationship Id="rId48" Type="http://schemas.openxmlformats.org/officeDocument/2006/relationships/hyperlink" Target="https://twitter.com/#!/pioneerpublictv/status/1108037391086960640" TargetMode="External" /><Relationship Id="rId49" Type="http://schemas.openxmlformats.org/officeDocument/2006/relationships/hyperlink" Target="https://twitter.com/#!/theeurokate/status/1108168956844654592" TargetMode="External" /><Relationship Id="rId50" Type="http://schemas.openxmlformats.org/officeDocument/2006/relationships/hyperlink" Target="https://twitter.com/#!/cart74775122/status/1107623602118184960" TargetMode="External" /><Relationship Id="rId51" Type="http://schemas.openxmlformats.org/officeDocument/2006/relationships/hyperlink" Target="https://twitter.com/#!/cart74775122/status/1107623602118184960" TargetMode="External" /><Relationship Id="rId52" Type="http://schemas.openxmlformats.org/officeDocument/2006/relationships/hyperlink" Target="https://twitter.com/#!/cart74775122/status/1107623602118184960" TargetMode="External" /><Relationship Id="rId53" Type="http://schemas.openxmlformats.org/officeDocument/2006/relationships/hyperlink" Target="https://twitter.com/#!/cart74775122/status/1108021126146478081" TargetMode="External" /><Relationship Id="rId54" Type="http://schemas.openxmlformats.org/officeDocument/2006/relationships/hyperlink" Target="https://twitter.com/#!/cart74775122/status/1108021126146478081" TargetMode="External" /><Relationship Id="rId55" Type="http://schemas.openxmlformats.org/officeDocument/2006/relationships/hyperlink" Target="https://twitter.com/#!/cart74775122/status/1108079112646733826" TargetMode="External" /><Relationship Id="rId56" Type="http://schemas.openxmlformats.org/officeDocument/2006/relationships/hyperlink" Target="https://twitter.com/#!/cart74775122/status/1108079112646733826" TargetMode="External" /><Relationship Id="rId57" Type="http://schemas.openxmlformats.org/officeDocument/2006/relationships/hyperlink" Target="https://twitter.com/#!/cart74775122/status/1108079112646733826" TargetMode="External" /><Relationship Id="rId58" Type="http://schemas.openxmlformats.org/officeDocument/2006/relationships/hyperlink" Target="https://twitter.com/#!/cart74775122/status/1108079112646733826" TargetMode="External" /><Relationship Id="rId59" Type="http://schemas.openxmlformats.org/officeDocument/2006/relationships/hyperlink" Target="https://twitter.com/#!/cart74775122/status/1108379277173686272" TargetMode="External" /><Relationship Id="rId60" Type="http://schemas.openxmlformats.org/officeDocument/2006/relationships/hyperlink" Target="https://twitter.com/#!/cart74775122/status/1108379277173686272" TargetMode="External" /><Relationship Id="rId61" Type="http://schemas.openxmlformats.org/officeDocument/2006/relationships/hyperlink" Target="https://twitter.com/#!/cart74775122/status/1108379277173686272" TargetMode="External" /><Relationship Id="rId62" Type="http://schemas.openxmlformats.org/officeDocument/2006/relationships/hyperlink" Target="https://twitter.com/#!/cart74775122/status/1108379277173686272" TargetMode="External" /><Relationship Id="rId63" Type="http://schemas.openxmlformats.org/officeDocument/2006/relationships/hyperlink" Target="https://twitter.com/#!/cart74775122/status/1108379277173686272" TargetMode="External" /><Relationship Id="rId64" Type="http://schemas.openxmlformats.org/officeDocument/2006/relationships/hyperlink" Target="https://twitter.com/#!/mshafae/status/1108616697856974849" TargetMode="External" /><Relationship Id="rId65" Type="http://schemas.openxmlformats.org/officeDocument/2006/relationships/hyperlink" Target="https://twitter.com/#!/pubstory/status/1107771229799436289" TargetMode="External" /><Relationship Id="rId66" Type="http://schemas.openxmlformats.org/officeDocument/2006/relationships/hyperlink" Target="https://twitter.com/#!/pubstory/status/1108020513312595970" TargetMode="External" /><Relationship Id="rId67" Type="http://schemas.openxmlformats.org/officeDocument/2006/relationships/hyperlink" Target="https://twitter.com/#!/gwaynemiller/status/1108020772793135104" TargetMode="External" /><Relationship Id="rId68" Type="http://schemas.openxmlformats.org/officeDocument/2006/relationships/hyperlink" Target="https://twitter.com/#!/jmludes/status/1106170773780213760" TargetMode="External" /><Relationship Id="rId69" Type="http://schemas.openxmlformats.org/officeDocument/2006/relationships/hyperlink" Target="https://twitter.com/#!/pubstory/status/1106888163765698561" TargetMode="External" /><Relationship Id="rId70" Type="http://schemas.openxmlformats.org/officeDocument/2006/relationships/hyperlink" Target="https://twitter.com/#!/pubstory/status/1107039013867794437" TargetMode="External" /><Relationship Id="rId71" Type="http://schemas.openxmlformats.org/officeDocument/2006/relationships/hyperlink" Target="https://twitter.com/#!/pubstory/status/1107280821088669696" TargetMode="External" /><Relationship Id="rId72" Type="http://schemas.openxmlformats.org/officeDocument/2006/relationships/hyperlink" Target="https://twitter.com/#!/gwaynemiller/status/1106889482966573057" TargetMode="External" /><Relationship Id="rId73" Type="http://schemas.openxmlformats.org/officeDocument/2006/relationships/hyperlink" Target="https://twitter.com/#!/gwaynemiller/status/1106894956210343937" TargetMode="External" /><Relationship Id="rId74" Type="http://schemas.openxmlformats.org/officeDocument/2006/relationships/hyperlink" Target="https://twitter.com/#!/gwaynemiller/status/1107049404513640449" TargetMode="External" /><Relationship Id="rId75" Type="http://schemas.openxmlformats.org/officeDocument/2006/relationships/hyperlink" Target="https://twitter.com/#!/gwaynemiller/status/1107049438068072448" TargetMode="External" /><Relationship Id="rId76" Type="http://schemas.openxmlformats.org/officeDocument/2006/relationships/hyperlink" Target="https://twitter.com/#!/gwaynemiller/status/1107300436179062784" TargetMode="External" /><Relationship Id="rId77" Type="http://schemas.openxmlformats.org/officeDocument/2006/relationships/hyperlink" Target="https://twitter.com/#!/jmludes/status/1106892871662104576" TargetMode="External" /><Relationship Id="rId78" Type="http://schemas.openxmlformats.org/officeDocument/2006/relationships/hyperlink" Target="https://twitter.com/#!/jmludes/status/1107041358953492480" TargetMode="External" /><Relationship Id="rId79" Type="http://schemas.openxmlformats.org/officeDocument/2006/relationships/hyperlink" Target="https://twitter.com/#!/jmludes/status/1107043866522214400" TargetMode="External" /><Relationship Id="rId80" Type="http://schemas.openxmlformats.org/officeDocument/2006/relationships/hyperlink" Target="https://twitter.com/#!/jmludes/status/1107194861613125632" TargetMode="External" /><Relationship Id="rId81" Type="http://schemas.openxmlformats.org/officeDocument/2006/relationships/hyperlink" Target="https://twitter.com/#!/jmludes/status/1107293008519671810" TargetMode="External" /><Relationship Id="rId82" Type="http://schemas.openxmlformats.org/officeDocument/2006/relationships/hyperlink" Target="https://twitter.com/#!/jmludes/status/1107481751918731264" TargetMode="External" /><Relationship Id="rId83" Type="http://schemas.openxmlformats.org/officeDocument/2006/relationships/hyperlink" Target="https://twitter.com/#!/pubstory/status/1105514011230113792" TargetMode="External" /><Relationship Id="rId84" Type="http://schemas.openxmlformats.org/officeDocument/2006/relationships/hyperlink" Target="https://twitter.com/#!/pubstory/status/1108050771176771591" TargetMode="External" /><Relationship Id="rId85" Type="http://schemas.openxmlformats.org/officeDocument/2006/relationships/hyperlink" Target="https://twitter.com/#!/gwaynemiller/status/1105521730985054209" TargetMode="External" /><Relationship Id="rId86" Type="http://schemas.openxmlformats.org/officeDocument/2006/relationships/hyperlink" Target="https://twitter.com/#!/gwaynemiller/status/1108103045748006912" TargetMode="External" /><Relationship Id="rId87" Type="http://schemas.openxmlformats.org/officeDocument/2006/relationships/hyperlink" Target="https://twitter.com/#!/jmludes/status/1105530557868462082" TargetMode="External" /><Relationship Id="rId88" Type="http://schemas.openxmlformats.org/officeDocument/2006/relationships/hyperlink" Target="https://twitter.com/#!/jmludes/status/1108056352184848384" TargetMode="External" /><Relationship Id="rId89" Type="http://schemas.openxmlformats.org/officeDocument/2006/relationships/hyperlink" Target="https://twitter.com/#!/gwaynemiller/status/1108359201447911425" TargetMode="External" /><Relationship Id="rId90" Type="http://schemas.openxmlformats.org/officeDocument/2006/relationships/hyperlink" Target="https://twitter.com/#!/jmludes/status/1108356745708167168" TargetMode="External" /><Relationship Id="rId91" Type="http://schemas.openxmlformats.org/officeDocument/2006/relationships/hyperlink" Target="https://twitter.com/#!/pubstory/status/1108350026521198597" TargetMode="External" /><Relationship Id="rId92" Type="http://schemas.openxmlformats.org/officeDocument/2006/relationships/hyperlink" Target="https://twitter.com/#!/gwaynemiller/status/1108359201447911425" TargetMode="External" /><Relationship Id="rId93" Type="http://schemas.openxmlformats.org/officeDocument/2006/relationships/hyperlink" Target="https://twitter.com/#!/jmludes/status/1108356745708167168" TargetMode="External" /><Relationship Id="rId94" Type="http://schemas.openxmlformats.org/officeDocument/2006/relationships/hyperlink" Target="https://twitter.com/#!/pubstory/status/1105514011230113792" TargetMode="External" /><Relationship Id="rId95" Type="http://schemas.openxmlformats.org/officeDocument/2006/relationships/hyperlink" Target="https://twitter.com/#!/pubstory/status/1106205891576107010" TargetMode="External" /><Relationship Id="rId96" Type="http://schemas.openxmlformats.org/officeDocument/2006/relationships/hyperlink" Target="https://twitter.com/#!/pubstory/status/1107039013867794437" TargetMode="External" /><Relationship Id="rId97" Type="http://schemas.openxmlformats.org/officeDocument/2006/relationships/hyperlink" Target="https://twitter.com/#!/pubstory/status/1108050771176771591" TargetMode="External" /><Relationship Id="rId98" Type="http://schemas.openxmlformats.org/officeDocument/2006/relationships/hyperlink" Target="https://twitter.com/#!/pubstory/status/1108350026521198597" TargetMode="External" /><Relationship Id="rId99" Type="http://schemas.openxmlformats.org/officeDocument/2006/relationships/hyperlink" Target="https://twitter.com/#!/pubstory/status/1108742638423949312" TargetMode="External" /><Relationship Id="rId100" Type="http://schemas.openxmlformats.org/officeDocument/2006/relationships/hyperlink" Target="https://twitter.com/#!/gwaynemiller/status/1105521730985054209" TargetMode="External" /><Relationship Id="rId101" Type="http://schemas.openxmlformats.org/officeDocument/2006/relationships/hyperlink" Target="https://twitter.com/#!/gwaynemiller/status/1105521730985054209" TargetMode="External" /><Relationship Id="rId102" Type="http://schemas.openxmlformats.org/officeDocument/2006/relationships/hyperlink" Target="https://twitter.com/#!/gwaynemiller/status/1106230772564983808" TargetMode="External" /><Relationship Id="rId103" Type="http://schemas.openxmlformats.org/officeDocument/2006/relationships/hyperlink" Target="https://twitter.com/#!/gwaynemiller/status/1106230772564983808" TargetMode="External" /><Relationship Id="rId104" Type="http://schemas.openxmlformats.org/officeDocument/2006/relationships/hyperlink" Target="https://twitter.com/#!/gwaynemiller/status/1106230772564983808" TargetMode="External" /><Relationship Id="rId105" Type="http://schemas.openxmlformats.org/officeDocument/2006/relationships/hyperlink" Target="https://twitter.com/#!/gwaynemiller/status/1106230772564983808" TargetMode="External" /><Relationship Id="rId106" Type="http://schemas.openxmlformats.org/officeDocument/2006/relationships/hyperlink" Target="https://twitter.com/#!/gwaynemiller/status/1106889482966573057" TargetMode="External" /><Relationship Id="rId107" Type="http://schemas.openxmlformats.org/officeDocument/2006/relationships/hyperlink" Target="https://twitter.com/#!/gwaynemiller/status/1106894956210343937" TargetMode="External" /><Relationship Id="rId108" Type="http://schemas.openxmlformats.org/officeDocument/2006/relationships/hyperlink" Target="https://twitter.com/#!/gwaynemiller/status/1107049404513640449" TargetMode="External" /><Relationship Id="rId109" Type="http://schemas.openxmlformats.org/officeDocument/2006/relationships/hyperlink" Target="https://twitter.com/#!/gwaynemiller/status/1107049438068072448" TargetMode="External" /><Relationship Id="rId110" Type="http://schemas.openxmlformats.org/officeDocument/2006/relationships/hyperlink" Target="https://twitter.com/#!/gwaynemiller/status/1107049438068072448" TargetMode="External" /><Relationship Id="rId111" Type="http://schemas.openxmlformats.org/officeDocument/2006/relationships/hyperlink" Target="https://twitter.com/#!/gwaynemiller/status/1107300436179062784" TargetMode="External" /><Relationship Id="rId112" Type="http://schemas.openxmlformats.org/officeDocument/2006/relationships/hyperlink" Target="https://twitter.com/#!/gwaynemiller/status/1107300436179062784" TargetMode="External" /><Relationship Id="rId113" Type="http://schemas.openxmlformats.org/officeDocument/2006/relationships/hyperlink" Target="https://twitter.com/#!/gwaynemiller/status/1108020772793135104" TargetMode="External" /><Relationship Id="rId114" Type="http://schemas.openxmlformats.org/officeDocument/2006/relationships/hyperlink" Target="https://twitter.com/#!/gwaynemiller/status/1108085062812254211" TargetMode="External" /><Relationship Id="rId115" Type="http://schemas.openxmlformats.org/officeDocument/2006/relationships/hyperlink" Target="https://twitter.com/#!/gwaynemiller/status/1108103045748006912" TargetMode="External" /><Relationship Id="rId116" Type="http://schemas.openxmlformats.org/officeDocument/2006/relationships/hyperlink" Target="https://twitter.com/#!/gwaynemiller/status/1108103045748006912" TargetMode="External" /><Relationship Id="rId117" Type="http://schemas.openxmlformats.org/officeDocument/2006/relationships/hyperlink" Target="https://twitter.com/#!/gwaynemiller/status/1108359201447911425" TargetMode="External" /><Relationship Id="rId118" Type="http://schemas.openxmlformats.org/officeDocument/2006/relationships/hyperlink" Target="https://twitter.com/#!/gwaynemiller/status/1108359201447911425" TargetMode="External" /><Relationship Id="rId119" Type="http://schemas.openxmlformats.org/officeDocument/2006/relationships/hyperlink" Target="https://twitter.com/#!/gwaynemiller/status/1108776208962125824" TargetMode="External" /><Relationship Id="rId120" Type="http://schemas.openxmlformats.org/officeDocument/2006/relationships/hyperlink" Target="https://twitter.com/#!/gwaynemiller/status/1108776208962125824" TargetMode="External" /><Relationship Id="rId121" Type="http://schemas.openxmlformats.org/officeDocument/2006/relationships/hyperlink" Target="https://twitter.com/#!/gwaynemiller/status/1108776208962125824" TargetMode="External" /><Relationship Id="rId122" Type="http://schemas.openxmlformats.org/officeDocument/2006/relationships/hyperlink" Target="https://twitter.com/#!/gwaynemiller/status/1108776208962125824" TargetMode="External" /><Relationship Id="rId123" Type="http://schemas.openxmlformats.org/officeDocument/2006/relationships/hyperlink" Target="https://twitter.com/#!/jmludes/status/1105530557868462082" TargetMode="External" /><Relationship Id="rId124" Type="http://schemas.openxmlformats.org/officeDocument/2006/relationships/hyperlink" Target="https://twitter.com/#!/jmludes/status/1106216135458988034" TargetMode="External" /><Relationship Id="rId125" Type="http://schemas.openxmlformats.org/officeDocument/2006/relationships/hyperlink" Target="https://twitter.com/#!/jmludes/status/1106892871662104576" TargetMode="External" /><Relationship Id="rId126" Type="http://schemas.openxmlformats.org/officeDocument/2006/relationships/hyperlink" Target="https://twitter.com/#!/jmludes/status/1107041358953492480" TargetMode="External" /><Relationship Id="rId127" Type="http://schemas.openxmlformats.org/officeDocument/2006/relationships/hyperlink" Target="https://twitter.com/#!/jmludes/status/1107043866522214400" TargetMode="External" /><Relationship Id="rId128" Type="http://schemas.openxmlformats.org/officeDocument/2006/relationships/hyperlink" Target="https://twitter.com/#!/jmludes/status/1107194861613125632" TargetMode="External" /><Relationship Id="rId129" Type="http://schemas.openxmlformats.org/officeDocument/2006/relationships/hyperlink" Target="https://twitter.com/#!/jmludes/status/1107293008519671810" TargetMode="External" /><Relationship Id="rId130" Type="http://schemas.openxmlformats.org/officeDocument/2006/relationships/hyperlink" Target="https://twitter.com/#!/jmludes/status/1107481751918731264" TargetMode="External" /><Relationship Id="rId131" Type="http://schemas.openxmlformats.org/officeDocument/2006/relationships/hyperlink" Target="https://twitter.com/#!/jmludes/status/1108056352184848384" TargetMode="External" /><Relationship Id="rId132" Type="http://schemas.openxmlformats.org/officeDocument/2006/relationships/hyperlink" Target="https://twitter.com/#!/jmludes/status/1108356745708167168" TargetMode="External" /><Relationship Id="rId133" Type="http://schemas.openxmlformats.org/officeDocument/2006/relationships/hyperlink" Target="https://twitter.com/#!/jmludes/status/1108792851452833792" TargetMode="External" /><Relationship Id="rId134" Type="http://schemas.openxmlformats.org/officeDocument/2006/relationships/hyperlink" Target="https://twitter.com/#!/pubstory/status/1106205891576107010" TargetMode="External" /><Relationship Id="rId135" Type="http://schemas.openxmlformats.org/officeDocument/2006/relationships/hyperlink" Target="https://twitter.com/#!/pubstory/status/1108742638423949312" TargetMode="External" /><Relationship Id="rId136" Type="http://schemas.openxmlformats.org/officeDocument/2006/relationships/hyperlink" Target="https://twitter.com/#!/jmludes/status/1106216135458988034" TargetMode="External" /><Relationship Id="rId137" Type="http://schemas.openxmlformats.org/officeDocument/2006/relationships/hyperlink" Target="https://twitter.com/#!/jmludes/status/1108792851452833792" TargetMode="External" /><Relationship Id="rId138" Type="http://schemas.openxmlformats.org/officeDocument/2006/relationships/hyperlink" Target="https://twitter.com/#!/pubstory/status/1106205891576107010" TargetMode="External" /><Relationship Id="rId139" Type="http://schemas.openxmlformats.org/officeDocument/2006/relationships/hyperlink" Target="https://twitter.com/#!/pubstory/status/1108742638423949312" TargetMode="External" /><Relationship Id="rId140" Type="http://schemas.openxmlformats.org/officeDocument/2006/relationships/hyperlink" Target="https://twitter.com/#!/jmludes/status/1106216135458988034" TargetMode="External" /><Relationship Id="rId141" Type="http://schemas.openxmlformats.org/officeDocument/2006/relationships/hyperlink" Target="https://twitter.com/#!/jmludes/status/1108792851452833792" TargetMode="External" /><Relationship Id="rId142" Type="http://schemas.openxmlformats.org/officeDocument/2006/relationships/hyperlink" Target="https://twitter.com/#!/pubstory/status/1105514011230113792" TargetMode="External" /><Relationship Id="rId143" Type="http://schemas.openxmlformats.org/officeDocument/2006/relationships/hyperlink" Target="https://twitter.com/#!/pubstory/status/1106205891576107010" TargetMode="External" /><Relationship Id="rId144" Type="http://schemas.openxmlformats.org/officeDocument/2006/relationships/hyperlink" Target="https://twitter.com/#!/pubstory/status/1107039013867794437" TargetMode="External" /><Relationship Id="rId145" Type="http://schemas.openxmlformats.org/officeDocument/2006/relationships/hyperlink" Target="https://twitter.com/#!/pubstory/status/1107280821088669696" TargetMode="External" /><Relationship Id="rId146" Type="http://schemas.openxmlformats.org/officeDocument/2006/relationships/hyperlink" Target="https://twitter.com/#!/pubstory/status/1108050771176771591" TargetMode="External" /><Relationship Id="rId147" Type="http://schemas.openxmlformats.org/officeDocument/2006/relationships/hyperlink" Target="https://twitter.com/#!/pubstory/status/1108350026521198597" TargetMode="External" /><Relationship Id="rId148" Type="http://schemas.openxmlformats.org/officeDocument/2006/relationships/hyperlink" Target="https://twitter.com/#!/pubstory/status/1108742638423949312" TargetMode="External" /><Relationship Id="rId149" Type="http://schemas.openxmlformats.org/officeDocument/2006/relationships/hyperlink" Target="https://twitter.com/#!/jmludes/status/1105530557868462082" TargetMode="External" /><Relationship Id="rId150" Type="http://schemas.openxmlformats.org/officeDocument/2006/relationships/hyperlink" Target="https://twitter.com/#!/jmludes/status/1106216135458988034" TargetMode="External" /><Relationship Id="rId151" Type="http://schemas.openxmlformats.org/officeDocument/2006/relationships/hyperlink" Target="https://twitter.com/#!/jmludes/status/1107041358953492480" TargetMode="External" /><Relationship Id="rId152" Type="http://schemas.openxmlformats.org/officeDocument/2006/relationships/hyperlink" Target="https://twitter.com/#!/jmludes/status/1108056352184848384" TargetMode="External" /><Relationship Id="rId153" Type="http://schemas.openxmlformats.org/officeDocument/2006/relationships/hyperlink" Target="https://twitter.com/#!/jmludes/status/1108356745708167168" TargetMode="External" /><Relationship Id="rId154" Type="http://schemas.openxmlformats.org/officeDocument/2006/relationships/hyperlink" Target="https://twitter.com/#!/jmludes/status/1108792851452833792" TargetMode="External" /><Relationship Id="rId155" Type="http://schemas.openxmlformats.org/officeDocument/2006/relationships/comments" Target="../comments1.xml" /><Relationship Id="rId156" Type="http://schemas.openxmlformats.org/officeDocument/2006/relationships/vmlDrawing" Target="../drawings/vmlDrawing1.vml" /><Relationship Id="rId157" Type="http://schemas.openxmlformats.org/officeDocument/2006/relationships/table" Target="../tables/table1.xml" /><Relationship Id="rId15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co/svqvjXTnz8" TargetMode="External" /><Relationship Id="rId2" Type="http://schemas.openxmlformats.org/officeDocument/2006/relationships/hyperlink" Target="https://t.co/4WKYct0mdq" TargetMode="External" /><Relationship Id="rId3" Type="http://schemas.openxmlformats.org/officeDocument/2006/relationships/hyperlink" Target="http://t.co/CsyWfj8FK4" TargetMode="External" /><Relationship Id="rId4" Type="http://schemas.openxmlformats.org/officeDocument/2006/relationships/hyperlink" Target="http://t.co/anay8dzvJV" TargetMode="External" /><Relationship Id="rId5" Type="http://schemas.openxmlformats.org/officeDocument/2006/relationships/hyperlink" Target="https://t.co/u9FZcUd4ce" TargetMode="External" /><Relationship Id="rId6" Type="http://schemas.openxmlformats.org/officeDocument/2006/relationships/hyperlink" Target="https://t.co/kaZDzMl4Ny" TargetMode="External" /><Relationship Id="rId7" Type="http://schemas.openxmlformats.org/officeDocument/2006/relationships/hyperlink" Target="https://t.co/8vZKbCkcWR" TargetMode="External" /><Relationship Id="rId8" Type="http://schemas.openxmlformats.org/officeDocument/2006/relationships/hyperlink" Target="http://t.co/gzZ5qEdGBD" TargetMode="External" /><Relationship Id="rId9" Type="http://schemas.openxmlformats.org/officeDocument/2006/relationships/hyperlink" Target="http://t.co/kKpuwFJoVU" TargetMode="External" /><Relationship Id="rId10" Type="http://schemas.openxmlformats.org/officeDocument/2006/relationships/hyperlink" Target="https://t.co/8YkRpWr2UF" TargetMode="External" /><Relationship Id="rId11" Type="http://schemas.openxmlformats.org/officeDocument/2006/relationships/hyperlink" Target="http://t.co/Bzv6jrAQL5" TargetMode="External" /><Relationship Id="rId12" Type="http://schemas.openxmlformats.org/officeDocument/2006/relationships/hyperlink" Target="https://t.co/F3fLcfn45H" TargetMode="External" /><Relationship Id="rId13" Type="http://schemas.openxmlformats.org/officeDocument/2006/relationships/hyperlink" Target="https://t.co/iXgd68hOQm" TargetMode="External" /><Relationship Id="rId14" Type="http://schemas.openxmlformats.org/officeDocument/2006/relationships/hyperlink" Target="https://t.co/JGuajl9JGJ" TargetMode="External" /><Relationship Id="rId15" Type="http://schemas.openxmlformats.org/officeDocument/2006/relationships/hyperlink" Target="http://t.co/GNpSPhjR4J" TargetMode="External" /><Relationship Id="rId16" Type="http://schemas.openxmlformats.org/officeDocument/2006/relationships/hyperlink" Target="https://t.co/lxDNQLqzYO" TargetMode="External" /><Relationship Id="rId17" Type="http://schemas.openxmlformats.org/officeDocument/2006/relationships/hyperlink" Target="http://pbs.twimg.com/profile_images/1099450492067999745/fXhwFnp__normal.jpg" TargetMode="External" /><Relationship Id="rId18" Type="http://schemas.openxmlformats.org/officeDocument/2006/relationships/hyperlink" Target="http://pbs.twimg.com/profile_images/773710811407740928/GAiq8yn7_normal.jpg" TargetMode="External" /><Relationship Id="rId19" Type="http://schemas.openxmlformats.org/officeDocument/2006/relationships/hyperlink" Target="http://pbs.twimg.com/profile_images/876784982932508673/QmnUx8UK_normal.jpg" TargetMode="External" /><Relationship Id="rId20" Type="http://schemas.openxmlformats.org/officeDocument/2006/relationships/hyperlink" Target="http://pbs.twimg.com/profile_images/571318811232464896/C2X8nEI2_normal.jpeg" TargetMode="External" /><Relationship Id="rId21" Type="http://schemas.openxmlformats.org/officeDocument/2006/relationships/hyperlink" Target="http://pbs.twimg.com/profile_images/947628055454822401/CQbnxLR4_normal.jpg" TargetMode="External" /><Relationship Id="rId22" Type="http://schemas.openxmlformats.org/officeDocument/2006/relationships/hyperlink" Target="http://pbs.twimg.com/profile_images/1108362970336235521/XiE0bjbx_normal.png" TargetMode="External" /><Relationship Id="rId23" Type="http://schemas.openxmlformats.org/officeDocument/2006/relationships/hyperlink" Target="http://pbs.twimg.com/profile_images/672839411541794816/rNwrV-gq_normal.jpg" TargetMode="External" /><Relationship Id="rId24" Type="http://schemas.openxmlformats.org/officeDocument/2006/relationships/hyperlink" Target="http://pbs.twimg.com/profile_images/1076159502590722048/iG_xOb89_normal.jpg" TargetMode="External" /><Relationship Id="rId25" Type="http://schemas.openxmlformats.org/officeDocument/2006/relationships/hyperlink" Target="http://pbs.twimg.com/profile_images/1097675596908449792/ppDxwhho_normal.jpg" TargetMode="External" /><Relationship Id="rId26" Type="http://schemas.openxmlformats.org/officeDocument/2006/relationships/hyperlink" Target="http://pbs.twimg.com/profile_images/1108101034143088641/NANKla7Q_normal.png" TargetMode="External" /><Relationship Id="rId27" Type="http://schemas.openxmlformats.org/officeDocument/2006/relationships/hyperlink" Target="http://abs.twimg.com/sticky/default_profile_images/default_profile_normal.png" TargetMode="External" /><Relationship Id="rId28" Type="http://schemas.openxmlformats.org/officeDocument/2006/relationships/hyperlink" Target="http://pbs.twimg.com/profile_images/992158333166538752/9Haf0_Ja_normal.jpg" TargetMode="External" /><Relationship Id="rId29" Type="http://schemas.openxmlformats.org/officeDocument/2006/relationships/hyperlink" Target="http://pbs.twimg.com/profile_images/3419507145/f916ef0ba86e677dbf56c3b10cc676e2_normal.png" TargetMode="External" /><Relationship Id="rId30" Type="http://schemas.openxmlformats.org/officeDocument/2006/relationships/hyperlink" Target="http://pbs.twimg.com/profile_images/798190694619840512/TM4lgk8h_normal.jpg" TargetMode="External" /><Relationship Id="rId31" Type="http://schemas.openxmlformats.org/officeDocument/2006/relationships/hyperlink" Target="http://pbs.twimg.com/profile_images/1095832071887454208/RtMTTnOE_normal.png" TargetMode="External" /><Relationship Id="rId32" Type="http://schemas.openxmlformats.org/officeDocument/2006/relationships/hyperlink" Target="http://pbs.twimg.com/profile_images/1013436760859299847/aQltRN9T_normal.jpg" TargetMode="External" /><Relationship Id="rId33" Type="http://schemas.openxmlformats.org/officeDocument/2006/relationships/hyperlink" Target="http://pbs.twimg.com/profile_images/1082727366789603334/AECQF8T8_normal.jpg" TargetMode="External" /><Relationship Id="rId34" Type="http://schemas.openxmlformats.org/officeDocument/2006/relationships/hyperlink" Target="http://pbs.twimg.com/profile_images/920251477414866944/3klpL6Qy_normal.jpg" TargetMode="External" /><Relationship Id="rId35" Type="http://schemas.openxmlformats.org/officeDocument/2006/relationships/hyperlink" Target="http://pbs.twimg.com/profile_images/471720700428812288/uF7on1Wa_normal.png" TargetMode="External" /><Relationship Id="rId36" Type="http://schemas.openxmlformats.org/officeDocument/2006/relationships/hyperlink" Target="http://pbs.twimg.com/profile_images/846413503195840512/xNM769bt_normal.jpg" TargetMode="External" /><Relationship Id="rId37" Type="http://schemas.openxmlformats.org/officeDocument/2006/relationships/hyperlink" Target="https://twitter.com/smurp3131" TargetMode="External" /><Relationship Id="rId38" Type="http://schemas.openxmlformats.org/officeDocument/2006/relationships/hyperlink" Target="https://twitter.com/llewellynking2" TargetMode="External" /><Relationship Id="rId39" Type="http://schemas.openxmlformats.org/officeDocument/2006/relationships/hyperlink" Target="https://twitter.com/pubstory" TargetMode="External" /><Relationship Id="rId40" Type="http://schemas.openxmlformats.org/officeDocument/2006/relationships/hyperlink" Target="https://twitter.com/teresahaas2" TargetMode="External" /><Relationship Id="rId41" Type="http://schemas.openxmlformats.org/officeDocument/2006/relationships/hyperlink" Target="https://twitter.com/ripbs36" TargetMode="External" /><Relationship Id="rId42" Type="http://schemas.openxmlformats.org/officeDocument/2006/relationships/hyperlink" Target="https://twitter.com/gwaynemiller" TargetMode="External" /><Relationship Id="rId43" Type="http://schemas.openxmlformats.org/officeDocument/2006/relationships/hyperlink" Target="https://twitter.com/jmludes" TargetMode="External" /><Relationship Id="rId44" Type="http://schemas.openxmlformats.org/officeDocument/2006/relationships/hyperlink" Target="https://twitter.com/pioneerpublictv" TargetMode="External" /><Relationship Id="rId45" Type="http://schemas.openxmlformats.org/officeDocument/2006/relationships/hyperlink" Target="https://twitter.com/dlamante" TargetMode="External" /><Relationship Id="rId46" Type="http://schemas.openxmlformats.org/officeDocument/2006/relationships/hyperlink" Target="https://twitter.com/theeurokate" TargetMode="External" /><Relationship Id="rId47" Type="http://schemas.openxmlformats.org/officeDocument/2006/relationships/hyperlink" Target="https://twitter.com/cart74775122" TargetMode="External" /><Relationship Id="rId48" Type="http://schemas.openxmlformats.org/officeDocument/2006/relationships/hyperlink" Target="https://twitter.com/nmpbs" TargetMode="External" /><Relationship Id="rId49" Type="http://schemas.openxmlformats.org/officeDocument/2006/relationships/hyperlink" Target="https://twitter.com/dlaman" TargetMode="External" /><Relationship Id="rId50" Type="http://schemas.openxmlformats.org/officeDocument/2006/relationships/hyperlink" Target="https://twitter.com/whuttv" TargetMode="External" /><Relationship Id="rId51" Type="http://schemas.openxmlformats.org/officeDocument/2006/relationships/hyperlink" Target="https://twitter.com/mshafae" TargetMode="External" /><Relationship Id="rId52" Type="http://schemas.openxmlformats.org/officeDocument/2006/relationships/hyperlink" Target="https://twitter.com/youtube" TargetMode="External" /><Relationship Id="rId53" Type="http://schemas.openxmlformats.org/officeDocument/2006/relationships/hyperlink" Target="https://twitter.com/wyestv" TargetMode="External" /><Relationship Id="rId54" Type="http://schemas.openxmlformats.org/officeDocument/2006/relationships/hyperlink" Target="https://twitter.com/morningbriefing" TargetMode="External" /><Relationship Id="rId55" Type="http://schemas.openxmlformats.org/officeDocument/2006/relationships/hyperlink" Target="https://twitter.com/wkar" TargetMode="External" /><Relationship Id="rId56" Type="http://schemas.openxmlformats.org/officeDocument/2006/relationships/hyperlink" Target="https://twitter.com/detroitpublictv" TargetMode="External" /><Relationship Id="rId57" Type="http://schemas.openxmlformats.org/officeDocument/2006/relationships/comments" Target="../comments2.xml" /><Relationship Id="rId58" Type="http://schemas.openxmlformats.org/officeDocument/2006/relationships/vmlDrawing" Target="../drawings/vmlDrawing2.vml" /><Relationship Id="rId59" Type="http://schemas.openxmlformats.org/officeDocument/2006/relationships/table" Target="../tables/table2.xml" /><Relationship Id="rId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8"/>
  <sheetViews>
    <sheetView workbookViewId="0" topLeftCell="A1">
      <pane xSplit="2" ySplit="2" topLeftCell="C9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s>
  <sheetData>
    <row r="1" spans="3:14" ht="15">
      <c r="C1" s="18" t="s">
        <v>39</v>
      </c>
      <c r="D1" s="19"/>
      <c r="E1" s="19"/>
      <c r="F1" s="19"/>
      <c r="G1" s="18"/>
      <c r="H1" s="16" t="s">
        <v>43</v>
      </c>
      <c r="I1" s="54"/>
      <c r="J1" s="54"/>
      <c r="K1" s="35" t="s">
        <v>42</v>
      </c>
      <c r="L1" s="20" t="s">
        <v>40</v>
      </c>
      <c r="M1" s="20"/>
      <c r="N1" s="17" t="s">
        <v>41</v>
      </c>
    </row>
    <row r="2" spans="1:2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s="13" t="s">
        <v>179</v>
      </c>
      <c r="R2" s="13" t="s">
        <v>180</v>
      </c>
      <c r="S2" s="13" t="s">
        <v>181</v>
      </c>
      <c r="T2" s="13" t="s">
        <v>182</v>
      </c>
      <c r="U2" s="13" t="s">
        <v>183</v>
      </c>
      <c r="V2" s="13" t="s">
        <v>184</v>
      </c>
      <c r="W2" s="13" t="s">
        <v>185</v>
      </c>
      <c r="X2" s="13" t="s">
        <v>186</v>
      </c>
      <c r="Y2" s="13" t="s">
        <v>187</v>
      </c>
      <c r="Z2" s="13" t="s">
        <v>188</v>
      </c>
    </row>
    <row r="3" spans="1:26" ht="15" customHeight="1">
      <c r="A3" s="66" t="s">
        <v>189</v>
      </c>
      <c r="B3" s="66" t="s">
        <v>199</v>
      </c>
      <c r="C3" s="67"/>
      <c r="D3" s="68"/>
      <c r="E3" s="69"/>
      <c r="F3" s="70"/>
      <c r="G3" s="67"/>
      <c r="H3" s="71"/>
      <c r="I3" s="72"/>
      <c r="J3" s="72"/>
      <c r="K3" s="36"/>
      <c r="L3" s="73">
        <v>3</v>
      </c>
      <c r="M3" s="73"/>
      <c r="N3" s="74"/>
      <c r="O3" s="80" t="s">
        <v>209</v>
      </c>
      <c r="P3" s="82">
        <v>43540.507523148146</v>
      </c>
      <c r="Q3" s="80" t="s">
        <v>210</v>
      </c>
      <c r="R3" s="80"/>
      <c r="S3" s="80"/>
      <c r="T3" s="80"/>
      <c r="U3" s="82">
        <v>43540.507523148146</v>
      </c>
      <c r="V3" s="85" t="s">
        <v>260</v>
      </c>
      <c r="W3" s="80"/>
      <c r="X3" s="80"/>
      <c r="Y3" s="86" t="s">
        <v>304</v>
      </c>
      <c r="Z3" s="80"/>
    </row>
    <row r="4" spans="1:26" ht="15" customHeight="1">
      <c r="A4" s="66" t="s">
        <v>189</v>
      </c>
      <c r="B4" s="66" t="s">
        <v>196</v>
      </c>
      <c r="C4" s="67"/>
      <c r="D4" s="68"/>
      <c r="E4" s="69"/>
      <c r="F4" s="70"/>
      <c r="G4" s="67"/>
      <c r="H4" s="71"/>
      <c r="I4" s="72"/>
      <c r="J4" s="72"/>
      <c r="K4" s="36"/>
      <c r="L4" s="79">
        <v>4</v>
      </c>
      <c r="M4" s="79"/>
      <c r="N4" s="74"/>
      <c r="O4" s="81" t="s">
        <v>209</v>
      </c>
      <c r="P4" s="83">
        <v>43540.507523148146</v>
      </c>
      <c r="Q4" s="81" t="s">
        <v>210</v>
      </c>
      <c r="R4" s="81"/>
      <c r="S4" s="81"/>
      <c r="T4" s="81"/>
      <c r="U4" s="83">
        <v>43540.507523148146</v>
      </c>
      <c r="V4" s="84" t="s">
        <v>260</v>
      </c>
      <c r="W4" s="81"/>
      <c r="X4" s="81"/>
      <c r="Y4" s="87" t="s">
        <v>304</v>
      </c>
      <c r="Z4" s="81"/>
    </row>
    <row r="5" spans="1:26" ht="15">
      <c r="A5" s="66" t="s">
        <v>190</v>
      </c>
      <c r="B5" s="66" t="s">
        <v>199</v>
      </c>
      <c r="C5" s="67"/>
      <c r="D5" s="68"/>
      <c r="E5" s="69"/>
      <c r="F5" s="70"/>
      <c r="G5" s="67"/>
      <c r="H5" s="71"/>
      <c r="I5" s="72"/>
      <c r="J5" s="72"/>
      <c r="K5" s="36"/>
      <c r="L5" s="79">
        <v>5</v>
      </c>
      <c r="M5" s="79"/>
      <c r="N5" s="74"/>
      <c r="O5" s="81" t="s">
        <v>209</v>
      </c>
      <c r="P5" s="83">
        <v>43540.638136574074</v>
      </c>
      <c r="Q5" s="81" t="s">
        <v>210</v>
      </c>
      <c r="R5" s="81"/>
      <c r="S5" s="81"/>
      <c r="T5" s="81"/>
      <c r="U5" s="83">
        <v>43540.638136574074</v>
      </c>
      <c r="V5" s="84" t="s">
        <v>261</v>
      </c>
      <c r="W5" s="81"/>
      <c r="X5" s="81"/>
      <c r="Y5" s="87" t="s">
        <v>305</v>
      </c>
      <c r="Z5" s="81"/>
    </row>
    <row r="6" spans="1:26" ht="15">
      <c r="A6" s="66" t="s">
        <v>190</v>
      </c>
      <c r="B6" s="66" t="s">
        <v>196</v>
      </c>
      <c r="C6" s="67"/>
      <c r="D6" s="68"/>
      <c r="E6" s="69"/>
      <c r="F6" s="70"/>
      <c r="G6" s="67"/>
      <c r="H6" s="71"/>
      <c r="I6" s="72"/>
      <c r="J6" s="72"/>
      <c r="K6" s="36"/>
      <c r="L6" s="79">
        <v>6</v>
      </c>
      <c r="M6" s="79"/>
      <c r="N6" s="74"/>
      <c r="O6" s="81" t="s">
        <v>209</v>
      </c>
      <c r="P6" s="83">
        <v>43540.638136574074</v>
      </c>
      <c r="Q6" s="81" t="s">
        <v>210</v>
      </c>
      <c r="R6" s="81"/>
      <c r="S6" s="81"/>
      <c r="T6" s="81"/>
      <c r="U6" s="83">
        <v>43540.638136574074</v>
      </c>
      <c r="V6" s="84" t="s">
        <v>261</v>
      </c>
      <c r="W6" s="81"/>
      <c r="X6" s="81"/>
      <c r="Y6" s="87" t="s">
        <v>305</v>
      </c>
      <c r="Z6" s="81"/>
    </row>
    <row r="7" spans="1:26" ht="15">
      <c r="A7" s="66" t="s">
        <v>191</v>
      </c>
      <c r="B7" s="66" t="s">
        <v>197</v>
      </c>
      <c r="C7" s="67"/>
      <c r="D7" s="68"/>
      <c r="E7" s="69"/>
      <c r="F7" s="70"/>
      <c r="G7" s="67"/>
      <c r="H7" s="71"/>
      <c r="I7" s="72"/>
      <c r="J7" s="72"/>
      <c r="K7" s="36"/>
      <c r="L7" s="79">
        <v>7</v>
      </c>
      <c r="M7" s="79"/>
      <c r="N7" s="74"/>
      <c r="O7" s="81" t="s">
        <v>209</v>
      </c>
      <c r="P7" s="83">
        <v>43541.96497685185</v>
      </c>
      <c r="Q7" s="81" t="s">
        <v>211</v>
      </c>
      <c r="R7" s="81"/>
      <c r="S7" s="81"/>
      <c r="T7" s="81"/>
      <c r="U7" s="83">
        <v>43541.96497685185</v>
      </c>
      <c r="V7" s="84" t="s">
        <v>262</v>
      </c>
      <c r="W7" s="81"/>
      <c r="X7" s="81"/>
      <c r="Y7" s="87" t="s">
        <v>306</v>
      </c>
      <c r="Z7" s="81"/>
    </row>
    <row r="8" spans="1:26" ht="15">
      <c r="A8" s="66" t="s">
        <v>191</v>
      </c>
      <c r="B8" s="66" t="s">
        <v>198</v>
      </c>
      <c r="C8" s="67"/>
      <c r="D8" s="68"/>
      <c r="E8" s="69"/>
      <c r="F8" s="70"/>
      <c r="G8" s="67"/>
      <c r="H8" s="71"/>
      <c r="I8" s="72"/>
      <c r="J8" s="72"/>
      <c r="K8" s="36"/>
      <c r="L8" s="79">
        <v>8</v>
      </c>
      <c r="M8" s="79"/>
      <c r="N8" s="74"/>
      <c r="O8" s="81" t="s">
        <v>209</v>
      </c>
      <c r="P8" s="83">
        <v>43541.96497685185</v>
      </c>
      <c r="Q8" s="81" t="s">
        <v>211</v>
      </c>
      <c r="R8" s="81"/>
      <c r="S8" s="81"/>
      <c r="T8" s="81"/>
      <c r="U8" s="83">
        <v>43541.96497685185</v>
      </c>
      <c r="V8" s="84" t="s">
        <v>262</v>
      </c>
      <c r="W8" s="81"/>
      <c r="X8" s="81"/>
      <c r="Y8" s="87" t="s">
        <v>306</v>
      </c>
      <c r="Z8" s="81"/>
    </row>
    <row r="9" spans="1:26" ht="15">
      <c r="A9" s="66" t="s">
        <v>191</v>
      </c>
      <c r="B9" s="66" t="s">
        <v>199</v>
      </c>
      <c r="C9" s="67"/>
      <c r="D9" s="68"/>
      <c r="E9" s="69"/>
      <c r="F9" s="70"/>
      <c r="G9" s="67"/>
      <c r="H9" s="71"/>
      <c r="I9" s="72"/>
      <c r="J9" s="72"/>
      <c r="K9" s="36"/>
      <c r="L9" s="79">
        <v>9</v>
      </c>
      <c r="M9" s="79"/>
      <c r="N9" s="74"/>
      <c r="O9" s="81" t="s">
        <v>209</v>
      </c>
      <c r="P9" s="83">
        <v>43541.96497685185</v>
      </c>
      <c r="Q9" s="81" t="s">
        <v>211</v>
      </c>
      <c r="R9" s="81"/>
      <c r="S9" s="81"/>
      <c r="T9" s="81"/>
      <c r="U9" s="83">
        <v>43541.96497685185</v>
      </c>
      <c r="V9" s="84" t="s">
        <v>262</v>
      </c>
      <c r="W9" s="81"/>
      <c r="X9" s="81"/>
      <c r="Y9" s="87" t="s">
        <v>306</v>
      </c>
      <c r="Z9" s="81"/>
    </row>
    <row r="10" spans="1:26" ht="15">
      <c r="A10" s="66" t="s">
        <v>191</v>
      </c>
      <c r="B10" s="66" t="s">
        <v>196</v>
      </c>
      <c r="C10" s="67"/>
      <c r="D10" s="68"/>
      <c r="E10" s="69"/>
      <c r="F10" s="70"/>
      <c r="G10" s="67"/>
      <c r="H10" s="71"/>
      <c r="I10" s="72"/>
      <c r="J10" s="72"/>
      <c r="K10" s="36"/>
      <c r="L10" s="79">
        <v>10</v>
      </c>
      <c r="M10" s="79"/>
      <c r="N10" s="74"/>
      <c r="O10" s="81" t="s">
        <v>209</v>
      </c>
      <c r="P10" s="83">
        <v>43541.96497685185</v>
      </c>
      <c r="Q10" s="81" t="s">
        <v>211</v>
      </c>
      <c r="R10" s="81"/>
      <c r="S10" s="81"/>
      <c r="T10" s="81"/>
      <c r="U10" s="83">
        <v>43541.96497685185</v>
      </c>
      <c r="V10" s="84" t="s">
        <v>262</v>
      </c>
      <c r="W10" s="81"/>
      <c r="X10" s="81"/>
      <c r="Y10" s="87" t="s">
        <v>306</v>
      </c>
      <c r="Z10" s="81"/>
    </row>
    <row r="11" spans="1:26" ht="15">
      <c r="A11" s="66" t="s">
        <v>192</v>
      </c>
      <c r="B11" s="66" t="s">
        <v>200</v>
      </c>
      <c r="C11" s="67"/>
      <c r="D11" s="68"/>
      <c r="E11" s="69"/>
      <c r="F11" s="70"/>
      <c r="G11" s="67"/>
      <c r="H11" s="71"/>
      <c r="I11" s="72"/>
      <c r="J11" s="72"/>
      <c r="K11" s="36"/>
      <c r="L11" s="79">
        <v>11</v>
      </c>
      <c r="M11" s="79"/>
      <c r="N11" s="74"/>
      <c r="O11" s="81" t="s">
        <v>209</v>
      </c>
      <c r="P11" s="83">
        <v>43543.672164351854</v>
      </c>
      <c r="Q11" s="81" t="s">
        <v>212</v>
      </c>
      <c r="R11" s="81"/>
      <c r="S11" s="81"/>
      <c r="T11" s="81"/>
      <c r="U11" s="83">
        <v>43543.672164351854</v>
      </c>
      <c r="V11" s="84" t="s">
        <v>263</v>
      </c>
      <c r="W11" s="81"/>
      <c r="X11" s="81"/>
      <c r="Y11" s="87" t="s">
        <v>307</v>
      </c>
      <c r="Z11" s="81"/>
    </row>
    <row r="12" spans="1:26" ht="15">
      <c r="A12" s="66" t="s">
        <v>192</v>
      </c>
      <c r="B12" s="66" t="s">
        <v>196</v>
      </c>
      <c r="C12" s="67"/>
      <c r="D12" s="68"/>
      <c r="E12" s="69"/>
      <c r="F12" s="70"/>
      <c r="G12" s="67"/>
      <c r="H12" s="71"/>
      <c r="I12" s="72"/>
      <c r="J12" s="72"/>
      <c r="K12" s="36"/>
      <c r="L12" s="79">
        <v>12</v>
      </c>
      <c r="M12" s="79"/>
      <c r="N12" s="74"/>
      <c r="O12" s="81" t="s">
        <v>209</v>
      </c>
      <c r="P12" s="83">
        <v>43543.672164351854</v>
      </c>
      <c r="Q12" s="81" t="s">
        <v>212</v>
      </c>
      <c r="R12" s="81"/>
      <c r="S12" s="81"/>
      <c r="T12" s="81"/>
      <c r="U12" s="83">
        <v>43543.672164351854</v>
      </c>
      <c r="V12" s="84" t="s">
        <v>263</v>
      </c>
      <c r="W12" s="81"/>
      <c r="X12" s="81"/>
      <c r="Y12" s="87" t="s">
        <v>307</v>
      </c>
      <c r="Z12" s="81"/>
    </row>
    <row r="13" spans="1:26" ht="15">
      <c r="A13" s="66" t="s">
        <v>193</v>
      </c>
      <c r="B13" s="66" t="s">
        <v>197</v>
      </c>
      <c r="C13" s="67"/>
      <c r="D13" s="68"/>
      <c r="E13" s="69"/>
      <c r="F13" s="70"/>
      <c r="G13" s="67"/>
      <c r="H13" s="71"/>
      <c r="I13" s="72"/>
      <c r="J13" s="72"/>
      <c r="K13" s="36"/>
      <c r="L13" s="79">
        <v>13</v>
      </c>
      <c r="M13" s="79"/>
      <c r="N13" s="74"/>
      <c r="O13" s="81" t="s">
        <v>209</v>
      </c>
      <c r="P13" s="83">
        <v>43544.035208333335</v>
      </c>
      <c r="Q13" s="81" t="s">
        <v>213</v>
      </c>
      <c r="R13" s="81"/>
      <c r="S13" s="81"/>
      <c r="T13" s="81"/>
      <c r="U13" s="83">
        <v>43544.035208333335</v>
      </c>
      <c r="V13" s="84" t="s">
        <v>264</v>
      </c>
      <c r="W13" s="81"/>
      <c r="X13" s="81"/>
      <c r="Y13" s="87" t="s">
        <v>308</v>
      </c>
      <c r="Z13" s="81"/>
    </row>
    <row r="14" spans="1:26" ht="15">
      <c r="A14" s="66" t="s">
        <v>194</v>
      </c>
      <c r="B14" s="66" t="s">
        <v>197</v>
      </c>
      <c r="C14" s="67"/>
      <c r="D14" s="68"/>
      <c r="E14" s="69"/>
      <c r="F14" s="70"/>
      <c r="G14" s="67"/>
      <c r="H14" s="71"/>
      <c r="I14" s="72"/>
      <c r="J14" s="72"/>
      <c r="K14" s="36"/>
      <c r="L14" s="79">
        <v>14</v>
      </c>
      <c r="M14" s="79"/>
      <c r="N14" s="74"/>
      <c r="O14" s="81" t="s">
        <v>209</v>
      </c>
      <c r="P14" s="83">
        <v>43542.530324074076</v>
      </c>
      <c r="Q14" s="81" t="s">
        <v>214</v>
      </c>
      <c r="R14" s="81"/>
      <c r="S14" s="81"/>
      <c r="T14" s="81" t="s">
        <v>259</v>
      </c>
      <c r="U14" s="83">
        <v>43542.530324074076</v>
      </c>
      <c r="V14" s="84" t="s">
        <v>265</v>
      </c>
      <c r="W14" s="81"/>
      <c r="X14" s="81"/>
      <c r="Y14" s="87" t="s">
        <v>309</v>
      </c>
      <c r="Z14" s="81"/>
    </row>
    <row r="15" spans="1:26" ht="15">
      <c r="A15" s="66" t="s">
        <v>194</v>
      </c>
      <c r="B15" s="66" t="s">
        <v>199</v>
      </c>
      <c r="C15" s="67"/>
      <c r="D15" s="68"/>
      <c r="E15" s="69"/>
      <c r="F15" s="70"/>
      <c r="G15" s="67"/>
      <c r="H15" s="71"/>
      <c r="I15" s="72"/>
      <c r="J15" s="72"/>
      <c r="K15" s="36"/>
      <c r="L15" s="79">
        <v>15</v>
      </c>
      <c r="M15" s="79"/>
      <c r="N15" s="74"/>
      <c r="O15" s="81" t="s">
        <v>209</v>
      </c>
      <c r="P15" s="83">
        <v>43542.530324074076</v>
      </c>
      <c r="Q15" s="81" t="s">
        <v>214</v>
      </c>
      <c r="R15" s="81"/>
      <c r="S15" s="81"/>
      <c r="T15" s="81" t="s">
        <v>259</v>
      </c>
      <c r="U15" s="83">
        <v>43542.530324074076</v>
      </c>
      <c r="V15" s="84" t="s">
        <v>265</v>
      </c>
      <c r="W15" s="81"/>
      <c r="X15" s="81"/>
      <c r="Y15" s="87" t="s">
        <v>309</v>
      </c>
      <c r="Z15" s="81"/>
    </row>
    <row r="16" spans="1:26" ht="15">
      <c r="A16" s="66" t="s">
        <v>194</v>
      </c>
      <c r="B16" s="66" t="s">
        <v>198</v>
      </c>
      <c r="C16" s="67"/>
      <c r="D16" s="68"/>
      <c r="E16" s="69"/>
      <c r="F16" s="70"/>
      <c r="G16" s="67"/>
      <c r="H16" s="71"/>
      <c r="I16" s="72"/>
      <c r="J16" s="72"/>
      <c r="K16" s="36"/>
      <c r="L16" s="79">
        <v>16</v>
      </c>
      <c r="M16" s="79"/>
      <c r="N16" s="74"/>
      <c r="O16" s="81" t="s">
        <v>209</v>
      </c>
      <c r="P16" s="83">
        <v>43542.530324074076</v>
      </c>
      <c r="Q16" s="81" t="s">
        <v>214</v>
      </c>
      <c r="R16" s="81"/>
      <c r="S16" s="81"/>
      <c r="T16" s="81" t="s">
        <v>259</v>
      </c>
      <c r="U16" s="83">
        <v>43542.530324074076</v>
      </c>
      <c r="V16" s="84" t="s">
        <v>265</v>
      </c>
      <c r="W16" s="81"/>
      <c r="X16" s="81"/>
      <c r="Y16" s="87" t="s">
        <v>309</v>
      </c>
      <c r="Z16" s="81"/>
    </row>
    <row r="17" spans="1:26" ht="15">
      <c r="A17" s="66" t="s">
        <v>194</v>
      </c>
      <c r="B17" s="66" t="s">
        <v>200</v>
      </c>
      <c r="C17" s="67"/>
      <c r="D17" s="68"/>
      <c r="E17" s="69"/>
      <c r="F17" s="70"/>
      <c r="G17" s="67"/>
      <c r="H17" s="71"/>
      <c r="I17" s="72"/>
      <c r="J17" s="72"/>
      <c r="K17" s="36"/>
      <c r="L17" s="79">
        <v>17</v>
      </c>
      <c r="M17" s="79"/>
      <c r="N17" s="74"/>
      <c r="O17" s="81" t="s">
        <v>209</v>
      </c>
      <c r="P17" s="83">
        <v>43543.627280092594</v>
      </c>
      <c r="Q17" s="81" t="s">
        <v>212</v>
      </c>
      <c r="R17" s="81"/>
      <c r="S17" s="81"/>
      <c r="T17" s="81"/>
      <c r="U17" s="83">
        <v>43543.627280092594</v>
      </c>
      <c r="V17" s="84" t="s">
        <v>266</v>
      </c>
      <c r="W17" s="81"/>
      <c r="X17" s="81"/>
      <c r="Y17" s="87" t="s">
        <v>310</v>
      </c>
      <c r="Z17" s="81"/>
    </row>
    <row r="18" spans="1:26" ht="15">
      <c r="A18" s="66" t="s">
        <v>194</v>
      </c>
      <c r="B18" s="66" t="s">
        <v>196</v>
      </c>
      <c r="C18" s="67"/>
      <c r="D18" s="68"/>
      <c r="E18" s="69"/>
      <c r="F18" s="70"/>
      <c r="G18" s="67"/>
      <c r="H18" s="71"/>
      <c r="I18" s="72"/>
      <c r="J18" s="72"/>
      <c r="K18" s="36"/>
      <c r="L18" s="79">
        <v>18</v>
      </c>
      <c r="M18" s="79"/>
      <c r="N18" s="74"/>
      <c r="O18" s="81" t="s">
        <v>209</v>
      </c>
      <c r="P18" s="83">
        <v>43543.627280092594</v>
      </c>
      <c r="Q18" s="81" t="s">
        <v>212</v>
      </c>
      <c r="R18" s="81"/>
      <c r="S18" s="81"/>
      <c r="T18" s="81"/>
      <c r="U18" s="83">
        <v>43543.627280092594</v>
      </c>
      <c r="V18" s="84" t="s">
        <v>266</v>
      </c>
      <c r="W18" s="81"/>
      <c r="X18" s="81"/>
      <c r="Y18" s="87" t="s">
        <v>310</v>
      </c>
      <c r="Z18" s="81"/>
    </row>
    <row r="19" spans="1:26" ht="15">
      <c r="A19" s="66" t="s">
        <v>194</v>
      </c>
      <c r="B19" s="66" t="s">
        <v>197</v>
      </c>
      <c r="C19" s="67"/>
      <c r="D19" s="68"/>
      <c r="E19" s="69"/>
      <c r="F19" s="70"/>
      <c r="G19" s="67"/>
      <c r="H19" s="71"/>
      <c r="I19" s="72"/>
      <c r="J19" s="72"/>
      <c r="K19" s="36"/>
      <c r="L19" s="79">
        <v>19</v>
      </c>
      <c r="M19" s="79"/>
      <c r="N19" s="74"/>
      <c r="O19" s="81" t="s">
        <v>209</v>
      </c>
      <c r="P19" s="83">
        <v>43543.78729166667</v>
      </c>
      <c r="Q19" s="81" t="s">
        <v>215</v>
      </c>
      <c r="R19" s="81"/>
      <c r="S19" s="81"/>
      <c r="T19" s="81"/>
      <c r="U19" s="83">
        <v>43543.78729166667</v>
      </c>
      <c r="V19" s="84" t="s">
        <v>267</v>
      </c>
      <c r="W19" s="81"/>
      <c r="X19" s="81"/>
      <c r="Y19" s="87" t="s">
        <v>311</v>
      </c>
      <c r="Z19" s="81"/>
    </row>
    <row r="20" spans="1:26" ht="15">
      <c r="A20" s="66" t="s">
        <v>194</v>
      </c>
      <c r="B20" s="66" t="s">
        <v>198</v>
      </c>
      <c r="C20" s="67"/>
      <c r="D20" s="68"/>
      <c r="E20" s="69"/>
      <c r="F20" s="70"/>
      <c r="G20" s="67"/>
      <c r="H20" s="71"/>
      <c r="I20" s="72"/>
      <c r="J20" s="72"/>
      <c r="K20" s="36"/>
      <c r="L20" s="79">
        <v>20</v>
      </c>
      <c r="M20" s="79"/>
      <c r="N20" s="74"/>
      <c r="O20" s="81" t="s">
        <v>209</v>
      </c>
      <c r="P20" s="83">
        <v>43543.78729166667</v>
      </c>
      <c r="Q20" s="81" t="s">
        <v>215</v>
      </c>
      <c r="R20" s="81"/>
      <c r="S20" s="81"/>
      <c r="T20" s="81"/>
      <c r="U20" s="83">
        <v>43543.78729166667</v>
      </c>
      <c r="V20" s="84" t="s">
        <v>267</v>
      </c>
      <c r="W20" s="81"/>
      <c r="X20" s="81"/>
      <c r="Y20" s="87" t="s">
        <v>311</v>
      </c>
      <c r="Z20" s="81"/>
    </row>
    <row r="21" spans="1:26" ht="15">
      <c r="A21" s="66" t="s">
        <v>194</v>
      </c>
      <c r="B21" s="66" t="s">
        <v>201</v>
      </c>
      <c r="C21" s="67"/>
      <c r="D21" s="68"/>
      <c r="E21" s="69"/>
      <c r="F21" s="70"/>
      <c r="G21" s="67"/>
      <c r="H21" s="71"/>
      <c r="I21" s="72"/>
      <c r="J21" s="72"/>
      <c r="K21" s="36"/>
      <c r="L21" s="79">
        <v>21</v>
      </c>
      <c r="M21" s="79"/>
      <c r="N21" s="74"/>
      <c r="O21" s="81" t="s">
        <v>209</v>
      </c>
      <c r="P21" s="83">
        <v>43543.78729166667</v>
      </c>
      <c r="Q21" s="81" t="s">
        <v>215</v>
      </c>
      <c r="R21" s="81"/>
      <c r="S21" s="81"/>
      <c r="T21" s="81"/>
      <c r="U21" s="83">
        <v>43543.78729166667</v>
      </c>
      <c r="V21" s="84" t="s">
        <v>267</v>
      </c>
      <c r="W21" s="81"/>
      <c r="X21" s="81"/>
      <c r="Y21" s="87" t="s">
        <v>311</v>
      </c>
      <c r="Z21" s="81"/>
    </row>
    <row r="22" spans="1:26" ht="15">
      <c r="A22" s="66" t="s">
        <v>194</v>
      </c>
      <c r="B22" s="66" t="s">
        <v>196</v>
      </c>
      <c r="C22" s="67"/>
      <c r="D22" s="68"/>
      <c r="E22" s="69"/>
      <c r="F22" s="70"/>
      <c r="G22" s="67"/>
      <c r="H22" s="71"/>
      <c r="I22" s="72"/>
      <c r="J22" s="72"/>
      <c r="K22" s="36"/>
      <c r="L22" s="79">
        <v>22</v>
      </c>
      <c r="M22" s="79"/>
      <c r="N22" s="74"/>
      <c r="O22" s="81" t="s">
        <v>209</v>
      </c>
      <c r="P22" s="83">
        <v>43543.78729166667</v>
      </c>
      <c r="Q22" s="81" t="s">
        <v>215</v>
      </c>
      <c r="R22" s="81"/>
      <c r="S22" s="81"/>
      <c r="T22" s="81"/>
      <c r="U22" s="83">
        <v>43543.78729166667</v>
      </c>
      <c r="V22" s="84" t="s">
        <v>267</v>
      </c>
      <c r="W22" s="81"/>
      <c r="X22" s="81"/>
      <c r="Y22" s="87" t="s">
        <v>311</v>
      </c>
      <c r="Z22" s="81"/>
    </row>
    <row r="23" spans="1:26" ht="15">
      <c r="A23" s="66" t="s">
        <v>194</v>
      </c>
      <c r="B23" s="66" t="s">
        <v>202</v>
      </c>
      <c r="C23" s="67"/>
      <c r="D23" s="68"/>
      <c r="E23" s="69"/>
      <c r="F23" s="70"/>
      <c r="G23" s="67"/>
      <c r="H23" s="71"/>
      <c r="I23" s="72"/>
      <c r="J23" s="72"/>
      <c r="K23" s="36"/>
      <c r="L23" s="79">
        <v>23</v>
      </c>
      <c r="M23" s="79"/>
      <c r="N23" s="74"/>
      <c r="O23" s="81" t="s">
        <v>209</v>
      </c>
      <c r="P23" s="83">
        <v>43544.615590277775</v>
      </c>
      <c r="Q23" s="81" t="s">
        <v>216</v>
      </c>
      <c r="R23" s="81"/>
      <c r="S23" s="81"/>
      <c r="T23" s="81"/>
      <c r="U23" s="83">
        <v>43544.615590277775</v>
      </c>
      <c r="V23" s="84" t="s">
        <v>268</v>
      </c>
      <c r="W23" s="81"/>
      <c r="X23" s="81"/>
      <c r="Y23" s="87" t="s">
        <v>312</v>
      </c>
      <c r="Z23" s="81"/>
    </row>
    <row r="24" spans="1:26" ht="15">
      <c r="A24" s="66" t="s">
        <v>194</v>
      </c>
      <c r="B24" s="66" t="s">
        <v>197</v>
      </c>
      <c r="C24" s="67"/>
      <c r="D24" s="68"/>
      <c r="E24" s="69"/>
      <c r="F24" s="70"/>
      <c r="G24" s="67"/>
      <c r="H24" s="71"/>
      <c r="I24" s="72"/>
      <c r="J24" s="72"/>
      <c r="K24" s="36"/>
      <c r="L24" s="79">
        <v>24</v>
      </c>
      <c r="M24" s="79"/>
      <c r="N24" s="74"/>
      <c r="O24" s="81" t="s">
        <v>209</v>
      </c>
      <c r="P24" s="83">
        <v>43544.615590277775</v>
      </c>
      <c r="Q24" s="81" t="s">
        <v>216</v>
      </c>
      <c r="R24" s="81"/>
      <c r="S24" s="81"/>
      <c r="T24" s="81"/>
      <c r="U24" s="83">
        <v>43544.615590277775</v>
      </c>
      <c r="V24" s="84" t="s">
        <v>268</v>
      </c>
      <c r="W24" s="81"/>
      <c r="X24" s="81"/>
      <c r="Y24" s="87" t="s">
        <v>312</v>
      </c>
      <c r="Z24" s="81"/>
    </row>
    <row r="25" spans="1:26" ht="15">
      <c r="A25" s="66" t="s">
        <v>194</v>
      </c>
      <c r="B25" s="66" t="s">
        <v>198</v>
      </c>
      <c r="C25" s="67"/>
      <c r="D25" s="68"/>
      <c r="E25" s="69"/>
      <c r="F25" s="70"/>
      <c r="G25" s="67"/>
      <c r="H25" s="71"/>
      <c r="I25" s="72"/>
      <c r="J25" s="72"/>
      <c r="K25" s="36"/>
      <c r="L25" s="79">
        <v>25</v>
      </c>
      <c r="M25" s="79"/>
      <c r="N25" s="74"/>
      <c r="O25" s="81" t="s">
        <v>209</v>
      </c>
      <c r="P25" s="83">
        <v>43544.615590277775</v>
      </c>
      <c r="Q25" s="81" t="s">
        <v>216</v>
      </c>
      <c r="R25" s="81"/>
      <c r="S25" s="81"/>
      <c r="T25" s="81"/>
      <c r="U25" s="83">
        <v>43544.615590277775</v>
      </c>
      <c r="V25" s="84" t="s">
        <v>268</v>
      </c>
      <c r="W25" s="81"/>
      <c r="X25" s="81"/>
      <c r="Y25" s="87" t="s">
        <v>312</v>
      </c>
      <c r="Z25" s="81"/>
    </row>
    <row r="26" spans="1:26" ht="15">
      <c r="A26" s="66" t="s">
        <v>194</v>
      </c>
      <c r="B26" s="66" t="s">
        <v>203</v>
      </c>
      <c r="C26" s="67"/>
      <c r="D26" s="68"/>
      <c r="E26" s="69"/>
      <c r="F26" s="70"/>
      <c r="G26" s="67"/>
      <c r="H26" s="71"/>
      <c r="I26" s="72"/>
      <c r="J26" s="72"/>
      <c r="K26" s="36"/>
      <c r="L26" s="79">
        <v>26</v>
      </c>
      <c r="M26" s="79"/>
      <c r="N26" s="74"/>
      <c r="O26" s="81" t="s">
        <v>209</v>
      </c>
      <c r="P26" s="83">
        <v>43544.615590277775</v>
      </c>
      <c r="Q26" s="81" t="s">
        <v>216</v>
      </c>
      <c r="R26" s="81"/>
      <c r="S26" s="81"/>
      <c r="T26" s="81"/>
      <c r="U26" s="83">
        <v>43544.615590277775</v>
      </c>
      <c r="V26" s="84" t="s">
        <v>268</v>
      </c>
      <c r="W26" s="81"/>
      <c r="X26" s="81"/>
      <c r="Y26" s="87" t="s">
        <v>312</v>
      </c>
      <c r="Z26" s="81"/>
    </row>
    <row r="27" spans="1:26" ht="15">
      <c r="A27" s="66" t="s">
        <v>194</v>
      </c>
      <c r="B27" s="66" t="s">
        <v>196</v>
      </c>
      <c r="C27" s="67"/>
      <c r="D27" s="68"/>
      <c r="E27" s="69"/>
      <c r="F27" s="70"/>
      <c r="G27" s="67"/>
      <c r="H27" s="71"/>
      <c r="I27" s="72"/>
      <c r="J27" s="72"/>
      <c r="K27" s="36"/>
      <c r="L27" s="79">
        <v>27</v>
      </c>
      <c r="M27" s="79"/>
      <c r="N27" s="74"/>
      <c r="O27" s="81" t="s">
        <v>209</v>
      </c>
      <c r="P27" s="83">
        <v>43544.615590277775</v>
      </c>
      <c r="Q27" s="81" t="s">
        <v>216</v>
      </c>
      <c r="R27" s="81"/>
      <c r="S27" s="81"/>
      <c r="T27" s="81"/>
      <c r="U27" s="83">
        <v>43544.615590277775</v>
      </c>
      <c r="V27" s="84" t="s">
        <v>268</v>
      </c>
      <c r="W27" s="81"/>
      <c r="X27" s="81"/>
      <c r="Y27" s="87" t="s">
        <v>312</v>
      </c>
      <c r="Z27" s="81"/>
    </row>
    <row r="28" spans="1:26" ht="15">
      <c r="A28" s="66" t="s">
        <v>195</v>
      </c>
      <c r="B28" s="66" t="s">
        <v>204</v>
      </c>
      <c r="C28" s="67"/>
      <c r="D28" s="68"/>
      <c r="E28" s="69"/>
      <c r="F28" s="70"/>
      <c r="G28" s="67"/>
      <c r="H28" s="71"/>
      <c r="I28" s="72"/>
      <c r="J28" s="72"/>
      <c r="K28" s="36"/>
      <c r="L28" s="79">
        <v>28</v>
      </c>
      <c r="M28" s="79"/>
      <c r="N28" s="74"/>
      <c r="O28" s="81" t="s">
        <v>209</v>
      </c>
      <c r="P28" s="83">
        <v>43545.27074074074</v>
      </c>
      <c r="Q28" s="81" t="s">
        <v>217</v>
      </c>
      <c r="R28" s="84" t="s">
        <v>239</v>
      </c>
      <c r="S28" s="81" t="s">
        <v>257</v>
      </c>
      <c r="T28" s="81"/>
      <c r="U28" s="83">
        <v>43545.27074074074</v>
      </c>
      <c r="V28" s="84" t="s">
        <v>269</v>
      </c>
      <c r="W28" s="81"/>
      <c r="X28" s="81"/>
      <c r="Y28" s="87" t="s">
        <v>313</v>
      </c>
      <c r="Z28" s="81"/>
    </row>
    <row r="29" spans="1:26" ht="15">
      <c r="A29" s="66" t="s">
        <v>196</v>
      </c>
      <c r="B29" s="66" t="s">
        <v>205</v>
      </c>
      <c r="C29" s="67"/>
      <c r="D29" s="68"/>
      <c r="E29" s="69"/>
      <c r="F29" s="70"/>
      <c r="G29" s="67"/>
      <c r="H29" s="71"/>
      <c r="I29" s="72"/>
      <c r="J29" s="72"/>
      <c r="K29" s="36"/>
      <c r="L29" s="79">
        <v>29</v>
      </c>
      <c r="M29" s="79"/>
      <c r="N29" s="74"/>
      <c r="O29" s="81" t="s">
        <v>209</v>
      </c>
      <c r="P29" s="83">
        <v>43542.93769675926</v>
      </c>
      <c r="Q29" s="81" t="s">
        <v>218</v>
      </c>
      <c r="R29" s="84" t="s">
        <v>240</v>
      </c>
      <c r="S29" s="81" t="s">
        <v>258</v>
      </c>
      <c r="T29" s="81"/>
      <c r="U29" s="83">
        <v>43542.93769675926</v>
      </c>
      <c r="V29" s="84" t="s">
        <v>270</v>
      </c>
      <c r="W29" s="81"/>
      <c r="X29" s="81"/>
      <c r="Y29" s="87" t="s">
        <v>314</v>
      </c>
      <c r="Z29" s="81"/>
    </row>
    <row r="30" spans="1:26" ht="15">
      <c r="A30" s="66" t="s">
        <v>196</v>
      </c>
      <c r="B30" s="66" t="s">
        <v>200</v>
      </c>
      <c r="C30" s="67"/>
      <c r="D30" s="68"/>
      <c r="E30" s="69"/>
      <c r="F30" s="70"/>
      <c r="G30" s="67"/>
      <c r="H30" s="71"/>
      <c r="I30" s="72"/>
      <c r="J30" s="72"/>
      <c r="K30" s="36"/>
      <c r="L30" s="79">
        <v>30</v>
      </c>
      <c r="M30" s="79"/>
      <c r="N30" s="74"/>
      <c r="O30" s="81" t="s">
        <v>209</v>
      </c>
      <c r="P30" s="83">
        <v>43543.62559027778</v>
      </c>
      <c r="Q30" s="81" t="s">
        <v>219</v>
      </c>
      <c r="R30" s="84" t="s">
        <v>241</v>
      </c>
      <c r="S30" s="81" t="s">
        <v>258</v>
      </c>
      <c r="T30" s="81"/>
      <c r="U30" s="83">
        <v>43543.62559027778</v>
      </c>
      <c r="V30" s="84" t="s">
        <v>271</v>
      </c>
      <c r="W30" s="81"/>
      <c r="X30" s="81"/>
      <c r="Y30" s="87" t="s">
        <v>315</v>
      </c>
      <c r="Z30" s="81"/>
    </row>
    <row r="31" spans="1:26" ht="15">
      <c r="A31" s="66" t="s">
        <v>197</v>
      </c>
      <c r="B31" s="66" t="s">
        <v>200</v>
      </c>
      <c r="C31" s="67"/>
      <c r="D31" s="68"/>
      <c r="E31" s="69"/>
      <c r="F31" s="70"/>
      <c r="G31" s="67"/>
      <c r="H31" s="71"/>
      <c r="I31" s="72"/>
      <c r="J31" s="72"/>
      <c r="K31" s="36"/>
      <c r="L31" s="79">
        <v>31</v>
      </c>
      <c r="M31" s="79"/>
      <c r="N31" s="74"/>
      <c r="O31" s="81" t="s">
        <v>209</v>
      </c>
      <c r="P31" s="83">
        <v>43543.626296296294</v>
      </c>
      <c r="Q31" s="81" t="s">
        <v>212</v>
      </c>
      <c r="R31" s="81"/>
      <c r="S31" s="81"/>
      <c r="T31" s="81"/>
      <c r="U31" s="83">
        <v>43543.626296296294</v>
      </c>
      <c r="V31" s="84" t="s">
        <v>272</v>
      </c>
      <c r="W31" s="81"/>
      <c r="X31" s="81"/>
      <c r="Y31" s="87" t="s">
        <v>316</v>
      </c>
      <c r="Z31" s="81"/>
    </row>
    <row r="32" spans="1:26" ht="15">
      <c r="A32" s="66" t="s">
        <v>198</v>
      </c>
      <c r="B32" s="66" t="s">
        <v>206</v>
      </c>
      <c r="C32" s="67"/>
      <c r="D32" s="68"/>
      <c r="E32" s="69"/>
      <c r="F32" s="70"/>
      <c r="G32" s="67"/>
      <c r="H32" s="71"/>
      <c r="I32" s="72"/>
      <c r="J32" s="72"/>
      <c r="K32" s="36"/>
      <c r="L32" s="79">
        <v>32</v>
      </c>
      <c r="M32" s="79"/>
      <c r="N32" s="74"/>
      <c r="O32" s="81" t="s">
        <v>209</v>
      </c>
      <c r="P32" s="83">
        <v>43538.52127314815</v>
      </c>
      <c r="Q32" s="81" t="s">
        <v>220</v>
      </c>
      <c r="R32" s="84" t="s">
        <v>242</v>
      </c>
      <c r="S32" s="81" t="s">
        <v>258</v>
      </c>
      <c r="T32" s="81"/>
      <c r="U32" s="83">
        <v>43538.52127314815</v>
      </c>
      <c r="V32" s="84" t="s">
        <v>273</v>
      </c>
      <c r="W32" s="81"/>
      <c r="X32" s="81"/>
      <c r="Y32" s="87" t="s">
        <v>317</v>
      </c>
      <c r="Z32" s="81"/>
    </row>
    <row r="33" spans="1:26" ht="15">
      <c r="A33" s="66" t="s">
        <v>196</v>
      </c>
      <c r="B33" s="66" t="s">
        <v>199</v>
      </c>
      <c r="C33" s="67"/>
      <c r="D33" s="68"/>
      <c r="E33" s="69"/>
      <c r="F33" s="70"/>
      <c r="G33" s="67"/>
      <c r="H33" s="71"/>
      <c r="I33" s="72"/>
      <c r="J33" s="72"/>
      <c r="K33" s="36"/>
      <c r="L33" s="79">
        <v>33</v>
      </c>
      <c r="M33" s="79"/>
      <c r="N33" s="74"/>
      <c r="O33" s="81" t="s">
        <v>209</v>
      </c>
      <c r="P33" s="83">
        <v>43540.5008912037</v>
      </c>
      <c r="Q33" s="81" t="s">
        <v>221</v>
      </c>
      <c r="R33" s="84" t="s">
        <v>243</v>
      </c>
      <c r="S33" s="81" t="s">
        <v>258</v>
      </c>
      <c r="T33" s="81"/>
      <c r="U33" s="83">
        <v>43540.5008912037</v>
      </c>
      <c r="V33" s="84" t="s">
        <v>274</v>
      </c>
      <c r="W33" s="81"/>
      <c r="X33" s="81"/>
      <c r="Y33" s="87" t="s">
        <v>318</v>
      </c>
      <c r="Z33" s="81"/>
    </row>
    <row r="34" spans="1:26" ht="15">
      <c r="A34" s="66" t="s">
        <v>196</v>
      </c>
      <c r="B34" s="66" t="s">
        <v>199</v>
      </c>
      <c r="C34" s="67"/>
      <c r="D34" s="68"/>
      <c r="E34" s="69"/>
      <c r="F34" s="70"/>
      <c r="G34" s="67"/>
      <c r="H34" s="71"/>
      <c r="I34" s="72"/>
      <c r="J34" s="72"/>
      <c r="K34" s="36"/>
      <c r="L34" s="79">
        <v>34</v>
      </c>
      <c r="M34" s="79"/>
      <c r="N34" s="74"/>
      <c r="O34" s="81" t="s">
        <v>209</v>
      </c>
      <c r="P34" s="83">
        <v>43540.91716435185</v>
      </c>
      <c r="Q34" s="81" t="s">
        <v>222</v>
      </c>
      <c r="R34" s="84" t="s">
        <v>244</v>
      </c>
      <c r="S34" s="81" t="s">
        <v>258</v>
      </c>
      <c r="T34" s="81"/>
      <c r="U34" s="83">
        <v>43540.91716435185</v>
      </c>
      <c r="V34" s="84" t="s">
        <v>275</v>
      </c>
      <c r="W34" s="81"/>
      <c r="X34" s="81"/>
      <c r="Y34" s="87" t="s">
        <v>319</v>
      </c>
      <c r="Z34" s="81"/>
    </row>
    <row r="35" spans="1:26" ht="15">
      <c r="A35" s="66" t="s">
        <v>196</v>
      </c>
      <c r="B35" s="66" t="s">
        <v>199</v>
      </c>
      <c r="C35" s="67"/>
      <c r="D35" s="68"/>
      <c r="E35" s="69"/>
      <c r="F35" s="70"/>
      <c r="G35" s="67"/>
      <c r="H35" s="71"/>
      <c r="I35" s="72"/>
      <c r="J35" s="72"/>
      <c r="K35" s="36"/>
      <c r="L35" s="79">
        <v>35</v>
      </c>
      <c r="M35" s="79"/>
      <c r="N35" s="74"/>
      <c r="O35" s="81" t="s">
        <v>209</v>
      </c>
      <c r="P35" s="83">
        <v>43541.5844212963</v>
      </c>
      <c r="Q35" s="81" t="s">
        <v>223</v>
      </c>
      <c r="R35" s="84" t="s">
        <v>245</v>
      </c>
      <c r="S35" s="81" t="s">
        <v>258</v>
      </c>
      <c r="T35" s="81"/>
      <c r="U35" s="83">
        <v>43541.5844212963</v>
      </c>
      <c r="V35" s="84" t="s">
        <v>276</v>
      </c>
      <c r="W35" s="81"/>
      <c r="X35" s="81"/>
      <c r="Y35" s="87" t="s">
        <v>320</v>
      </c>
      <c r="Z35" s="81"/>
    </row>
    <row r="36" spans="1:26" ht="15">
      <c r="A36" s="66" t="s">
        <v>197</v>
      </c>
      <c r="B36" s="66" t="s">
        <v>199</v>
      </c>
      <c r="C36" s="67"/>
      <c r="D36" s="68"/>
      <c r="E36" s="69"/>
      <c r="F36" s="70"/>
      <c r="G36" s="67"/>
      <c r="H36" s="71"/>
      <c r="I36" s="72"/>
      <c r="J36" s="72"/>
      <c r="K36" s="36"/>
      <c r="L36" s="79">
        <v>36</v>
      </c>
      <c r="M36" s="79"/>
      <c r="N36" s="74"/>
      <c r="O36" s="81" t="s">
        <v>209</v>
      </c>
      <c r="P36" s="83">
        <v>43540.504537037035</v>
      </c>
      <c r="Q36" s="81" t="s">
        <v>210</v>
      </c>
      <c r="R36" s="81"/>
      <c r="S36" s="81"/>
      <c r="T36" s="81"/>
      <c r="U36" s="83">
        <v>43540.504537037035</v>
      </c>
      <c r="V36" s="84" t="s">
        <v>277</v>
      </c>
      <c r="W36" s="81"/>
      <c r="X36" s="81"/>
      <c r="Y36" s="87" t="s">
        <v>321</v>
      </c>
      <c r="Z36" s="81"/>
    </row>
    <row r="37" spans="1:26" ht="15">
      <c r="A37" s="66" t="s">
        <v>197</v>
      </c>
      <c r="B37" s="66" t="s">
        <v>199</v>
      </c>
      <c r="C37" s="67"/>
      <c r="D37" s="68"/>
      <c r="E37" s="69"/>
      <c r="F37" s="70"/>
      <c r="G37" s="67"/>
      <c r="H37" s="71"/>
      <c r="I37" s="72"/>
      <c r="J37" s="72"/>
      <c r="K37" s="36"/>
      <c r="L37" s="79">
        <v>37</v>
      </c>
      <c r="M37" s="79"/>
      <c r="N37" s="74"/>
      <c r="O37" s="81" t="s">
        <v>209</v>
      </c>
      <c r="P37" s="83">
        <v>43540.519641203704</v>
      </c>
      <c r="Q37" s="81" t="s">
        <v>214</v>
      </c>
      <c r="R37" s="81"/>
      <c r="S37" s="81"/>
      <c r="T37" s="81" t="s">
        <v>259</v>
      </c>
      <c r="U37" s="83">
        <v>43540.519641203704</v>
      </c>
      <c r="V37" s="84" t="s">
        <v>278</v>
      </c>
      <c r="W37" s="81"/>
      <c r="X37" s="81"/>
      <c r="Y37" s="87" t="s">
        <v>322</v>
      </c>
      <c r="Z37" s="81"/>
    </row>
    <row r="38" spans="1:26" ht="15">
      <c r="A38" s="66" t="s">
        <v>197</v>
      </c>
      <c r="B38" s="66" t="s">
        <v>199</v>
      </c>
      <c r="C38" s="67"/>
      <c r="D38" s="68"/>
      <c r="E38" s="69"/>
      <c r="F38" s="70"/>
      <c r="G38" s="67"/>
      <c r="H38" s="71"/>
      <c r="I38" s="72"/>
      <c r="J38" s="72"/>
      <c r="K38" s="36"/>
      <c r="L38" s="79">
        <v>38</v>
      </c>
      <c r="M38" s="79"/>
      <c r="N38" s="74"/>
      <c r="O38" s="81" t="s">
        <v>209</v>
      </c>
      <c r="P38" s="83">
        <v>43540.94583333333</v>
      </c>
      <c r="Q38" s="81" t="s">
        <v>214</v>
      </c>
      <c r="R38" s="81"/>
      <c r="S38" s="81"/>
      <c r="T38" s="81" t="s">
        <v>259</v>
      </c>
      <c r="U38" s="83">
        <v>43540.94583333333</v>
      </c>
      <c r="V38" s="84" t="s">
        <v>279</v>
      </c>
      <c r="W38" s="81"/>
      <c r="X38" s="81"/>
      <c r="Y38" s="87" t="s">
        <v>323</v>
      </c>
      <c r="Z38" s="81"/>
    </row>
    <row r="39" spans="1:26" ht="15">
      <c r="A39" s="66" t="s">
        <v>197</v>
      </c>
      <c r="B39" s="66" t="s">
        <v>199</v>
      </c>
      <c r="C39" s="67"/>
      <c r="D39" s="68"/>
      <c r="E39" s="69"/>
      <c r="F39" s="70"/>
      <c r="G39" s="67"/>
      <c r="H39" s="71"/>
      <c r="I39" s="72"/>
      <c r="J39" s="72"/>
      <c r="K39" s="36"/>
      <c r="L39" s="79">
        <v>39</v>
      </c>
      <c r="M39" s="79"/>
      <c r="N39" s="74"/>
      <c r="O39" s="81" t="s">
        <v>209</v>
      </c>
      <c r="P39" s="83">
        <v>43540.945925925924</v>
      </c>
      <c r="Q39" s="81" t="s">
        <v>224</v>
      </c>
      <c r="R39" s="81"/>
      <c r="S39" s="81"/>
      <c r="T39" s="81"/>
      <c r="U39" s="83">
        <v>43540.945925925924</v>
      </c>
      <c r="V39" s="84" t="s">
        <v>280</v>
      </c>
      <c r="W39" s="81"/>
      <c r="X39" s="81"/>
      <c r="Y39" s="87" t="s">
        <v>324</v>
      </c>
      <c r="Z39" s="81"/>
    </row>
    <row r="40" spans="1:26" ht="15">
      <c r="A40" s="66" t="s">
        <v>197</v>
      </c>
      <c r="B40" s="66" t="s">
        <v>199</v>
      </c>
      <c r="C40" s="67"/>
      <c r="D40" s="68"/>
      <c r="E40" s="69"/>
      <c r="F40" s="70"/>
      <c r="G40" s="67"/>
      <c r="H40" s="71"/>
      <c r="I40" s="72"/>
      <c r="J40" s="72"/>
      <c r="K40" s="36"/>
      <c r="L40" s="79">
        <v>40</v>
      </c>
      <c r="M40" s="79"/>
      <c r="N40" s="74"/>
      <c r="O40" s="81" t="s">
        <v>209</v>
      </c>
      <c r="P40" s="83">
        <v>43541.638553240744</v>
      </c>
      <c r="Q40" s="81" t="s">
        <v>211</v>
      </c>
      <c r="R40" s="81"/>
      <c r="S40" s="81"/>
      <c r="T40" s="81"/>
      <c r="U40" s="83">
        <v>43541.638553240744</v>
      </c>
      <c r="V40" s="84" t="s">
        <v>281</v>
      </c>
      <c r="W40" s="81"/>
      <c r="X40" s="81"/>
      <c r="Y40" s="87" t="s">
        <v>325</v>
      </c>
      <c r="Z40" s="81"/>
    </row>
    <row r="41" spans="1:26" ht="15">
      <c r="A41" s="66" t="s">
        <v>198</v>
      </c>
      <c r="B41" s="66" t="s">
        <v>199</v>
      </c>
      <c r="C41" s="67"/>
      <c r="D41" s="68"/>
      <c r="E41" s="69"/>
      <c r="F41" s="70"/>
      <c r="G41" s="67"/>
      <c r="H41" s="71"/>
      <c r="I41" s="72"/>
      <c r="J41" s="72"/>
      <c r="K41" s="36"/>
      <c r="L41" s="79">
        <v>41</v>
      </c>
      <c r="M41" s="79"/>
      <c r="N41" s="74"/>
      <c r="O41" s="81" t="s">
        <v>209</v>
      </c>
      <c r="P41" s="83">
        <v>43540.51388888889</v>
      </c>
      <c r="Q41" s="81" t="s">
        <v>225</v>
      </c>
      <c r="R41" s="84" t="s">
        <v>246</v>
      </c>
      <c r="S41" s="81" t="s">
        <v>258</v>
      </c>
      <c r="T41" s="81" t="s">
        <v>259</v>
      </c>
      <c r="U41" s="83">
        <v>43540.51388888889</v>
      </c>
      <c r="V41" s="84" t="s">
        <v>282</v>
      </c>
      <c r="W41" s="81"/>
      <c r="X41" s="81"/>
      <c r="Y41" s="87" t="s">
        <v>326</v>
      </c>
      <c r="Z41" s="81"/>
    </row>
    <row r="42" spans="1:26" ht="15">
      <c r="A42" s="66" t="s">
        <v>198</v>
      </c>
      <c r="B42" s="66" t="s">
        <v>199</v>
      </c>
      <c r="C42" s="67"/>
      <c r="D42" s="68"/>
      <c r="E42" s="69"/>
      <c r="F42" s="70"/>
      <c r="G42" s="67"/>
      <c r="H42" s="71"/>
      <c r="I42" s="72"/>
      <c r="J42" s="72"/>
      <c r="K42" s="36"/>
      <c r="L42" s="79">
        <v>42</v>
      </c>
      <c r="M42" s="79"/>
      <c r="N42" s="74"/>
      <c r="O42" s="81" t="s">
        <v>209</v>
      </c>
      <c r="P42" s="83">
        <v>43540.923634259256</v>
      </c>
      <c r="Q42" s="81" t="s">
        <v>224</v>
      </c>
      <c r="R42" s="81"/>
      <c r="S42" s="81"/>
      <c r="T42" s="81"/>
      <c r="U42" s="83">
        <v>43540.923634259256</v>
      </c>
      <c r="V42" s="84" t="s">
        <v>283</v>
      </c>
      <c r="W42" s="81"/>
      <c r="X42" s="81"/>
      <c r="Y42" s="87" t="s">
        <v>327</v>
      </c>
      <c r="Z42" s="81"/>
    </row>
    <row r="43" spans="1:26" ht="15">
      <c r="A43" s="66" t="s">
        <v>198</v>
      </c>
      <c r="B43" s="66" t="s">
        <v>199</v>
      </c>
      <c r="C43" s="67"/>
      <c r="D43" s="68"/>
      <c r="E43" s="69"/>
      <c r="F43" s="70"/>
      <c r="G43" s="67"/>
      <c r="H43" s="71"/>
      <c r="I43" s="72"/>
      <c r="J43" s="72"/>
      <c r="K43" s="36"/>
      <c r="L43" s="79">
        <v>43</v>
      </c>
      <c r="M43" s="79"/>
      <c r="N43" s="74"/>
      <c r="O43" s="81" t="s">
        <v>209</v>
      </c>
      <c r="P43" s="83">
        <v>43540.930555555555</v>
      </c>
      <c r="Q43" s="81" t="s">
        <v>226</v>
      </c>
      <c r="R43" s="84" t="s">
        <v>247</v>
      </c>
      <c r="S43" s="81" t="s">
        <v>258</v>
      </c>
      <c r="T43" s="81" t="s">
        <v>259</v>
      </c>
      <c r="U43" s="83">
        <v>43540.930555555555</v>
      </c>
      <c r="V43" s="84" t="s">
        <v>284</v>
      </c>
      <c r="W43" s="81"/>
      <c r="X43" s="81"/>
      <c r="Y43" s="87" t="s">
        <v>328</v>
      </c>
      <c r="Z43" s="81"/>
    </row>
    <row r="44" spans="1:26" ht="15">
      <c r="A44" s="66" t="s">
        <v>198</v>
      </c>
      <c r="B44" s="66" t="s">
        <v>199</v>
      </c>
      <c r="C44" s="67"/>
      <c r="D44" s="68"/>
      <c r="E44" s="69"/>
      <c r="F44" s="70"/>
      <c r="G44" s="67"/>
      <c r="H44" s="71"/>
      <c r="I44" s="72"/>
      <c r="J44" s="72"/>
      <c r="K44" s="36"/>
      <c r="L44" s="79">
        <v>44</v>
      </c>
      <c r="M44" s="79"/>
      <c r="N44" s="74"/>
      <c r="O44" s="81" t="s">
        <v>209</v>
      </c>
      <c r="P44" s="83">
        <v>43541.34722222222</v>
      </c>
      <c r="Q44" s="81" t="s">
        <v>227</v>
      </c>
      <c r="R44" s="84" t="s">
        <v>248</v>
      </c>
      <c r="S44" s="81" t="s">
        <v>258</v>
      </c>
      <c r="T44" s="81" t="s">
        <v>259</v>
      </c>
      <c r="U44" s="83">
        <v>43541.34722222222</v>
      </c>
      <c r="V44" s="84" t="s">
        <v>285</v>
      </c>
      <c r="W44" s="81"/>
      <c r="X44" s="81"/>
      <c r="Y44" s="87" t="s">
        <v>329</v>
      </c>
      <c r="Z44" s="81"/>
    </row>
    <row r="45" spans="1:26" ht="15">
      <c r="A45" s="66" t="s">
        <v>198</v>
      </c>
      <c r="B45" s="66" t="s">
        <v>199</v>
      </c>
      <c r="C45" s="67"/>
      <c r="D45" s="68"/>
      <c r="E45" s="69"/>
      <c r="F45" s="70"/>
      <c r="G45" s="67"/>
      <c r="H45" s="71"/>
      <c r="I45" s="72"/>
      <c r="J45" s="72"/>
      <c r="K45" s="36"/>
      <c r="L45" s="79">
        <v>45</v>
      </c>
      <c r="M45" s="79"/>
      <c r="N45" s="74"/>
      <c r="O45" s="81" t="s">
        <v>209</v>
      </c>
      <c r="P45" s="83">
        <v>43541.618055555555</v>
      </c>
      <c r="Q45" s="81" t="s">
        <v>228</v>
      </c>
      <c r="R45" s="84" t="s">
        <v>249</v>
      </c>
      <c r="S45" s="81" t="s">
        <v>258</v>
      </c>
      <c r="T45" s="81" t="s">
        <v>259</v>
      </c>
      <c r="U45" s="83">
        <v>43541.618055555555</v>
      </c>
      <c r="V45" s="84" t="s">
        <v>286</v>
      </c>
      <c r="W45" s="81"/>
      <c r="X45" s="81"/>
      <c r="Y45" s="87" t="s">
        <v>330</v>
      </c>
      <c r="Z45" s="81"/>
    </row>
    <row r="46" spans="1:26" ht="15">
      <c r="A46" s="66" t="s">
        <v>198</v>
      </c>
      <c r="B46" s="66" t="s">
        <v>199</v>
      </c>
      <c r="C46" s="67"/>
      <c r="D46" s="68"/>
      <c r="E46" s="69"/>
      <c r="F46" s="70"/>
      <c r="G46" s="67"/>
      <c r="H46" s="71"/>
      <c r="I46" s="72"/>
      <c r="J46" s="72"/>
      <c r="K46" s="36"/>
      <c r="L46" s="79">
        <v>46</v>
      </c>
      <c r="M46" s="79"/>
      <c r="N46" s="74"/>
      <c r="O46" s="81" t="s">
        <v>209</v>
      </c>
      <c r="P46" s="83">
        <v>43542.13888888889</v>
      </c>
      <c r="Q46" s="81" t="s">
        <v>229</v>
      </c>
      <c r="R46" s="84" t="s">
        <v>250</v>
      </c>
      <c r="S46" s="81" t="s">
        <v>258</v>
      </c>
      <c r="T46" s="81" t="s">
        <v>259</v>
      </c>
      <c r="U46" s="83">
        <v>43542.13888888889</v>
      </c>
      <c r="V46" s="84" t="s">
        <v>287</v>
      </c>
      <c r="W46" s="81"/>
      <c r="X46" s="81"/>
      <c r="Y46" s="87" t="s">
        <v>331</v>
      </c>
      <c r="Z46" s="81"/>
    </row>
    <row r="47" spans="1:26" ht="15">
      <c r="A47" s="66" t="s">
        <v>196</v>
      </c>
      <c r="B47" s="66" t="s">
        <v>201</v>
      </c>
      <c r="C47" s="67"/>
      <c r="D47" s="68"/>
      <c r="E47" s="69"/>
      <c r="F47" s="70"/>
      <c r="G47" s="67"/>
      <c r="H47" s="71"/>
      <c r="I47" s="72"/>
      <c r="J47" s="72"/>
      <c r="K47" s="36"/>
      <c r="L47" s="79">
        <v>47</v>
      </c>
      <c r="M47" s="79"/>
      <c r="N47" s="74"/>
      <c r="O47" s="81" t="s">
        <v>209</v>
      </c>
      <c r="P47" s="83">
        <v>43536.708958333336</v>
      </c>
      <c r="Q47" s="81" t="s">
        <v>230</v>
      </c>
      <c r="R47" s="84" t="s">
        <v>251</v>
      </c>
      <c r="S47" s="81" t="s">
        <v>258</v>
      </c>
      <c r="T47" s="81"/>
      <c r="U47" s="83">
        <v>43536.708958333336</v>
      </c>
      <c r="V47" s="84" t="s">
        <v>288</v>
      </c>
      <c r="W47" s="81"/>
      <c r="X47" s="81"/>
      <c r="Y47" s="87" t="s">
        <v>332</v>
      </c>
      <c r="Z47" s="81"/>
    </row>
    <row r="48" spans="1:26" ht="15">
      <c r="A48" s="66" t="s">
        <v>196</v>
      </c>
      <c r="B48" s="66" t="s">
        <v>201</v>
      </c>
      <c r="C48" s="67"/>
      <c r="D48" s="68"/>
      <c r="E48" s="69"/>
      <c r="F48" s="70"/>
      <c r="G48" s="67"/>
      <c r="H48" s="71"/>
      <c r="I48" s="72"/>
      <c r="J48" s="72"/>
      <c r="K48" s="36"/>
      <c r="L48" s="79">
        <v>48</v>
      </c>
      <c r="M48" s="79"/>
      <c r="N48" s="74"/>
      <c r="O48" s="81" t="s">
        <v>209</v>
      </c>
      <c r="P48" s="83">
        <v>43543.709085648145</v>
      </c>
      <c r="Q48" s="81" t="s">
        <v>231</v>
      </c>
      <c r="R48" s="84" t="s">
        <v>252</v>
      </c>
      <c r="S48" s="81" t="s">
        <v>258</v>
      </c>
      <c r="T48" s="81"/>
      <c r="U48" s="83">
        <v>43543.709085648145</v>
      </c>
      <c r="V48" s="84" t="s">
        <v>289</v>
      </c>
      <c r="W48" s="81"/>
      <c r="X48" s="81"/>
      <c r="Y48" s="87" t="s">
        <v>333</v>
      </c>
      <c r="Z48" s="81"/>
    </row>
    <row r="49" spans="1:26" ht="15">
      <c r="A49" s="66" t="s">
        <v>197</v>
      </c>
      <c r="B49" s="66" t="s">
        <v>201</v>
      </c>
      <c r="C49" s="67"/>
      <c r="D49" s="68"/>
      <c r="E49" s="69"/>
      <c r="F49" s="70"/>
      <c r="G49" s="67"/>
      <c r="H49" s="71"/>
      <c r="I49" s="72"/>
      <c r="J49" s="72"/>
      <c r="K49" s="36"/>
      <c r="L49" s="79">
        <v>49</v>
      </c>
      <c r="M49" s="79"/>
      <c r="N49" s="74"/>
      <c r="O49" s="81" t="s">
        <v>209</v>
      </c>
      <c r="P49" s="83">
        <v>43536.73025462963</v>
      </c>
      <c r="Q49" s="81" t="s">
        <v>232</v>
      </c>
      <c r="R49" s="81"/>
      <c r="S49" s="81"/>
      <c r="T49" s="81"/>
      <c r="U49" s="83">
        <v>43536.73025462963</v>
      </c>
      <c r="V49" s="84" t="s">
        <v>290</v>
      </c>
      <c r="W49" s="81"/>
      <c r="X49" s="81"/>
      <c r="Y49" s="87" t="s">
        <v>334</v>
      </c>
      <c r="Z49" s="81"/>
    </row>
    <row r="50" spans="1:26" ht="15">
      <c r="A50" s="66" t="s">
        <v>197</v>
      </c>
      <c r="B50" s="66" t="s">
        <v>201</v>
      </c>
      <c r="C50" s="67"/>
      <c r="D50" s="68"/>
      <c r="E50" s="69"/>
      <c r="F50" s="70"/>
      <c r="G50" s="67"/>
      <c r="H50" s="71"/>
      <c r="I50" s="72"/>
      <c r="J50" s="72"/>
      <c r="K50" s="36"/>
      <c r="L50" s="79">
        <v>50</v>
      </c>
      <c r="M50" s="79"/>
      <c r="N50" s="74"/>
      <c r="O50" s="81" t="s">
        <v>209</v>
      </c>
      <c r="P50" s="83">
        <v>43543.85333333333</v>
      </c>
      <c r="Q50" s="81" t="s">
        <v>215</v>
      </c>
      <c r="R50" s="81"/>
      <c r="S50" s="81"/>
      <c r="T50" s="81"/>
      <c r="U50" s="83">
        <v>43543.85333333333</v>
      </c>
      <c r="V50" s="84" t="s">
        <v>291</v>
      </c>
      <c r="W50" s="81"/>
      <c r="X50" s="81"/>
      <c r="Y50" s="87" t="s">
        <v>335</v>
      </c>
      <c r="Z50" s="81"/>
    </row>
    <row r="51" spans="1:26" ht="15">
      <c r="A51" s="66" t="s">
        <v>198</v>
      </c>
      <c r="B51" s="66" t="s">
        <v>201</v>
      </c>
      <c r="C51" s="67"/>
      <c r="D51" s="68"/>
      <c r="E51" s="69"/>
      <c r="F51" s="70"/>
      <c r="G51" s="67"/>
      <c r="H51" s="71"/>
      <c r="I51" s="72"/>
      <c r="J51" s="72"/>
      <c r="K51" s="36"/>
      <c r="L51" s="79">
        <v>51</v>
      </c>
      <c r="M51" s="79"/>
      <c r="N51" s="74"/>
      <c r="O51" s="81" t="s">
        <v>209</v>
      </c>
      <c r="P51" s="83">
        <v>43536.75461805556</v>
      </c>
      <c r="Q51" s="81" t="s">
        <v>232</v>
      </c>
      <c r="R51" s="81"/>
      <c r="S51" s="81"/>
      <c r="T51" s="81"/>
      <c r="U51" s="83">
        <v>43536.75461805556</v>
      </c>
      <c r="V51" s="84" t="s">
        <v>292</v>
      </c>
      <c r="W51" s="81"/>
      <c r="X51" s="81"/>
      <c r="Y51" s="87" t="s">
        <v>336</v>
      </c>
      <c r="Z51" s="81"/>
    </row>
    <row r="52" spans="1:26" ht="15">
      <c r="A52" s="66" t="s">
        <v>198</v>
      </c>
      <c r="B52" s="66" t="s">
        <v>201</v>
      </c>
      <c r="C52" s="67"/>
      <c r="D52" s="68"/>
      <c r="E52" s="69"/>
      <c r="F52" s="70"/>
      <c r="G52" s="67"/>
      <c r="H52" s="71"/>
      <c r="I52" s="72"/>
      <c r="J52" s="72"/>
      <c r="K52" s="36"/>
      <c r="L52" s="79">
        <v>52</v>
      </c>
      <c r="M52" s="79"/>
      <c r="N52" s="74"/>
      <c r="O52" s="81" t="s">
        <v>209</v>
      </c>
      <c r="P52" s="83">
        <v>43543.72447916667</v>
      </c>
      <c r="Q52" s="81" t="s">
        <v>215</v>
      </c>
      <c r="R52" s="81"/>
      <c r="S52" s="81"/>
      <c r="T52" s="81"/>
      <c r="U52" s="83">
        <v>43543.72447916667</v>
      </c>
      <c r="V52" s="84" t="s">
        <v>293</v>
      </c>
      <c r="W52" s="81"/>
      <c r="X52" s="81"/>
      <c r="Y52" s="87" t="s">
        <v>337</v>
      </c>
      <c r="Z52" s="81"/>
    </row>
    <row r="53" spans="1:26" ht="15">
      <c r="A53" s="66" t="s">
        <v>197</v>
      </c>
      <c r="B53" s="66" t="s">
        <v>202</v>
      </c>
      <c r="C53" s="67"/>
      <c r="D53" s="68"/>
      <c r="E53" s="69"/>
      <c r="F53" s="70"/>
      <c r="G53" s="67"/>
      <c r="H53" s="71"/>
      <c r="I53" s="72"/>
      <c r="J53" s="72"/>
      <c r="K53" s="36"/>
      <c r="L53" s="79">
        <v>53</v>
      </c>
      <c r="M53" s="79"/>
      <c r="N53" s="74"/>
      <c r="O53" s="81" t="s">
        <v>209</v>
      </c>
      <c r="P53" s="83">
        <v>43544.56018518518</v>
      </c>
      <c r="Q53" s="81" t="s">
        <v>216</v>
      </c>
      <c r="R53" s="81"/>
      <c r="S53" s="81"/>
      <c r="T53" s="81"/>
      <c r="U53" s="83">
        <v>43544.56018518518</v>
      </c>
      <c r="V53" s="84" t="s">
        <v>294</v>
      </c>
      <c r="W53" s="81"/>
      <c r="X53" s="81"/>
      <c r="Y53" s="87" t="s">
        <v>338</v>
      </c>
      <c r="Z53" s="81"/>
    </row>
    <row r="54" spans="1:26" ht="15">
      <c r="A54" s="66" t="s">
        <v>198</v>
      </c>
      <c r="B54" s="66" t="s">
        <v>202</v>
      </c>
      <c r="C54" s="67"/>
      <c r="D54" s="68"/>
      <c r="E54" s="69"/>
      <c r="F54" s="70"/>
      <c r="G54" s="67"/>
      <c r="H54" s="71"/>
      <c r="I54" s="72"/>
      <c r="J54" s="72"/>
      <c r="K54" s="36"/>
      <c r="L54" s="79">
        <v>54</v>
      </c>
      <c r="M54" s="79"/>
      <c r="N54" s="74"/>
      <c r="O54" s="81" t="s">
        <v>209</v>
      </c>
      <c r="P54" s="83">
        <v>43544.55341435185</v>
      </c>
      <c r="Q54" s="81" t="s">
        <v>216</v>
      </c>
      <c r="R54" s="81"/>
      <c r="S54" s="81"/>
      <c r="T54" s="81"/>
      <c r="U54" s="83">
        <v>43544.55341435185</v>
      </c>
      <c r="V54" s="84" t="s">
        <v>295</v>
      </c>
      <c r="W54" s="81"/>
      <c r="X54" s="81"/>
      <c r="Y54" s="87" t="s">
        <v>339</v>
      </c>
      <c r="Z54" s="81"/>
    </row>
    <row r="55" spans="1:26" ht="15">
      <c r="A55" s="66" t="s">
        <v>196</v>
      </c>
      <c r="B55" s="66" t="s">
        <v>203</v>
      </c>
      <c r="C55" s="67"/>
      <c r="D55" s="68"/>
      <c r="E55" s="69"/>
      <c r="F55" s="70"/>
      <c r="G55" s="67"/>
      <c r="H55" s="71"/>
      <c r="I55" s="72"/>
      <c r="J55" s="72"/>
      <c r="K55" s="36"/>
      <c r="L55" s="79">
        <v>55</v>
      </c>
      <c r="M55" s="79"/>
      <c r="N55" s="74"/>
      <c r="O55" s="81" t="s">
        <v>209</v>
      </c>
      <c r="P55" s="83">
        <v>43544.53487268519</v>
      </c>
      <c r="Q55" s="81" t="s">
        <v>233</v>
      </c>
      <c r="R55" s="84" t="s">
        <v>253</v>
      </c>
      <c r="S55" s="81" t="s">
        <v>258</v>
      </c>
      <c r="T55" s="81"/>
      <c r="U55" s="83">
        <v>43544.53487268519</v>
      </c>
      <c r="V55" s="84" t="s">
        <v>296</v>
      </c>
      <c r="W55" s="81"/>
      <c r="X55" s="81"/>
      <c r="Y55" s="87" t="s">
        <v>340</v>
      </c>
      <c r="Z55" s="81"/>
    </row>
    <row r="56" spans="1:26" ht="15">
      <c r="A56" s="66" t="s">
        <v>197</v>
      </c>
      <c r="B56" s="66" t="s">
        <v>203</v>
      </c>
      <c r="C56" s="67"/>
      <c r="D56" s="68"/>
      <c r="E56" s="69"/>
      <c r="F56" s="70"/>
      <c r="G56" s="67"/>
      <c r="H56" s="71"/>
      <c r="I56" s="72"/>
      <c r="J56" s="72"/>
      <c r="K56" s="36"/>
      <c r="L56" s="79">
        <v>56</v>
      </c>
      <c r="M56" s="79"/>
      <c r="N56" s="74"/>
      <c r="O56" s="81" t="s">
        <v>209</v>
      </c>
      <c r="P56" s="83">
        <v>43544.56018518518</v>
      </c>
      <c r="Q56" s="81" t="s">
        <v>216</v>
      </c>
      <c r="R56" s="81"/>
      <c r="S56" s="81"/>
      <c r="T56" s="81"/>
      <c r="U56" s="83">
        <v>43544.56018518518</v>
      </c>
      <c r="V56" s="84" t="s">
        <v>294</v>
      </c>
      <c r="W56" s="81"/>
      <c r="X56" s="81"/>
      <c r="Y56" s="87" t="s">
        <v>338</v>
      </c>
      <c r="Z56" s="81"/>
    </row>
    <row r="57" spans="1:26" ht="15">
      <c r="A57" s="66" t="s">
        <v>198</v>
      </c>
      <c r="B57" s="66" t="s">
        <v>203</v>
      </c>
      <c r="C57" s="67"/>
      <c r="D57" s="68"/>
      <c r="E57" s="69"/>
      <c r="F57" s="70"/>
      <c r="G57" s="67"/>
      <c r="H57" s="71"/>
      <c r="I57" s="72"/>
      <c r="J57" s="72"/>
      <c r="K57" s="36"/>
      <c r="L57" s="79">
        <v>57</v>
      </c>
      <c r="M57" s="79"/>
      <c r="N57" s="74"/>
      <c r="O57" s="81" t="s">
        <v>209</v>
      </c>
      <c r="P57" s="83">
        <v>43544.55341435185</v>
      </c>
      <c r="Q57" s="81" t="s">
        <v>216</v>
      </c>
      <c r="R57" s="81"/>
      <c r="S57" s="81"/>
      <c r="T57" s="81"/>
      <c r="U57" s="83">
        <v>43544.55341435185</v>
      </c>
      <c r="V57" s="84" t="s">
        <v>295</v>
      </c>
      <c r="W57" s="81"/>
      <c r="X57" s="81"/>
      <c r="Y57" s="87" t="s">
        <v>339</v>
      </c>
      <c r="Z57" s="81"/>
    </row>
    <row r="58" spans="1:26" ht="15">
      <c r="A58" s="66" t="s">
        <v>196</v>
      </c>
      <c r="B58" s="66" t="s">
        <v>197</v>
      </c>
      <c r="C58" s="67"/>
      <c r="D58" s="68"/>
      <c r="E58" s="69"/>
      <c r="F58" s="70"/>
      <c r="G58" s="67"/>
      <c r="H58" s="71"/>
      <c r="I58" s="72"/>
      <c r="J58" s="72"/>
      <c r="K58" s="36"/>
      <c r="L58" s="79">
        <v>58</v>
      </c>
      <c r="M58" s="79"/>
      <c r="N58" s="74"/>
      <c r="O58" s="81" t="s">
        <v>209</v>
      </c>
      <c r="P58" s="83">
        <v>43536.708958333336</v>
      </c>
      <c r="Q58" s="81" t="s">
        <v>230</v>
      </c>
      <c r="R58" s="84" t="s">
        <v>251</v>
      </c>
      <c r="S58" s="81" t="s">
        <v>258</v>
      </c>
      <c r="T58" s="81"/>
      <c r="U58" s="83">
        <v>43536.708958333336</v>
      </c>
      <c r="V58" s="84" t="s">
        <v>288</v>
      </c>
      <c r="W58" s="81"/>
      <c r="X58" s="81"/>
      <c r="Y58" s="87" t="s">
        <v>332</v>
      </c>
      <c r="Z58" s="81"/>
    </row>
    <row r="59" spans="1:26" ht="15">
      <c r="A59" s="66" t="s">
        <v>196</v>
      </c>
      <c r="B59" s="66" t="s">
        <v>197</v>
      </c>
      <c r="C59" s="67"/>
      <c r="D59" s="68"/>
      <c r="E59" s="69"/>
      <c r="F59" s="70"/>
      <c r="G59" s="67"/>
      <c r="H59" s="71"/>
      <c r="I59" s="72"/>
      <c r="J59" s="72"/>
      <c r="K59" s="36"/>
      <c r="L59" s="79">
        <v>59</v>
      </c>
      <c r="M59" s="79"/>
      <c r="N59" s="74"/>
      <c r="O59" s="81" t="s">
        <v>209</v>
      </c>
      <c r="P59" s="83">
        <v>43538.61818287037</v>
      </c>
      <c r="Q59" s="81" t="s">
        <v>234</v>
      </c>
      <c r="R59" s="84" t="s">
        <v>254</v>
      </c>
      <c r="S59" s="81" t="s">
        <v>258</v>
      </c>
      <c r="T59" s="81"/>
      <c r="U59" s="83">
        <v>43538.61818287037</v>
      </c>
      <c r="V59" s="84" t="s">
        <v>297</v>
      </c>
      <c r="W59" s="81"/>
      <c r="X59" s="81"/>
      <c r="Y59" s="87" t="s">
        <v>341</v>
      </c>
      <c r="Z59" s="81"/>
    </row>
    <row r="60" spans="1:26" ht="15">
      <c r="A60" s="66" t="s">
        <v>196</v>
      </c>
      <c r="B60" s="66" t="s">
        <v>197</v>
      </c>
      <c r="C60" s="67"/>
      <c r="D60" s="68"/>
      <c r="E60" s="69"/>
      <c r="F60" s="70"/>
      <c r="G60" s="67"/>
      <c r="H60" s="71"/>
      <c r="I60" s="72"/>
      <c r="J60" s="72"/>
      <c r="K60" s="36"/>
      <c r="L60" s="79">
        <v>60</v>
      </c>
      <c r="M60" s="79"/>
      <c r="N60" s="74"/>
      <c r="O60" s="81" t="s">
        <v>209</v>
      </c>
      <c r="P60" s="83">
        <v>43540.91716435185</v>
      </c>
      <c r="Q60" s="81" t="s">
        <v>222</v>
      </c>
      <c r="R60" s="84" t="s">
        <v>244</v>
      </c>
      <c r="S60" s="81" t="s">
        <v>258</v>
      </c>
      <c r="T60" s="81"/>
      <c r="U60" s="83">
        <v>43540.91716435185</v>
      </c>
      <c r="V60" s="84" t="s">
        <v>275</v>
      </c>
      <c r="W60" s="81"/>
      <c r="X60" s="81"/>
      <c r="Y60" s="87" t="s">
        <v>319</v>
      </c>
      <c r="Z60" s="81"/>
    </row>
    <row r="61" spans="1:26" ht="15">
      <c r="A61" s="66" t="s">
        <v>196</v>
      </c>
      <c r="B61" s="66" t="s">
        <v>197</v>
      </c>
      <c r="C61" s="67"/>
      <c r="D61" s="68"/>
      <c r="E61" s="69"/>
      <c r="F61" s="70"/>
      <c r="G61" s="67"/>
      <c r="H61" s="71"/>
      <c r="I61" s="72"/>
      <c r="J61" s="72"/>
      <c r="K61" s="36"/>
      <c r="L61" s="79">
        <v>61</v>
      </c>
      <c r="M61" s="79"/>
      <c r="N61" s="74"/>
      <c r="O61" s="81" t="s">
        <v>209</v>
      </c>
      <c r="P61" s="83">
        <v>43543.709085648145</v>
      </c>
      <c r="Q61" s="81" t="s">
        <v>231</v>
      </c>
      <c r="R61" s="84" t="s">
        <v>252</v>
      </c>
      <c r="S61" s="81" t="s">
        <v>258</v>
      </c>
      <c r="T61" s="81"/>
      <c r="U61" s="83">
        <v>43543.709085648145</v>
      </c>
      <c r="V61" s="84" t="s">
        <v>289</v>
      </c>
      <c r="W61" s="81"/>
      <c r="X61" s="81"/>
      <c r="Y61" s="87" t="s">
        <v>333</v>
      </c>
      <c r="Z61" s="81"/>
    </row>
    <row r="62" spans="1:26" ht="15">
      <c r="A62" s="66" t="s">
        <v>196</v>
      </c>
      <c r="B62" s="66" t="s">
        <v>197</v>
      </c>
      <c r="C62" s="67"/>
      <c r="D62" s="68"/>
      <c r="E62" s="69"/>
      <c r="F62" s="70"/>
      <c r="G62" s="67"/>
      <c r="H62" s="71"/>
      <c r="I62" s="72"/>
      <c r="J62" s="72"/>
      <c r="K62" s="36"/>
      <c r="L62" s="79">
        <v>62</v>
      </c>
      <c r="M62" s="79"/>
      <c r="N62" s="74"/>
      <c r="O62" s="81" t="s">
        <v>209</v>
      </c>
      <c r="P62" s="83">
        <v>43544.53487268519</v>
      </c>
      <c r="Q62" s="81" t="s">
        <v>233</v>
      </c>
      <c r="R62" s="84" t="s">
        <v>253</v>
      </c>
      <c r="S62" s="81" t="s">
        <v>258</v>
      </c>
      <c r="T62" s="81"/>
      <c r="U62" s="83">
        <v>43544.53487268519</v>
      </c>
      <c r="V62" s="84" t="s">
        <v>296</v>
      </c>
      <c r="W62" s="81"/>
      <c r="X62" s="81"/>
      <c r="Y62" s="87" t="s">
        <v>340</v>
      </c>
      <c r="Z62" s="81"/>
    </row>
    <row r="63" spans="1:26" ht="15">
      <c r="A63" s="66" t="s">
        <v>196</v>
      </c>
      <c r="B63" s="66" t="s">
        <v>197</v>
      </c>
      <c r="C63" s="67"/>
      <c r="D63" s="68"/>
      <c r="E63" s="69"/>
      <c r="F63" s="70"/>
      <c r="G63" s="67"/>
      <c r="H63" s="71"/>
      <c r="I63" s="72"/>
      <c r="J63" s="72"/>
      <c r="K63" s="36"/>
      <c r="L63" s="79">
        <v>63</v>
      </c>
      <c r="M63" s="79"/>
      <c r="N63" s="74"/>
      <c r="O63" s="81" t="s">
        <v>209</v>
      </c>
      <c r="P63" s="83">
        <v>43545.61827546296</v>
      </c>
      <c r="Q63" s="81" t="s">
        <v>235</v>
      </c>
      <c r="R63" s="84" t="s">
        <v>255</v>
      </c>
      <c r="S63" s="81" t="s">
        <v>258</v>
      </c>
      <c r="T63" s="81"/>
      <c r="U63" s="83">
        <v>43545.61827546296</v>
      </c>
      <c r="V63" s="84" t="s">
        <v>298</v>
      </c>
      <c r="W63" s="81"/>
      <c r="X63" s="81"/>
      <c r="Y63" s="87" t="s">
        <v>342</v>
      </c>
      <c r="Z63" s="81"/>
    </row>
    <row r="64" spans="1:26" ht="15">
      <c r="A64" s="66" t="s">
        <v>197</v>
      </c>
      <c r="B64" s="66" t="s">
        <v>198</v>
      </c>
      <c r="C64" s="67"/>
      <c r="D64" s="68"/>
      <c r="E64" s="69"/>
      <c r="F64" s="70"/>
      <c r="G64" s="67"/>
      <c r="H64" s="71"/>
      <c r="I64" s="72"/>
      <c r="J64" s="72"/>
      <c r="K64" s="36"/>
      <c r="L64" s="79">
        <v>64</v>
      </c>
      <c r="M64" s="79"/>
      <c r="N64" s="74"/>
      <c r="O64" s="81" t="s">
        <v>209</v>
      </c>
      <c r="P64" s="83">
        <v>43536.73025462963</v>
      </c>
      <c r="Q64" s="81" t="s">
        <v>232</v>
      </c>
      <c r="R64" s="81"/>
      <c r="S64" s="81"/>
      <c r="T64" s="81"/>
      <c r="U64" s="83">
        <v>43536.73025462963</v>
      </c>
      <c r="V64" s="84" t="s">
        <v>290</v>
      </c>
      <c r="W64" s="81"/>
      <c r="X64" s="81"/>
      <c r="Y64" s="87" t="s">
        <v>334</v>
      </c>
      <c r="Z64" s="81"/>
    </row>
    <row r="65" spans="1:26" ht="15">
      <c r="A65" s="66" t="s">
        <v>197</v>
      </c>
      <c r="B65" s="66" t="s">
        <v>196</v>
      </c>
      <c r="C65" s="67"/>
      <c r="D65" s="68"/>
      <c r="E65" s="69"/>
      <c r="F65" s="70"/>
      <c r="G65" s="67"/>
      <c r="H65" s="71"/>
      <c r="I65" s="72"/>
      <c r="J65" s="72"/>
      <c r="K65" s="36"/>
      <c r="L65" s="79">
        <v>65</v>
      </c>
      <c r="M65" s="79"/>
      <c r="N65" s="74"/>
      <c r="O65" s="81" t="s">
        <v>209</v>
      </c>
      <c r="P65" s="83">
        <v>43536.73025462963</v>
      </c>
      <c r="Q65" s="81" t="s">
        <v>232</v>
      </c>
      <c r="R65" s="81"/>
      <c r="S65" s="81"/>
      <c r="T65" s="81"/>
      <c r="U65" s="83">
        <v>43536.73025462963</v>
      </c>
      <c r="V65" s="84" t="s">
        <v>290</v>
      </c>
      <c r="W65" s="81"/>
      <c r="X65" s="81"/>
      <c r="Y65" s="87" t="s">
        <v>334</v>
      </c>
      <c r="Z65" s="81"/>
    </row>
    <row r="66" spans="1:26" ht="15">
      <c r="A66" s="66" t="s">
        <v>197</v>
      </c>
      <c r="B66" s="66" t="s">
        <v>198</v>
      </c>
      <c r="C66" s="67"/>
      <c r="D66" s="68"/>
      <c r="E66" s="69"/>
      <c r="F66" s="70"/>
      <c r="G66" s="67"/>
      <c r="H66" s="71"/>
      <c r="I66" s="72"/>
      <c r="J66" s="72"/>
      <c r="K66" s="36"/>
      <c r="L66" s="79">
        <v>66</v>
      </c>
      <c r="M66" s="79"/>
      <c r="N66" s="74"/>
      <c r="O66" s="81" t="s">
        <v>209</v>
      </c>
      <c r="P66" s="83">
        <v>43538.686840277776</v>
      </c>
      <c r="Q66" s="81" t="s">
        <v>236</v>
      </c>
      <c r="R66" s="81"/>
      <c r="S66" s="81"/>
      <c r="T66" s="81"/>
      <c r="U66" s="83">
        <v>43538.686840277776</v>
      </c>
      <c r="V66" s="84" t="s">
        <v>299</v>
      </c>
      <c r="W66" s="81"/>
      <c r="X66" s="81"/>
      <c r="Y66" s="87" t="s">
        <v>343</v>
      </c>
      <c r="Z66" s="81"/>
    </row>
    <row r="67" spans="1:26" ht="15">
      <c r="A67" s="66" t="s">
        <v>197</v>
      </c>
      <c r="B67" s="66" t="s">
        <v>207</v>
      </c>
      <c r="C67" s="67"/>
      <c r="D67" s="68"/>
      <c r="E67" s="69"/>
      <c r="F67" s="70"/>
      <c r="G67" s="67"/>
      <c r="H67" s="71"/>
      <c r="I67" s="72"/>
      <c r="J67" s="72"/>
      <c r="K67" s="36"/>
      <c r="L67" s="79">
        <v>67</v>
      </c>
      <c r="M67" s="79"/>
      <c r="N67" s="74"/>
      <c r="O67" s="81" t="s">
        <v>209</v>
      </c>
      <c r="P67" s="83">
        <v>43538.686840277776</v>
      </c>
      <c r="Q67" s="81" t="s">
        <v>236</v>
      </c>
      <c r="R67" s="81"/>
      <c r="S67" s="81"/>
      <c r="T67" s="81"/>
      <c r="U67" s="83">
        <v>43538.686840277776</v>
      </c>
      <c r="V67" s="84" t="s">
        <v>299</v>
      </c>
      <c r="W67" s="81"/>
      <c r="X67" s="81"/>
      <c r="Y67" s="87" t="s">
        <v>343</v>
      </c>
      <c r="Z67" s="81"/>
    </row>
    <row r="68" spans="1:26" ht="15">
      <c r="A68" s="66" t="s">
        <v>197</v>
      </c>
      <c r="B68" s="66" t="s">
        <v>208</v>
      </c>
      <c r="C68" s="67"/>
      <c r="D68" s="68"/>
      <c r="E68" s="69"/>
      <c r="F68" s="70"/>
      <c r="G68" s="67"/>
      <c r="H68" s="71"/>
      <c r="I68" s="72"/>
      <c r="J68" s="72"/>
      <c r="K68" s="36"/>
      <c r="L68" s="79">
        <v>68</v>
      </c>
      <c r="M68" s="79"/>
      <c r="N68" s="74"/>
      <c r="O68" s="81" t="s">
        <v>209</v>
      </c>
      <c r="P68" s="83">
        <v>43538.686840277776</v>
      </c>
      <c r="Q68" s="81" t="s">
        <v>236</v>
      </c>
      <c r="R68" s="81"/>
      <c r="S68" s="81"/>
      <c r="T68" s="81"/>
      <c r="U68" s="83">
        <v>43538.686840277776</v>
      </c>
      <c r="V68" s="84" t="s">
        <v>299</v>
      </c>
      <c r="W68" s="81"/>
      <c r="X68" s="81"/>
      <c r="Y68" s="87" t="s">
        <v>343</v>
      </c>
      <c r="Z68" s="81"/>
    </row>
    <row r="69" spans="1:26" ht="15">
      <c r="A69" s="66" t="s">
        <v>197</v>
      </c>
      <c r="B69" s="66" t="s">
        <v>196</v>
      </c>
      <c r="C69" s="67"/>
      <c r="D69" s="68"/>
      <c r="E69" s="69"/>
      <c r="F69" s="70"/>
      <c r="G69" s="67"/>
      <c r="H69" s="71"/>
      <c r="I69" s="72"/>
      <c r="J69" s="72"/>
      <c r="K69" s="36"/>
      <c r="L69" s="79">
        <v>69</v>
      </c>
      <c r="M69" s="79"/>
      <c r="N69" s="74"/>
      <c r="O69" s="81" t="s">
        <v>209</v>
      </c>
      <c r="P69" s="83">
        <v>43538.686840277776</v>
      </c>
      <c r="Q69" s="81" t="s">
        <v>236</v>
      </c>
      <c r="R69" s="81"/>
      <c r="S69" s="81"/>
      <c r="T69" s="81"/>
      <c r="U69" s="83">
        <v>43538.686840277776</v>
      </c>
      <c r="V69" s="84" t="s">
        <v>299</v>
      </c>
      <c r="W69" s="81"/>
      <c r="X69" s="81"/>
      <c r="Y69" s="87" t="s">
        <v>343</v>
      </c>
      <c r="Z69" s="81"/>
    </row>
    <row r="70" spans="1:26" ht="15">
      <c r="A70" s="66" t="s">
        <v>197</v>
      </c>
      <c r="B70" s="66" t="s">
        <v>196</v>
      </c>
      <c r="C70" s="67"/>
      <c r="D70" s="68"/>
      <c r="E70" s="69"/>
      <c r="F70" s="70"/>
      <c r="G70" s="67"/>
      <c r="H70" s="71"/>
      <c r="I70" s="72"/>
      <c r="J70" s="72"/>
      <c r="K70" s="36"/>
      <c r="L70" s="79">
        <v>70</v>
      </c>
      <c r="M70" s="79"/>
      <c r="N70" s="74"/>
      <c r="O70" s="81" t="s">
        <v>209</v>
      </c>
      <c r="P70" s="83">
        <v>43540.504537037035</v>
      </c>
      <c r="Q70" s="81" t="s">
        <v>210</v>
      </c>
      <c r="R70" s="81"/>
      <c r="S70" s="81"/>
      <c r="T70" s="81"/>
      <c r="U70" s="83">
        <v>43540.504537037035</v>
      </c>
      <c r="V70" s="84" t="s">
        <v>277</v>
      </c>
      <c r="W70" s="81"/>
      <c r="X70" s="81"/>
      <c r="Y70" s="87" t="s">
        <v>321</v>
      </c>
      <c r="Z70" s="81"/>
    </row>
    <row r="71" spans="1:26" ht="15">
      <c r="A71" s="66" t="s">
        <v>197</v>
      </c>
      <c r="B71" s="66" t="s">
        <v>198</v>
      </c>
      <c r="C71" s="67"/>
      <c r="D71" s="68"/>
      <c r="E71" s="69"/>
      <c r="F71" s="70"/>
      <c r="G71" s="67"/>
      <c r="H71" s="71"/>
      <c r="I71" s="72"/>
      <c r="J71" s="72"/>
      <c r="K71" s="36"/>
      <c r="L71" s="79">
        <v>71</v>
      </c>
      <c r="M71" s="79"/>
      <c r="N71" s="74"/>
      <c r="O71" s="81" t="s">
        <v>209</v>
      </c>
      <c r="P71" s="83">
        <v>43540.519641203704</v>
      </c>
      <c r="Q71" s="81" t="s">
        <v>214</v>
      </c>
      <c r="R71" s="81"/>
      <c r="S71" s="81"/>
      <c r="T71" s="81" t="s">
        <v>259</v>
      </c>
      <c r="U71" s="83">
        <v>43540.519641203704</v>
      </c>
      <c r="V71" s="84" t="s">
        <v>278</v>
      </c>
      <c r="W71" s="81"/>
      <c r="X71" s="81"/>
      <c r="Y71" s="87" t="s">
        <v>322</v>
      </c>
      <c r="Z71" s="81"/>
    </row>
    <row r="72" spans="1:26" ht="15">
      <c r="A72" s="66" t="s">
        <v>197</v>
      </c>
      <c r="B72" s="66" t="s">
        <v>198</v>
      </c>
      <c r="C72" s="67"/>
      <c r="D72" s="68"/>
      <c r="E72" s="69"/>
      <c r="F72" s="70"/>
      <c r="G72" s="67"/>
      <c r="H72" s="71"/>
      <c r="I72" s="72"/>
      <c r="J72" s="72"/>
      <c r="K72" s="36"/>
      <c r="L72" s="79">
        <v>72</v>
      </c>
      <c r="M72" s="79"/>
      <c r="N72" s="74"/>
      <c r="O72" s="81" t="s">
        <v>209</v>
      </c>
      <c r="P72" s="83">
        <v>43540.94583333333</v>
      </c>
      <c r="Q72" s="81" t="s">
        <v>214</v>
      </c>
      <c r="R72" s="81"/>
      <c r="S72" s="81"/>
      <c r="T72" s="81" t="s">
        <v>259</v>
      </c>
      <c r="U72" s="83">
        <v>43540.94583333333</v>
      </c>
      <c r="V72" s="84" t="s">
        <v>279</v>
      </c>
      <c r="W72" s="81"/>
      <c r="X72" s="81"/>
      <c r="Y72" s="87" t="s">
        <v>323</v>
      </c>
      <c r="Z72" s="81"/>
    </row>
    <row r="73" spans="1:26" ht="15">
      <c r="A73" s="66" t="s">
        <v>197</v>
      </c>
      <c r="B73" s="66" t="s">
        <v>198</v>
      </c>
      <c r="C73" s="67"/>
      <c r="D73" s="68"/>
      <c r="E73" s="69"/>
      <c r="F73" s="70"/>
      <c r="G73" s="67"/>
      <c r="H73" s="71"/>
      <c r="I73" s="72"/>
      <c r="J73" s="72"/>
      <c r="K73" s="36"/>
      <c r="L73" s="79">
        <v>73</v>
      </c>
      <c r="M73" s="79"/>
      <c r="N73" s="74"/>
      <c r="O73" s="81" t="s">
        <v>209</v>
      </c>
      <c r="P73" s="83">
        <v>43540.945925925924</v>
      </c>
      <c r="Q73" s="81" t="s">
        <v>224</v>
      </c>
      <c r="R73" s="81"/>
      <c r="S73" s="81"/>
      <c r="T73" s="81"/>
      <c r="U73" s="83">
        <v>43540.945925925924</v>
      </c>
      <c r="V73" s="84" t="s">
        <v>280</v>
      </c>
      <c r="W73" s="81"/>
      <c r="X73" s="81"/>
      <c r="Y73" s="87" t="s">
        <v>324</v>
      </c>
      <c r="Z73" s="81"/>
    </row>
    <row r="74" spans="1:26" ht="15">
      <c r="A74" s="66" t="s">
        <v>197</v>
      </c>
      <c r="B74" s="66" t="s">
        <v>196</v>
      </c>
      <c r="C74" s="67"/>
      <c r="D74" s="68"/>
      <c r="E74" s="69"/>
      <c r="F74" s="70"/>
      <c r="G74" s="67"/>
      <c r="H74" s="71"/>
      <c r="I74" s="72"/>
      <c r="J74" s="72"/>
      <c r="K74" s="36"/>
      <c r="L74" s="79">
        <v>74</v>
      </c>
      <c r="M74" s="79"/>
      <c r="N74" s="74"/>
      <c r="O74" s="81" t="s">
        <v>209</v>
      </c>
      <c r="P74" s="83">
        <v>43540.945925925924</v>
      </c>
      <c r="Q74" s="81" t="s">
        <v>224</v>
      </c>
      <c r="R74" s="81"/>
      <c r="S74" s="81"/>
      <c r="T74" s="81"/>
      <c r="U74" s="83">
        <v>43540.945925925924</v>
      </c>
      <c r="V74" s="84" t="s">
        <v>280</v>
      </c>
      <c r="W74" s="81"/>
      <c r="X74" s="81"/>
      <c r="Y74" s="87" t="s">
        <v>324</v>
      </c>
      <c r="Z74" s="81"/>
    </row>
    <row r="75" spans="1:26" ht="15">
      <c r="A75" s="66" t="s">
        <v>197</v>
      </c>
      <c r="B75" s="66" t="s">
        <v>198</v>
      </c>
      <c r="C75" s="67"/>
      <c r="D75" s="68"/>
      <c r="E75" s="69"/>
      <c r="F75" s="70"/>
      <c r="G75" s="67"/>
      <c r="H75" s="71"/>
      <c r="I75" s="72"/>
      <c r="J75" s="72"/>
      <c r="K75" s="36"/>
      <c r="L75" s="79">
        <v>75</v>
      </c>
      <c r="M75" s="79"/>
      <c r="N75" s="74"/>
      <c r="O75" s="81" t="s">
        <v>209</v>
      </c>
      <c r="P75" s="83">
        <v>43541.638553240744</v>
      </c>
      <c r="Q75" s="81" t="s">
        <v>211</v>
      </c>
      <c r="R75" s="81"/>
      <c r="S75" s="81"/>
      <c r="T75" s="81"/>
      <c r="U75" s="83">
        <v>43541.638553240744</v>
      </c>
      <c r="V75" s="84" t="s">
        <v>281</v>
      </c>
      <c r="W75" s="81"/>
      <c r="X75" s="81"/>
      <c r="Y75" s="87" t="s">
        <v>325</v>
      </c>
      <c r="Z75" s="81"/>
    </row>
    <row r="76" spans="1:26" ht="15">
      <c r="A76" s="66" t="s">
        <v>197</v>
      </c>
      <c r="B76" s="66" t="s">
        <v>196</v>
      </c>
      <c r="C76" s="67"/>
      <c r="D76" s="68"/>
      <c r="E76" s="69"/>
      <c r="F76" s="70"/>
      <c r="G76" s="67"/>
      <c r="H76" s="71"/>
      <c r="I76" s="72"/>
      <c r="J76" s="72"/>
      <c r="K76" s="36"/>
      <c r="L76" s="79">
        <v>76</v>
      </c>
      <c r="M76" s="79"/>
      <c r="N76" s="74"/>
      <c r="O76" s="81" t="s">
        <v>209</v>
      </c>
      <c r="P76" s="83">
        <v>43541.638553240744</v>
      </c>
      <c r="Q76" s="81" t="s">
        <v>211</v>
      </c>
      <c r="R76" s="81"/>
      <c r="S76" s="81"/>
      <c r="T76" s="81"/>
      <c r="U76" s="83">
        <v>43541.638553240744</v>
      </c>
      <c r="V76" s="84" t="s">
        <v>281</v>
      </c>
      <c r="W76" s="81"/>
      <c r="X76" s="81"/>
      <c r="Y76" s="87" t="s">
        <v>325</v>
      </c>
      <c r="Z76" s="81"/>
    </row>
    <row r="77" spans="1:26" ht="15">
      <c r="A77" s="66" t="s">
        <v>197</v>
      </c>
      <c r="B77" s="66" t="s">
        <v>196</v>
      </c>
      <c r="C77" s="67"/>
      <c r="D77" s="68"/>
      <c r="E77" s="69"/>
      <c r="F77" s="70"/>
      <c r="G77" s="67"/>
      <c r="H77" s="71"/>
      <c r="I77" s="72"/>
      <c r="J77" s="72"/>
      <c r="K77" s="36"/>
      <c r="L77" s="79">
        <v>77</v>
      </c>
      <c r="M77" s="79"/>
      <c r="N77" s="74"/>
      <c r="O77" s="81" t="s">
        <v>209</v>
      </c>
      <c r="P77" s="83">
        <v>43543.626296296294</v>
      </c>
      <c r="Q77" s="81" t="s">
        <v>212</v>
      </c>
      <c r="R77" s="81"/>
      <c r="S77" s="81"/>
      <c r="T77" s="81"/>
      <c r="U77" s="83">
        <v>43543.626296296294</v>
      </c>
      <c r="V77" s="84" t="s">
        <v>272</v>
      </c>
      <c r="W77" s="81"/>
      <c r="X77" s="81"/>
      <c r="Y77" s="87" t="s">
        <v>316</v>
      </c>
      <c r="Z77" s="81"/>
    </row>
    <row r="78" spans="1:26" ht="15">
      <c r="A78" s="66" t="s">
        <v>197</v>
      </c>
      <c r="B78" s="66" t="s">
        <v>197</v>
      </c>
      <c r="C78" s="67"/>
      <c r="D78" s="68"/>
      <c r="E78" s="69"/>
      <c r="F78" s="70"/>
      <c r="G78" s="67"/>
      <c r="H78" s="71"/>
      <c r="I78" s="72"/>
      <c r="J78" s="72"/>
      <c r="K78" s="36"/>
      <c r="L78" s="79">
        <v>78</v>
      </c>
      <c r="M78" s="79"/>
      <c r="N78" s="74"/>
      <c r="O78" s="81" t="s">
        <v>179</v>
      </c>
      <c r="P78" s="83">
        <v>43543.80370370371</v>
      </c>
      <c r="Q78" s="81" t="s">
        <v>237</v>
      </c>
      <c r="R78" s="84" t="s">
        <v>256</v>
      </c>
      <c r="S78" s="81" t="s">
        <v>258</v>
      </c>
      <c r="T78" s="81"/>
      <c r="U78" s="83">
        <v>43543.80370370371</v>
      </c>
      <c r="V78" s="84" t="s">
        <v>300</v>
      </c>
      <c r="W78" s="81">
        <v>41.79514</v>
      </c>
      <c r="X78" s="81">
        <v>-71.43562</v>
      </c>
      <c r="Y78" s="87" t="s">
        <v>344</v>
      </c>
      <c r="Z78" s="81"/>
    </row>
    <row r="79" spans="1:26" ht="15">
      <c r="A79" s="66" t="s">
        <v>197</v>
      </c>
      <c r="B79" s="66" t="s">
        <v>198</v>
      </c>
      <c r="C79" s="67"/>
      <c r="D79" s="68"/>
      <c r="E79" s="69"/>
      <c r="F79" s="70"/>
      <c r="G79" s="67"/>
      <c r="H79" s="71"/>
      <c r="I79" s="72"/>
      <c r="J79" s="72"/>
      <c r="K79" s="36"/>
      <c r="L79" s="79">
        <v>79</v>
      </c>
      <c r="M79" s="79"/>
      <c r="N79" s="74"/>
      <c r="O79" s="81" t="s">
        <v>209</v>
      </c>
      <c r="P79" s="83">
        <v>43543.85333333333</v>
      </c>
      <c r="Q79" s="81" t="s">
        <v>215</v>
      </c>
      <c r="R79" s="81"/>
      <c r="S79" s="81"/>
      <c r="T79" s="81"/>
      <c r="U79" s="83">
        <v>43543.85333333333</v>
      </c>
      <c r="V79" s="84" t="s">
        <v>291</v>
      </c>
      <c r="W79" s="81"/>
      <c r="X79" s="81"/>
      <c r="Y79" s="87" t="s">
        <v>335</v>
      </c>
      <c r="Z79" s="81"/>
    </row>
    <row r="80" spans="1:26" ht="15">
      <c r="A80" s="66" t="s">
        <v>197</v>
      </c>
      <c r="B80" s="66" t="s">
        <v>196</v>
      </c>
      <c r="C80" s="67"/>
      <c r="D80" s="68"/>
      <c r="E80" s="69"/>
      <c r="F80" s="70"/>
      <c r="G80" s="67"/>
      <c r="H80" s="71"/>
      <c r="I80" s="72"/>
      <c r="J80" s="72"/>
      <c r="K80" s="36"/>
      <c r="L80" s="79">
        <v>80</v>
      </c>
      <c r="M80" s="79"/>
      <c r="N80" s="74"/>
      <c r="O80" s="81" t="s">
        <v>209</v>
      </c>
      <c r="P80" s="83">
        <v>43543.85333333333</v>
      </c>
      <c r="Q80" s="81" t="s">
        <v>215</v>
      </c>
      <c r="R80" s="81"/>
      <c r="S80" s="81"/>
      <c r="T80" s="81"/>
      <c r="U80" s="83">
        <v>43543.85333333333</v>
      </c>
      <c r="V80" s="84" t="s">
        <v>291</v>
      </c>
      <c r="W80" s="81"/>
      <c r="X80" s="81"/>
      <c r="Y80" s="87" t="s">
        <v>335</v>
      </c>
      <c r="Z80" s="81"/>
    </row>
    <row r="81" spans="1:26" ht="15">
      <c r="A81" s="66" t="s">
        <v>197</v>
      </c>
      <c r="B81" s="66" t="s">
        <v>198</v>
      </c>
      <c r="C81" s="67"/>
      <c r="D81" s="68"/>
      <c r="E81" s="69"/>
      <c r="F81" s="70"/>
      <c r="G81" s="67"/>
      <c r="H81" s="71"/>
      <c r="I81" s="72"/>
      <c r="J81" s="72"/>
      <c r="K81" s="36"/>
      <c r="L81" s="79">
        <v>81</v>
      </c>
      <c r="M81" s="79"/>
      <c r="N81" s="74"/>
      <c r="O81" s="81" t="s">
        <v>209</v>
      </c>
      <c r="P81" s="83">
        <v>43544.56018518518</v>
      </c>
      <c r="Q81" s="81" t="s">
        <v>216</v>
      </c>
      <c r="R81" s="81"/>
      <c r="S81" s="81"/>
      <c r="T81" s="81"/>
      <c r="U81" s="83">
        <v>43544.56018518518</v>
      </c>
      <c r="V81" s="84" t="s">
        <v>294</v>
      </c>
      <c r="W81" s="81"/>
      <c r="X81" s="81"/>
      <c r="Y81" s="87" t="s">
        <v>338</v>
      </c>
      <c r="Z81" s="81"/>
    </row>
    <row r="82" spans="1:26" ht="15">
      <c r="A82" s="66" t="s">
        <v>197</v>
      </c>
      <c r="B82" s="66" t="s">
        <v>196</v>
      </c>
      <c r="C82" s="67"/>
      <c r="D82" s="68"/>
      <c r="E82" s="69"/>
      <c r="F82" s="70"/>
      <c r="G82" s="67"/>
      <c r="H82" s="71"/>
      <c r="I82" s="72"/>
      <c r="J82" s="72"/>
      <c r="K82" s="36"/>
      <c r="L82" s="79">
        <v>82</v>
      </c>
      <c r="M82" s="79"/>
      <c r="N82" s="74"/>
      <c r="O82" s="81" t="s">
        <v>209</v>
      </c>
      <c r="P82" s="83">
        <v>43544.56018518518</v>
      </c>
      <c r="Q82" s="81" t="s">
        <v>216</v>
      </c>
      <c r="R82" s="81"/>
      <c r="S82" s="81"/>
      <c r="T82" s="81"/>
      <c r="U82" s="83">
        <v>43544.56018518518</v>
      </c>
      <c r="V82" s="84" t="s">
        <v>294</v>
      </c>
      <c r="W82" s="81"/>
      <c r="X82" s="81"/>
      <c r="Y82" s="87" t="s">
        <v>338</v>
      </c>
      <c r="Z82" s="81"/>
    </row>
    <row r="83" spans="1:26" ht="15">
      <c r="A83" s="66" t="s">
        <v>197</v>
      </c>
      <c r="B83" s="66" t="s">
        <v>198</v>
      </c>
      <c r="C83" s="67"/>
      <c r="D83" s="68"/>
      <c r="E83" s="69"/>
      <c r="F83" s="70"/>
      <c r="G83" s="67"/>
      <c r="H83" s="71"/>
      <c r="I83" s="72"/>
      <c r="J83" s="72"/>
      <c r="K83" s="36"/>
      <c r="L83" s="79">
        <v>83</v>
      </c>
      <c r="M83" s="79"/>
      <c r="N83" s="74"/>
      <c r="O83" s="81" t="s">
        <v>209</v>
      </c>
      <c r="P83" s="83">
        <v>43545.71090277778</v>
      </c>
      <c r="Q83" s="81" t="s">
        <v>238</v>
      </c>
      <c r="R83" s="81"/>
      <c r="S83" s="81"/>
      <c r="T83" s="81"/>
      <c r="U83" s="83">
        <v>43545.71090277778</v>
      </c>
      <c r="V83" s="84" t="s">
        <v>301</v>
      </c>
      <c r="W83" s="81"/>
      <c r="X83" s="81"/>
      <c r="Y83" s="87" t="s">
        <v>345</v>
      </c>
      <c r="Z83" s="81"/>
    </row>
    <row r="84" spans="1:26" ht="15">
      <c r="A84" s="66" t="s">
        <v>197</v>
      </c>
      <c r="B84" s="66" t="s">
        <v>207</v>
      </c>
      <c r="C84" s="67"/>
      <c r="D84" s="68"/>
      <c r="E84" s="69"/>
      <c r="F84" s="70"/>
      <c r="G84" s="67"/>
      <c r="H84" s="71"/>
      <c r="I84" s="72"/>
      <c r="J84" s="72"/>
      <c r="K84" s="36"/>
      <c r="L84" s="79">
        <v>84</v>
      </c>
      <c r="M84" s="79"/>
      <c r="N84" s="74"/>
      <c r="O84" s="81" t="s">
        <v>209</v>
      </c>
      <c r="P84" s="83">
        <v>43545.71090277778</v>
      </c>
      <c r="Q84" s="81" t="s">
        <v>238</v>
      </c>
      <c r="R84" s="81"/>
      <c r="S84" s="81"/>
      <c r="T84" s="81"/>
      <c r="U84" s="83">
        <v>43545.71090277778</v>
      </c>
      <c r="V84" s="84" t="s">
        <v>301</v>
      </c>
      <c r="W84" s="81"/>
      <c r="X84" s="81"/>
      <c r="Y84" s="87" t="s">
        <v>345</v>
      </c>
      <c r="Z84" s="81"/>
    </row>
    <row r="85" spans="1:26" ht="15">
      <c r="A85" s="66" t="s">
        <v>197</v>
      </c>
      <c r="B85" s="66" t="s">
        <v>208</v>
      </c>
      <c r="C85" s="67"/>
      <c r="D85" s="68"/>
      <c r="E85" s="69"/>
      <c r="F85" s="70"/>
      <c r="G85" s="67"/>
      <c r="H85" s="71"/>
      <c r="I85" s="72"/>
      <c r="J85" s="72"/>
      <c r="K85" s="36"/>
      <c r="L85" s="79">
        <v>85</v>
      </c>
      <c r="M85" s="79"/>
      <c r="N85" s="74"/>
      <c r="O85" s="81" t="s">
        <v>209</v>
      </c>
      <c r="P85" s="83">
        <v>43545.71090277778</v>
      </c>
      <c r="Q85" s="81" t="s">
        <v>238</v>
      </c>
      <c r="R85" s="81"/>
      <c r="S85" s="81"/>
      <c r="T85" s="81"/>
      <c r="U85" s="83">
        <v>43545.71090277778</v>
      </c>
      <c r="V85" s="84" t="s">
        <v>301</v>
      </c>
      <c r="W85" s="81"/>
      <c r="X85" s="81"/>
      <c r="Y85" s="87" t="s">
        <v>345</v>
      </c>
      <c r="Z85" s="81"/>
    </row>
    <row r="86" spans="1:26" ht="15">
      <c r="A86" s="66" t="s">
        <v>197</v>
      </c>
      <c r="B86" s="66" t="s">
        <v>196</v>
      </c>
      <c r="C86" s="67"/>
      <c r="D86" s="68"/>
      <c r="E86" s="69"/>
      <c r="F86" s="70"/>
      <c r="G86" s="67"/>
      <c r="H86" s="71"/>
      <c r="I86" s="72"/>
      <c r="J86" s="72"/>
      <c r="K86" s="36"/>
      <c r="L86" s="79">
        <v>86</v>
      </c>
      <c r="M86" s="79"/>
      <c r="N86" s="74"/>
      <c r="O86" s="81" t="s">
        <v>209</v>
      </c>
      <c r="P86" s="83">
        <v>43545.71090277778</v>
      </c>
      <c r="Q86" s="81" t="s">
        <v>238</v>
      </c>
      <c r="R86" s="81"/>
      <c r="S86" s="81"/>
      <c r="T86" s="81"/>
      <c r="U86" s="83">
        <v>43545.71090277778</v>
      </c>
      <c r="V86" s="84" t="s">
        <v>301</v>
      </c>
      <c r="W86" s="81"/>
      <c r="X86" s="81"/>
      <c r="Y86" s="87" t="s">
        <v>345</v>
      </c>
      <c r="Z86" s="81"/>
    </row>
    <row r="87" spans="1:26" ht="15">
      <c r="A87" s="66" t="s">
        <v>198</v>
      </c>
      <c r="B87" s="66" t="s">
        <v>197</v>
      </c>
      <c r="C87" s="67"/>
      <c r="D87" s="68"/>
      <c r="E87" s="69"/>
      <c r="F87" s="70"/>
      <c r="G87" s="67"/>
      <c r="H87" s="71"/>
      <c r="I87" s="72"/>
      <c r="J87" s="72"/>
      <c r="K87" s="36"/>
      <c r="L87" s="79">
        <v>87</v>
      </c>
      <c r="M87" s="79"/>
      <c r="N87" s="74"/>
      <c r="O87" s="81" t="s">
        <v>209</v>
      </c>
      <c r="P87" s="83">
        <v>43536.75461805556</v>
      </c>
      <c r="Q87" s="81" t="s">
        <v>232</v>
      </c>
      <c r="R87" s="81"/>
      <c r="S87" s="81"/>
      <c r="T87" s="81"/>
      <c r="U87" s="83">
        <v>43536.75461805556</v>
      </c>
      <c r="V87" s="84" t="s">
        <v>292</v>
      </c>
      <c r="W87" s="81"/>
      <c r="X87" s="81"/>
      <c r="Y87" s="87" t="s">
        <v>336</v>
      </c>
      <c r="Z87" s="81"/>
    </row>
    <row r="88" spans="1:26" ht="15">
      <c r="A88" s="66" t="s">
        <v>198</v>
      </c>
      <c r="B88" s="66" t="s">
        <v>197</v>
      </c>
      <c r="C88" s="67"/>
      <c r="D88" s="68"/>
      <c r="E88" s="69"/>
      <c r="F88" s="70"/>
      <c r="G88" s="67"/>
      <c r="H88" s="71"/>
      <c r="I88" s="72"/>
      <c r="J88" s="72"/>
      <c r="K88" s="36"/>
      <c r="L88" s="79">
        <v>88</v>
      </c>
      <c r="M88" s="79"/>
      <c r="N88" s="74"/>
      <c r="O88" s="81" t="s">
        <v>209</v>
      </c>
      <c r="P88" s="83">
        <v>43538.64644675926</v>
      </c>
      <c r="Q88" s="81" t="s">
        <v>236</v>
      </c>
      <c r="R88" s="81"/>
      <c r="S88" s="81"/>
      <c r="T88" s="81"/>
      <c r="U88" s="83">
        <v>43538.64644675926</v>
      </c>
      <c r="V88" s="84" t="s">
        <v>302</v>
      </c>
      <c r="W88" s="81"/>
      <c r="X88" s="81"/>
      <c r="Y88" s="87" t="s">
        <v>346</v>
      </c>
      <c r="Z88" s="81"/>
    </row>
    <row r="89" spans="1:26" ht="15">
      <c r="A89" s="66" t="s">
        <v>198</v>
      </c>
      <c r="B89" s="66" t="s">
        <v>197</v>
      </c>
      <c r="C89" s="67"/>
      <c r="D89" s="68"/>
      <c r="E89" s="69"/>
      <c r="F89" s="70"/>
      <c r="G89" s="67"/>
      <c r="H89" s="71"/>
      <c r="I89" s="72"/>
      <c r="J89" s="72"/>
      <c r="K89" s="36"/>
      <c r="L89" s="79">
        <v>89</v>
      </c>
      <c r="M89" s="79"/>
      <c r="N89" s="74"/>
      <c r="O89" s="81" t="s">
        <v>209</v>
      </c>
      <c r="P89" s="83">
        <v>43540.51388888889</v>
      </c>
      <c r="Q89" s="81" t="s">
        <v>225</v>
      </c>
      <c r="R89" s="84" t="s">
        <v>246</v>
      </c>
      <c r="S89" s="81" t="s">
        <v>258</v>
      </c>
      <c r="T89" s="81" t="s">
        <v>259</v>
      </c>
      <c r="U89" s="83">
        <v>43540.51388888889</v>
      </c>
      <c r="V89" s="84" t="s">
        <v>282</v>
      </c>
      <c r="W89" s="81"/>
      <c r="X89" s="81"/>
      <c r="Y89" s="87" t="s">
        <v>326</v>
      </c>
      <c r="Z89" s="81"/>
    </row>
    <row r="90" spans="1:26" ht="15">
      <c r="A90" s="66" t="s">
        <v>198</v>
      </c>
      <c r="B90" s="66" t="s">
        <v>197</v>
      </c>
      <c r="C90" s="67"/>
      <c r="D90" s="68"/>
      <c r="E90" s="69"/>
      <c r="F90" s="70"/>
      <c r="G90" s="67"/>
      <c r="H90" s="71"/>
      <c r="I90" s="72"/>
      <c r="J90" s="72"/>
      <c r="K90" s="36"/>
      <c r="L90" s="79">
        <v>90</v>
      </c>
      <c r="M90" s="79"/>
      <c r="N90" s="74"/>
      <c r="O90" s="81" t="s">
        <v>209</v>
      </c>
      <c r="P90" s="83">
        <v>43540.923634259256</v>
      </c>
      <c r="Q90" s="81" t="s">
        <v>224</v>
      </c>
      <c r="R90" s="81"/>
      <c r="S90" s="81"/>
      <c r="T90" s="81"/>
      <c r="U90" s="83">
        <v>43540.923634259256</v>
      </c>
      <c r="V90" s="84" t="s">
        <v>283</v>
      </c>
      <c r="W90" s="81"/>
      <c r="X90" s="81"/>
      <c r="Y90" s="87" t="s">
        <v>327</v>
      </c>
      <c r="Z90" s="81"/>
    </row>
    <row r="91" spans="1:26" ht="15">
      <c r="A91" s="66" t="s">
        <v>198</v>
      </c>
      <c r="B91" s="66" t="s">
        <v>197</v>
      </c>
      <c r="C91" s="67"/>
      <c r="D91" s="68"/>
      <c r="E91" s="69"/>
      <c r="F91" s="70"/>
      <c r="G91" s="67"/>
      <c r="H91" s="71"/>
      <c r="I91" s="72"/>
      <c r="J91" s="72"/>
      <c r="K91" s="36"/>
      <c r="L91" s="79">
        <v>91</v>
      </c>
      <c r="M91" s="79"/>
      <c r="N91" s="74"/>
      <c r="O91" s="81" t="s">
        <v>209</v>
      </c>
      <c r="P91" s="83">
        <v>43540.930555555555</v>
      </c>
      <c r="Q91" s="81" t="s">
        <v>226</v>
      </c>
      <c r="R91" s="84" t="s">
        <v>247</v>
      </c>
      <c r="S91" s="81" t="s">
        <v>258</v>
      </c>
      <c r="T91" s="81" t="s">
        <v>259</v>
      </c>
      <c r="U91" s="83">
        <v>43540.930555555555</v>
      </c>
      <c r="V91" s="84" t="s">
        <v>284</v>
      </c>
      <c r="W91" s="81"/>
      <c r="X91" s="81"/>
      <c r="Y91" s="87" t="s">
        <v>328</v>
      </c>
      <c r="Z91" s="81"/>
    </row>
    <row r="92" spans="1:26" ht="15">
      <c r="A92" s="66" t="s">
        <v>198</v>
      </c>
      <c r="B92" s="66" t="s">
        <v>197</v>
      </c>
      <c r="C92" s="67"/>
      <c r="D92" s="68"/>
      <c r="E92" s="69"/>
      <c r="F92" s="70"/>
      <c r="G92" s="67"/>
      <c r="H92" s="71"/>
      <c r="I92" s="72"/>
      <c r="J92" s="72"/>
      <c r="K92" s="36"/>
      <c r="L92" s="79">
        <v>92</v>
      </c>
      <c r="M92" s="79"/>
      <c r="N92" s="74"/>
      <c r="O92" s="81" t="s">
        <v>209</v>
      </c>
      <c r="P92" s="83">
        <v>43541.34722222222</v>
      </c>
      <c r="Q92" s="81" t="s">
        <v>227</v>
      </c>
      <c r="R92" s="84" t="s">
        <v>248</v>
      </c>
      <c r="S92" s="81" t="s">
        <v>258</v>
      </c>
      <c r="T92" s="81" t="s">
        <v>259</v>
      </c>
      <c r="U92" s="83">
        <v>43541.34722222222</v>
      </c>
      <c r="V92" s="84" t="s">
        <v>285</v>
      </c>
      <c r="W92" s="81"/>
      <c r="X92" s="81"/>
      <c r="Y92" s="87" t="s">
        <v>329</v>
      </c>
      <c r="Z92" s="81"/>
    </row>
    <row r="93" spans="1:26" ht="15">
      <c r="A93" s="66" t="s">
        <v>198</v>
      </c>
      <c r="B93" s="66" t="s">
        <v>197</v>
      </c>
      <c r="C93" s="67"/>
      <c r="D93" s="68"/>
      <c r="E93" s="69"/>
      <c r="F93" s="70"/>
      <c r="G93" s="67"/>
      <c r="H93" s="71"/>
      <c r="I93" s="72"/>
      <c r="J93" s="72"/>
      <c r="K93" s="36"/>
      <c r="L93" s="79">
        <v>93</v>
      </c>
      <c r="M93" s="79"/>
      <c r="N93" s="74"/>
      <c r="O93" s="81" t="s">
        <v>209</v>
      </c>
      <c r="P93" s="83">
        <v>43541.618055555555</v>
      </c>
      <c r="Q93" s="81" t="s">
        <v>228</v>
      </c>
      <c r="R93" s="84" t="s">
        <v>249</v>
      </c>
      <c r="S93" s="81" t="s">
        <v>258</v>
      </c>
      <c r="T93" s="81" t="s">
        <v>259</v>
      </c>
      <c r="U93" s="83">
        <v>43541.618055555555</v>
      </c>
      <c r="V93" s="84" t="s">
        <v>286</v>
      </c>
      <c r="W93" s="81"/>
      <c r="X93" s="81"/>
      <c r="Y93" s="87" t="s">
        <v>330</v>
      </c>
      <c r="Z93" s="81"/>
    </row>
    <row r="94" spans="1:26" ht="15">
      <c r="A94" s="66" t="s">
        <v>198</v>
      </c>
      <c r="B94" s="66" t="s">
        <v>197</v>
      </c>
      <c r="C94" s="67"/>
      <c r="D94" s="68"/>
      <c r="E94" s="69"/>
      <c r="F94" s="70"/>
      <c r="G94" s="67"/>
      <c r="H94" s="71"/>
      <c r="I94" s="72"/>
      <c r="J94" s="72"/>
      <c r="K94" s="36"/>
      <c r="L94" s="79">
        <v>94</v>
      </c>
      <c r="M94" s="79"/>
      <c r="N94" s="74"/>
      <c r="O94" s="81" t="s">
        <v>209</v>
      </c>
      <c r="P94" s="83">
        <v>43542.13888888889</v>
      </c>
      <c r="Q94" s="81" t="s">
        <v>229</v>
      </c>
      <c r="R94" s="84" t="s">
        <v>250</v>
      </c>
      <c r="S94" s="81" t="s">
        <v>258</v>
      </c>
      <c r="T94" s="81" t="s">
        <v>259</v>
      </c>
      <c r="U94" s="83">
        <v>43542.13888888889</v>
      </c>
      <c r="V94" s="84" t="s">
        <v>287</v>
      </c>
      <c r="W94" s="81"/>
      <c r="X94" s="81"/>
      <c r="Y94" s="87" t="s">
        <v>331</v>
      </c>
      <c r="Z94" s="81"/>
    </row>
    <row r="95" spans="1:26" ht="15">
      <c r="A95" s="66" t="s">
        <v>198</v>
      </c>
      <c r="B95" s="66" t="s">
        <v>197</v>
      </c>
      <c r="C95" s="67"/>
      <c r="D95" s="68"/>
      <c r="E95" s="69"/>
      <c r="F95" s="70"/>
      <c r="G95" s="67"/>
      <c r="H95" s="71"/>
      <c r="I95" s="72"/>
      <c r="J95" s="72"/>
      <c r="K95" s="36"/>
      <c r="L95" s="79">
        <v>95</v>
      </c>
      <c r="M95" s="79"/>
      <c r="N95" s="74"/>
      <c r="O95" s="81" t="s">
        <v>209</v>
      </c>
      <c r="P95" s="83">
        <v>43543.72447916667</v>
      </c>
      <c r="Q95" s="81" t="s">
        <v>215</v>
      </c>
      <c r="R95" s="81"/>
      <c r="S95" s="81"/>
      <c r="T95" s="81"/>
      <c r="U95" s="83">
        <v>43543.72447916667</v>
      </c>
      <c r="V95" s="84" t="s">
        <v>293</v>
      </c>
      <c r="W95" s="81"/>
      <c r="X95" s="81"/>
      <c r="Y95" s="87" t="s">
        <v>337</v>
      </c>
      <c r="Z95" s="81"/>
    </row>
    <row r="96" spans="1:26" ht="15">
      <c r="A96" s="66" t="s">
        <v>198</v>
      </c>
      <c r="B96" s="66" t="s">
        <v>197</v>
      </c>
      <c r="C96" s="67"/>
      <c r="D96" s="68"/>
      <c r="E96" s="69"/>
      <c r="F96" s="70"/>
      <c r="G96" s="67"/>
      <c r="H96" s="71"/>
      <c r="I96" s="72"/>
      <c r="J96" s="72"/>
      <c r="K96" s="36"/>
      <c r="L96" s="79">
        <v>96</v>
      </c>
      <c r="M96" s="79"/>
      <c r="N96" s="74"/>
      <c r="O96" s="81" t="s">
        <v>209</v>
      </c>
      <c r="P96" s="83">
        <v>43544.55341435185</v>
      </c>
      <c r="Q96" s="81" t="s">
        <v>216</v>
      </c>
      <c r="R96" s="81"/>
      <c r="S96" s="81"/>
      <c r="T96" s="81"/>
      <c r="U96" s="83">
        <v>43544.55341435185</v>
      </c>
      <c r="V96" s="84" t="s">
        <v>295</v>
      </c>
      <c r="W96" s="81"/>
      <c r="X96" s="81"/>
      <c r="Y96" s="87" t="s">
        <v>339</v>
      </c>
      <c r="Z96" s="81"/>
    </row>
    <row r="97" spans="1:26" ht="15">
      <c r="A97" s="66" t="s">
        <v>198</v>
      </c>
      <c r="B97" s="66" t="s">
        <v>197</v>
      </c>
      <c r="C97" s="67"/>
      <c r="D97" s="68"/>
      <c r="E97" s="69"/>
      <c r="F97" s="70"/>
      <c r="G97" s="67"/>
      <c r="H97" s="71"/>
      <c r="I97" s="72"/>
      <c r="J97" s="72"/>
      <c r="K97" s="36"/>
      <c r="L97" s="79">
        <v>97</v>
      </c>
      <c r="M97" s="79"/>
      <c r="N97" s="74"/>
      <c r="O97" s="81" t="s">
        <v>209</v>
      </c>
      <c r="P97" s="83">
        <v>43545.75682870371</v>
      </c>
      <c r="Q97" s="81" t="s">
        <v>238</v>
      </c>
      <c r="R97" s="81"/>
      <c r="S97" s="81"/>
      <c r="T97" s="81"/>
      <c r="U97" s="83">
        <v>43545.75682870371</v>
      </c>
      <c r="V97" s="84" t="s">
        <v>303</v>
      </c>
      <c r="W97" s="81"/>
      <c r="X97" s="81"/>
      <c r="Y97" s="87" t="s">
        <v>347</v>
      </c>
      <c r="Z97" s="81"/>
    </row>
    <row r="98" spans="1:26" ht="15">
      <c r="A98" s="66" t="s">
        <v>196</v>
      </c>
      <c r="B98" s="66" t="s">
        <v>207</v>
      </c>
      <c r="C98" s="67"/>
      <c r="D98" s="68"/>
      <c r="E98" s="69"/>
      <c r="F98" s="70"/>
      <c r="G98" s="67"/>
      <c r="H98" s="71"/>
      <c r="I98" s="72"/>
      <c r="J98" s="72"/>
      <c r="K98" s="36"/>
      <c r="L98" s="79">
        <v>98</v>
      </c>
      <c r="M98" s="79"/>
      <c r="N98" s="74"/>
      <c r="O98" s="81" t="s">
        <v>209</v>
      </c>
      <c r="P98" s="83">
        <v>43538.61818287037</v>
      </c>
      <c r="Q98" s="81" t="s">
        <v>234</v>
      </c>
      <c r="R98" s="84" t="s">
        <v>254</v>
      </c>
      <c r="S98" s="81" t="s">
        <v>258</v>
      </c>
      <c r="T98" s="81"/>
      <c r="U98" s="83">
        <v>43538.61818287037</v>
      </c>
      <c r="V98" s="84" t="s">
        <v>297</v>
      </c>
      <c r="W98" s="81"/>
      <c r="X98" s="81"/>
      <c r="Y98" s="87" t="s">
        <v>341</v>
      </c>
      <c r="Z98" s="81"/>
    </row>
    <row r="99" spans="1:26" ht="15">
      <c r="A99" s="66" t="s">
        <v>196</v>
      </c>
      <c r="B99" s="66" t="s">
        <v>207</v>
      </c>
      <c r="C99" s="67"/>
      <c r="D99" s="68"/>
      <c r="E99" s="69"/>
      <c r="F99" s="70"/>
      <c r="G99" s="67"/>
      <c r="H99" s="71"/>
      <c r="I99" s="72"/>
      <c r="J99" s="72"/>
      <c r="K99" s="36"/>
      <c r="L99" s="79">
        <v>99</v>
      </c>
      <c r="M99" s="79"/>
      <c r="N99" s="74"/>
      <c r="O99" s="81" t="s">
        <v>209</v>
      </c>
      <c r="P99" s="83">
        <v>43545.61827546296</v>
      </c>
      <c r="Q99" s="81" t="s">
        <v>235</v>
      </c>
      <c r="R99" s="84" t="s">
        <v>255</v>
      </c>
      <c r="S99" s="81" t="s">
        <v>258</v>
      </c>
      <c r="T99" s="81"/>
      <c r="U99" s="83">
        <v>43545.61827546296</v>
      </c>
      <c r="V99" s="84" t="s">
        <v>298</v>
      </c>
      <c r="W99" s="81"/>
      <c r="X99" s="81"/>
      <c r="Y99" s="87" t="s">
        <v>342</v>
      </c>
      <c r="Z99" s="81"/>
    </row>
    <row r="100" spans="1:26" ht="15">
      <c r="A100" s="66" t="s">
        <v>198</v>
      </c>
      <c r="B100" s="66" t="s">
        <v>207</v>
      </c>
      <c r="C100" s="67"/>
      <c r="D100" s="68"/>
      <c r="E100" s="69"/>
      <c r="F100" s="70"/>
      <c r="G100" s="67"/>
      <c r="H100" s="71"/>
      <c r="I100" s="72"/>
      <c r="J100" s="72"/>
      <c r="K100" s="36"/>
      <c r="L100" s="79">
        <v>100</v>
      </c>
      <c r="M100" s="79"/>
      <c r="N100" s="74"/>
      <c r="O100" s="81" t="s">
        <v>209</v>
      </c>
      <c r="P100" s="83">
        <v>43538.64644675926</v>
      </c>
      <c r="Q100" s="81" t="s">
        <v>236</v>
      </c>
      <c r="R100" s="81"/>
      <c r="S100" s="81"/>
      <c r="T100" s="81"/>
      <c r="U100" s="83">
        <v>43538.64644675926</v>
      </c>
      <c r="V100" s="84" t="s">
        <v>302</v>
      </c>
      <c r="W100" s="81"/>
      <c r="X100" s="81"/>
      <c r="Y100" s="87" t="s">
        <v>346</v>
      </c>
      <c r="Z100" s="81"/>
    </row>
    <row r="101" spans="1:26" ht="15">
      <c r="A101" s="66" t="s">
        <v>198</v>
      </c>
      <c r="B101" s="66" t="s">
        <v>207</v>
      </c>
      <c r="C101" s="67"/>
      <c r="D101" s="68"/>
      <c r="E101" s="69"/>
      <c r="F101" s="70"/>
      <c r="G101" s="67"/>
      <c r="H101" s="71"/>
      <c r="I101" s="72"/>
      <c r="J101" s="72"/>
      <c r="K101" s="36"/>
      <c r="L101" s="79">
        <v>101</v>
      </c>
      <c r="M101" s="79"/>
      <c r="N101" s="74"/>
      <c r="O101" s="81" t="s">
        <v>209</v>
      </c>
      <c r="P101" s="83">
        <v>43545.75682870371</v>
      </c>
      <c r="Q101" s="81" t="s">
        <v>238</v>
      </c>
      <c r="R101" s="81"/>
      <c r="S101" s="81"/>
      <c r="T101" s="81"/>
      <c r="U101" s="83">
        <v>43545.75682870371</v>
      </c>
      <c r="V101" s="84" t="s">
        <v>303</v>
      </c>
      <c r="W101" s="81"/>
      <c r="X101" s="81"/>
      <c r="Y101" s="87" t="s">
        <v>347</v>
      </c>
      <c r="Z101" s="81"/>
    </row>
    <row r="102" spans="1:26" ht="15">
      <c r="A102" s="66" t="s">
        <v>196</v>
      </c>
      <c r="B102" s="66" t="s">
        <v>208</v>
      </c>
      <c r="C102" s="67"/>
      <c r="D102" s="68"/>
      <c r="E102" s="69"/>
      <c r="F102" s="70"/>
      <c r="G102" s="67"/>
      <c r="H102" s="71"/>
      <c r="I102" s="72"/>
      <c r="J102" s="72"/>
      <c r="K102" s="36"/>
      <c r="L102" s="79">
        <v>102</v>
      </c>
      <c r="M102" s="79"/>
      <c r="N102" s="74"/>
      <c r="O102" s="81" t="s">
        <v>209</v>
      </c>
      <c r="P102" s="83">
        <v>43538.61818287037</v>
      </c>
      <c r="Q102" s="81" t="s">
        <v>234</v>
      </c>
      <c r="R102" s="84" t="s">
        <v>254</v>
      </c>
      <c r="S102" s="81" t="s">
        <v>258</v>
      </c>
      <c r="T102" s="81"/>
      <c r="U102" s="83">
        <v>43538.61818287037</v>
      </c>
      <c r="V102" s="84" t="s">
        <v>297</v>
      </c>
      <c r="W102" s="81"/>
      <c r="X102" s="81"/>
      <c r="Y102" s="87" t="s">
        <v>341</v>
      </c>
      <c r="Z102" s="81"/>
    </row>
    <row r="103" spans="1:26" ht="15">
      <c r="A103" s="66" t="s">
        <v>196</v>
      </c>
      <c r="B103" s="66" t="s">
        <v>208</v>
      </c>
      <c r="C103" s="67"/>
      <c r="D103" s="68"/>
      <c r="E103" s="69"/>
      <c r="F103" s="70"/>
      <c r="G103" s="67"/>
      <c r="H103" s="71"/>
      <c r="I103" s="72"/>
      <c r="J103" s="72"/>
      <c r="K103" s="36"/>
      <c r="L103" s="79">
        <v>103</v>
      </c>
      <c r="M103" s="79"/>
      <c r="N103" s="74"/>
      <c r="O103" s="81" t="s">
        <v>209</v>
      </c>
      <c r="P103" s="83">
        <v>43545.61827546296</v>
      </c>
      <c r="Q103" s="81" t="s">
        <v>235</v>
      </c>
      <c r="R103" s="84" t="s">
        <v>255</v>
      </c>
      <c r="S103" s="81" t="s">
        <v>258</v>
      </c>
      <c r="T103" s="81"/>
      <c r="U103" s="83">
        <v>43545.61827546296</v>
      </c>
      <c r="V103" s="84" t="s">
        <v>298</v>
      </c>
      <c r="W103" s="81"/>
      <c r="X103" s="81"/>
      <c r="Y103" s="87" t="s">
        <v>342</v>
      </c>
      <c r="Z103" s="81"/>
    </row>
    <row r="104" spans="1:26" ht="15">
      <c r="A104" s="66" t="s">
        <v>198</v>
      </c>
      <c r="B104" s="66" t="s">
        <v>208</v>
      </c>
      <c r="C104" s="67"/>
      <c r="D104" s="68"/>
      <c r="E104" s="69"/>
      <c r="F104" s="70"/>
      <c r="G104" s="67"/>
      <c r="H104" s="71"/>
      <c r="I104" s="72"/>
      <c r="J104" s="72"/>
      <c r="K104" s="36"/>
      <c r="L104" s="79">
        <v>104</v>
      </c>
      <c r="M104" s="79"/>
      <c r="N104" s="74"/>
      <c r="O104" s="81" t="s">
        <v>209</v>
      </c>
      <c r="P104" s="83">
        <v>43538.64644675926</v>
      </c>
      <c r="Q104" s="81" t="s">
        <v>236</v>
      </c>
      <c r="R104" s="81"/>
      <c r="S104" s="81"/>
      <c r="T104" s="81"/>
      <c r="U104" s="83">
        <v>43538.64644675926</v>
      </c>
      <c r="V104" s="84" t="s">
        <v>302</v>
      </c>
      <c r="W104" s="81"/>
      <c r="X104" s="81"/>
      <c r="Y104" s="87" t="s">
        <v>346</v>
      </c>
      <c r="Z104" s="81"/>
    </row>
    <row r="105" spans="1:26" ht="15">
      <c r="A105" s="66" t="s">
        <v>198</v>
      </c>
      <c r="B105" s="66" t="s">
        <v>208</v>
      </c>
      <c r="C105" s="67"/>
      <c r="D105" s="68"/>
      <c r="E105" s="69"/>
      <c r="F105" s="70"/>
      <c r="G105" s="67"/>
      <c r="H105" s="71"/>
      <c r="I105" s="72"/>
      <c r="J105" s="72"/>
      <c r="K105" s="36"/>
      <c r="L105" s="79">
        <v>105</v>
      </c>
      <c r="M105" s="79"/>
      <c r="N105" s="74"/>
      <c r="O105" s="81" t="s">
        <v>209</v>
      </c>
      <c r="P105" s="83">
        <v>43545.75682870371</v>
      </c>
      <c r="Q105" s="81" t="s">
        <v>238</v>
      </c>
      <c r="R105" s="81"/>
      <c r="S105" s="81"/>
      <c r="T105" s="81"/>
      <c r="U105" s="83">
        <v>43545.75682870371</v>
      </c>
      <c r="V105" s="84" t="s">
        <v>303</v>
      </c>
      <c r="W105" s="81"/>
      <c r="X105" s="81"/>
      <c r="Y105" s="87" t="s">
        <v>347</v>
      </c>
      <c r="Z105" s="81"/>
    </row>
    <row r="106" spans="1:26" ht="15">
      <c r="A106" s="66" t="s">
        <v>196</v>
      </c>
      <c r="B106" s="66" t="s">
        <v>198</v>
      </c>
      <c r="C106" s="67"/>
      <c r="D106" s="68"/>
      <c r="E106" s="69"/>
      <c r="F106" s="70"/>
      <c r="G106" s="67"/>
      <c r="H106" s="71"/>
      <c r="I106" s="72"/>
      <c r="J106" s="72"/>
      <c r="K106" s="36"/>
      <c r="L106" s="79">
        <v>106</v>
      </c>
      <c r="M106" s="79"/>
      <c r="N106" s="74"/>
      <c r="O106" s="81" t="s">
        <v>209</v>
      </c>
      <c r="P106" s="83">
        <v>43536.708958333336</v>
      </c>
      <c r="Q106" s="81" t="s">
        <v>230</v>
      </c>
      <c r="R106" s="84" t="s">
        <v>251</v>
      </c>
      <c r="S106" s="81" t="s">
        <v>258</v>
      </c>
      <c r="T106" s="81"/>
      <c r="U106" s="83">
        <v>43536.708958333336</v>
      </c>
      <c r="V106" s="84" t="s">
        <v>288</v>
      </c>
      <c r="W106" s="81"/>
      <c r="X106" s="81"/>
      <c r="Y106" s="87" t="s">
        <v>332</v>
      </c>
      <c r="Z106" s="81"/>
    </row>
    <row r="107" spans="1:26" ht="15">
      <c r="A107" s="66" t="s">
        <v>196</v>
      </c>
      <c r="B107" s="66" t="s">
        <v>198</v>
      </c>
      <c r="C107" s="67"/>
      <c r="D107" s="68"/>
      <c r="E107" s="69"/>
      <c r="F107" s="70"/>
      <c r="G107" s="67"/>
      <c r="H107" s="71"/>
      <c r="I107" s="72"/>
      <c r="J107" s="72"/>
      <c r="K107" s="36"/>
      <c r="L107" s="79">
        <v>107</v>
      </c>
      <c r="M107" s="79"/>
      <c r="N107" s="74"/>
      <c r="O107" s="81" t="s">
        <v>209</v>
      </c>
      <c r="P107" s="83">
        <v>43538.61818287037</v>
      </c>
      <c r="Q107" s="81" t="s">
        <v>234</v>
      </c>
      <c r="R107" s="84" t="s">
        <v>254</v>
      </c>
      <c r="S107" s="81" t="s">
        <v>258</v>
      </c>
      <c r="T107" s="81"/>
      <c r="U107" s="83">
        <v>43538.61818287037</v>
      </c>
      <c r="V107" s="84" t="s">
        <v>297</v>
      </c>
      <c r="W107" s="81"/>
      <c r="X107" s="81"/>
      <c r="Y107" s="87" t="s">
        <v>341</v>
      </c>
      <c r="Z107" s="81"/>
    </row>
    <row r="108" spans="1:26" ht="15">
      <c r="A108" s="66" t="s">
        <v>196</v>
      </c>
      <c r="B108" s="66" t="s">
        <v>198</v>
      </c>
      <c r="C108" s="67"/>
      <c r="D108" s="68"/>
      <c r="E108" s="69"/>
      <c r="F108" s="70"/>
      <c r="G108" s="67"/>
      <c r="H108" s="71"/>
      <c r="I108" s="72"/>
      <c r="J108" s="72"/>
      <c r="K108" s="36"/>
      <c r="L108" s="79">
        <v>108</v>
      </c>
      <c r="M108" s="79"/>
      <c r="N108" s="74"/>
      <c r="O108" s="81" t="s">
        <v>209</v>
      </c>
      <c r="P108" s="83">
        <v>43540.91716435185</v>
      </c>
      <c r="Q108" s="81" t="s">
        <v>222</v>
      </c>
      <c r="R108" s="84" t="s">
        <v>244</v>
      </c>
      <c r="S108" s="81" t="s">
        <v>258</v>
      </c>
      <c r="T108" s="81"/>
      <c r="U108" s="83">
        <v>43540.91716435185</v>
      </c>
      <c r="V108" s="84" t="s">
        <v>275</v>
      </c>
      <c r="W108" s="81"/>
      <c r="X108" s="81"/>
      <c r="Y108" s="87" t="s">
        <v>319</v>
      </c>
      <c r="Z108" s="81"/>
    </row>
    <row r="109" spans="1:26" ht="15">
      <c r="A109" s="66" t="s">
        <v>196</v>
      </c>
      <c r="B109" s="66" t="s">
        <v>198</v>
      </c>
      <c r="C109" s="67"/>
      <c r="D109" s="68"/>
      <c r="E109" s="69"/>
      <c r="F109" s="70"/>
      <c r="G109" s="67"/>
      <c r="H109" s="71"/>
      <c r="I109" s="72"/>
      <c r="J109" s="72"/>
      <c r="K109" s="36"/>
      <c r="L109" s="79">
        <v>109</v>
      </c>
      <c r="M109" s="79"/>
      <c r="N109" s="74"/>
      <c r="O109" s="81" t="s">
        <v>209</v>
      </c>
      <c r="P109" s="83">
        <v>43541.5844212963</v>
      </c>
      <c r="Q109" s="81" t="s">
        <v>223</v>
      </c>
      <c r="R109" s="84" t="s">
        <v>245</v>
      </c>
      <c r="S109" s="81" t="s">
        <v>258</v>
      </c>
      <c r="T109" s="81"/>
      <c r="U109" s="83">
        <v>43541.5844212963</v>
      </c>
      <c r="V109" s="84" t="s">
        <v>276</v>
      </c>
      <c r="W109" s="81"/>
      <c r="X109" s="81"/>
      <c r="Y109" s="87" t="s">
        <v>320</v>
      </c>
      <c r="Z109" s="81"/>
    </row>
    <row r="110" spans="1:26" ht="15">
      <c r="A110" s="66" t="s">
        <v>196</v>
      </c>
      <c r="B110" s="66" t="s">
        <v>198</v>
      </c>
      <c r="C110" s="67"/>
      <c r="D110" s="68"/>
      <c r="E110" s="69"/>
      <c r="F110" s="70"/>
      <c r="G110" s="67"/>
      <c r="H110" s="71"/>
      <c r="I110" s="72"/>
      <c r="J110" s="72"/>
      <c r="K110" s="36"/>
      <c r="L110" s="79">
        <v>110</v>
      </c>
      <c r="M110" s="79"/>
      <c r="N110" s="74"/>
      <c r="O110" s="81" t="s">
        <v>209</v>
      </c>
      <c r="P110" s="83">
        <v>43543.709085648145</v>
      </c>
      <c r="Q110" s="81" t="s">
        <v>231</v>
      </c>
      <c r="R110" s="84" t="s">
        <v>252</v>
      </c>
      <c r="S110" s="81" t="s">
        <v>258</v>
      </c>
      <c r="T110" s="81"/>
      <c r="U110" s="83">
        <v>43543.709085648145</v>
      </c>
      <c r="V110" s="84" t="s">
        <v>289</v>
      </c>
      <c r="W110" s="81"/>
      <c r="X110" s="81"/>
      <c r="Y110" s="87" t="s">
        <v>333</v>
      </c>
      <c r="Z110" s="81"/>
    </row>
    <row r="111" spans="1:26" ht="15">
      <c r="A111" s="66" t="s">
        <v>196</v>
      </c>
      <c r="B111" s="66" t="s">
        <v>198</v>
      </c>
      <c r="C111" s="67"/>
      <c r="D111" s="68"/>
      <c r="E111" s="69"/>
      <c r="F111" s="70"/>
      <c r="G111" s="67"/>
      <c r="H111" s="71"/>
      <c r="I111" s="72"/>
      <c r="J111" s="72"/>
      <c r="K111" s="36"/>
      <c r="L111" s="79">
        <v>111</v>
      </c>
      <c r="M111" s="79"/>
      <c r="N111" s="74"/>
      <c r="O111" s="81" t="s">
        <v>209</v>
      </c>
      <c r="P111" s="83">
        <v>43544.53487268519</v>
      </c>
      <c r="Q111" s="81" t="s">
        <v>233</v>
      </c>
      <c r="R111" s="84" t="s">
        <v>253</v>
      </c>
      <c r="S111" s="81" t="s">
        <v>258</v>
      </c>
      <c r="T111" s="81"/>
      <c r="U111" s="83">
        <v>43544.53487268519</v>
      </c>
      <c r="V111" s="84" t="s">
        <v>296</v>
      </c>
      <c r="W111" s="81"/>
      <c r="X111" s="81"/>
      <c r="Y111" s="87" t="s">
        <v>340</v>
      </c>
      <c r="Z111" s="81"/>
    </row>
    <row r="112" spans="1:26" ht="15">
      <c r="A112" s="66" t="s">
        <v>196</v>
      </c>
      <c r="B112" s="66" t="s">
        <v>198</v>
      </c>
      <c r="C112" s="67"/>
      <c r="D112" s="68"/>
      <c r="E112" s="69"/>
      <c r="F112" s="70"/>
      <c r="G112" s="67"/>
      <c r="H112" s="71"/>
      <c r="I112" s="72"/>
      <c r="J112" s="72"/>
      <c r="K112" s="36"/>
      <c r="L112" s="79">
        <v>112</v>
      </c>
      <c r="M112" s="79"/>
      <c r="N112" s="74"/>
      <c r="O112" s="81" t="s">
        <v>209</v>
      </c>
      <c r="P112" s="83">
        <v>43545.61827546296</v>
      </c>
      <c r="Q112" s="81" t="s">
        <v>235</v>
      </c>
      <c r="R112" s="84" t="s">
        <v>255</v>
      </c>
      <c r="S112" s="81" t="s">
        <v>258</v>
      </c>
      <c r="T112" s="81"/>
      <c r="U112" s="83">
        <v>43545.61827546296</v>
      </c>
      <c r="V112" s="84" t="s">
        <v>298</v>
      </c>
      <c r="W112" s="81"/>
      <c r="X112" s="81"/>
      <c r="Y112" s="87" t="s">
        <v>342</v>
      </c>
      <c r="Z112" s="81"/>
    </row>
    <row r="113" spans="1:26" ht="15">
      <c r="A113" s="66" t="s">
        <v>198</v>
      </c>
      <c r="B113" s="66" t="s">
        <v>196</v>
      </c>
      <c r="C113" s="67"/>
      <c r="D113" s="68"/>
      <c r="E113" s="69"/>
      <c r="F113" s="70"/>
      <c r="G113" s="67"/>
      <c r="H113" s="71"/>
      <c r="I113" s="72"/>
      <c r="J113" s="72"/>
      <c r="K113" s="36"/>
      <c r="L113" s="79">
        <v>113</v>
      </c>
      <c r="M113" s="79"/>
      <c r="N113" s="74"/>
      <c r="O113" s="81" t="s">
        <v>209</v>
      </c>
      <c r="P113" s="83">
        <v>43536.75461805556</v>
      </c>
      <c r="Q113" s="81" t="s">
        <v>232</v>
      </c>
      <c r="R113" s="81"/>
      <c r="S113" s="81"/>
      <c r="T113" s="81"/>
      <c r="U113" s="83">
        <v>43536.75461805556</v>
      </c>
      <c r="V113" s="84" t="s">
        <v>292</v>
      </c>
      <c r="W113" s="81"/>
      <c r="X113" s="81"/>
      <c r="Y113" s="87" t="s">
        <v>336</v>
      </c>
      <c r="Z113" s="81"/>
    </row>
    <row r="114" spans="1:26" ht="15">
      <c r="A114" s="66" t="s">
        <v>198</v>
      </c>
      <c r="B114" s="66" t="s">
        <v>196</v>
      </c>
      <c r="C114" s="67"/>
      <c r="D114" s="68"/>
      <c r="E114" s="69"/>
      <c r="F114" s="70"/>
      <c r="G114" s="67"/>
      <c r="H114" s="71"/>
      <c r="I114" s="72"/>
      <c r="J114" s="72"/>
      <c r="K114" s="36"/>
      <c r="L114" s="79">
        <v>114</v>
      </c>
      <c r="M114" s="79"/>
      <c r="N114" s="74"/>
      <c r="O114" s="81" t="s">
        <v>209</v>
      </c>
      <c r="P114" s="83">
        <v>43538.64644675926</v>
      </c>
      <c r="Q114" s="81" t="s">
        <v>236</v>
      </c>
      <c r="R114" s="81"/>
      <c r="S114" s="81"/>
      <c r="T114" s="81"/>
      <c r="U114" s="83">
        <v>43538.64644675926</v>
      </c>
      <c r="V114" s="84" t="s">
        <v>302</v>
      </c>
      <c r="W114" s="81"/>
      <c r="X114" s="81"/>
      <c r="Y114" s="87" t="s">
        <v>346</v>
      </c>
      <c r="Z114" s="81"/>
    </row>
    <row r="115" spans="1:26" ht="15">
      <c r="A115" s="66" t="s">
        <v>198</v>
      </c>
      <c r="B115" s="66" t="s">
        <v>196</v>
      </c>
      <c r="C115" s="67"/>
      <c r="D115" s="68"/>
      <c r="E115" s="69"/>
      <c r="F115" s="70"/>
      <c r="G115" s="67"/>
      <c r="H115" s="71"/>
      <c r="I115" s="72"/>
      <c r="J115" s="72"/>
      <c r="K115" s="36"/>
      <c r="L115" s="79">
        <v>115</v>
      </c>
      <c r="M115" s="79"/>
      <c r="N115" s="74"/>
      <c r="O115" s="81" t="s">
        <v>209</v>
      </c>
      <c r="P115" s="83">
        <v>43540.923634259256</v>
      </c>
      <c r="Q115" s="81" t="s">
        <v>224</v>
      </c>
      <c r="R115" s="81"/>
      <c r="S115" s="81"/>
      <c r="T115" s="81"/>
      <c r="U115" s="83">
        <v>43540.923634259256</v>
      </c>
      <c r="V115" s="84" t="s">
        <v>283</v>
      </c>
      <c r="W115" s="81"/>
      <c r="X115" s="81"/>
      <c r="Y115" s="87" t="s">
        <v>327</v>
      </c>
      <c r="Z115" s="81"/>
    </row>
    <row r="116" spans="1:26" ht="15">
      <c r="A116" s="66" t="s">
        <v>198</v>
      </c>
      <c r="B116" s="66" t="s">
        <v>196</v>
      </c>
      <c r="C116" s="67"/>
      <c r="D116" s="68"/>
      <c r="E116" s="69"/>
      <c r="F116" s="70"/>
      <c r="G116" s="67"/>
      <c r="H116" s="71"/>
      <c r="I116" s="72"/>
      <c r="J116" s="72"/>
      <c r="K116" s="36"/>
      <c r="L116" s="79">
        <v>116</v>
      </c>
      <c r="M116" s="79"/>
      <c r="N116" s="74"/>
      <c r="O116" s="81" t="s">
        <v>209</v>
      </c>
      <c r="P116" s="83">
        <v>43543.72447916667</v>
      </c>
      <c r="Q116" s="81" t="s">
        <v>215</v>
      </c>
      <c r="R116" s="81"/>
      <c r="S116" s="81"/>
      <c r="T116" s="81"/>
      <c r="U116" s="83">
        <v>43543.72447916667</v>
      </c>
      <c r="V116" s="84" t="s">
        <v>293</v>
      </c>
      <c r="W116" s="81"/>
      <c r="X116" s="81"/>
      <c r="Y116" s="87" t="s">
        <v>337</v>
      </c>
      <c r="Z116" s="81"/>
    </row>
    <row r="117" spans="1:26" ht="15">
      <c r="A117" s="66" t="s">
        <v>198</v>
      </c>
      <c r="B117" s="66" t="s">
        <v>196</v>
      </c>
      <c r="C117" s="67"/>
      <c r="D117" s="68"/>
      <c r="E117" s="69"/>
      <c r="F117" s="70"/>
      <c r="G117" s="67"/>
      <c r="H117" s="71"/>
      <c r="I117" s="72"/>
      <c r="J117" s="72"/>
      <c r="K117" s="36"/>
      <c r="L117" s="79">
        <v>117</v>
      </c>
      <c r="M117" s="79"/>
      <c r="N117" s="74"/>
      <c r="O117" s="81" t="s">
        <v>209</v>
      </c>
      <c r="P117" s="83">
        <v>43544.55341435185</v>
      </c>
      <c r="Q117" s="81" t="s">
        <v>216</v>
      </c>
      <c r="R117" s="81"/>
      <c r="S117" s="81"/>
      <c r="T117" s="81"/>
      <c r="U117" s="83">
        <v>43544.55341435185</v>
      </c>
      <c r="V117" s="84" t="s">
        <v>295</v>
      </c>
      <c r="W117" s="81"/>
      <c r="X117" s="81"/>
      <c r="Y117" s="87" t="s">
        <v>339</v>
      </c>
      <c r="Z117" s="81"/>
    </row>
    <row r="118" spans="1:26" ht="15">
      <c r="A118" s="66" t="s">
        <v>198</v>
      </c>
      <c r="B118" s="66" t="s">
        <v>196</v>
      </c>
      <c r="C118" s="67"/>
      <c r="D118" s="68"/>
      <c r="E118" s="69"/>
      <c r="F118" s="70"/>
      <c r="G118" s="67"/>
      <c r="H118" s="71"/>
      <c r="I118" s="72"/>
      <c r="J118" s="72"/>
      <c r="K118" s="36"/>
      <c r="L118" s="79">
        <v>118</v>
      </c>
      <c r="M118" s="79"/>
      <c r="N118" s="74"/>
      <c r="O118" s="81" t="s">
        <v>209</v>
      </c>
      <c r="P118" s="83">
        <v>43545.75682870371</v>
      </c>
      <c r="Q118" s="81" t="s">
        <v>238</v>
      </c>
      <c r="R118" s="81"/>
      <c r="S118" s="81"/>
      <c r="T118" s="81"/>
      <c r="U118" s="83">
        <v>43545.75682870371</v>
      </c>
      <c r="V118" s="84" t="s">
        <v>303</v>
      </c>
      <c r="W118" s="81"/>
      <c r="X118" s="81"/>
      <c r="Y118" s="87" t="s">
        <v>347</v>
      </c>
      <c r="Z118" s="8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hyperlinks>
    <hyperlink ref="R28" r:id="rId1" display="https://www.youtube.com/watch?v=SODEnFZlqak&amp;feature=youtu.be"/>
    <hyperlink ref="R29" r:id="rId2" display="https://twitter.com/i/web/status/1107771229799436289"/>
    <hyperlink ref="R30" r:id="rId3" display="https://twitter.com/i/web/status/1108020513312595970"/>
    <hyperlink ref="R32" r:id="rId4" display="https://twitter.com/i/web/status/1106170773780213760"/>
    <hyperlink ref="R33" r:id="rId5" display="https://twitter.com/i/web/status/1106888163765698561"/>
    <hyperlink ref="R34" r:id="rId6" display="https://twitter.com/i/web/status/1107039013867794437"/>
    <hyperlink ref="R35" r:id="rId7" display="https://twitter.com/i/web/status/1107280821088669696"/>
    <hyperlink ref="R41" r:id="rId8" display="https://twitter.com/i/web/status/1106892871662104576"/>
    <hyperlink ref="R43" r:id="rId9" display="https://twitter.com/i/web/status/1107043866522214400"/>
    <hyperlink ref="R44" r:id="rId10" display="https://twitter.com/i/web/status/1107194861613125632"/>
    <hyperlink ref="R45" r:id="rId11" display="https://twitter.com/i/web/status/1107293008519671810"/>
    <hyperlink ref="R46" r:id="rId12" display="https://twitter.com/i/web/status/1107481751918731264"/>
    <hyperlink ref="R47" r:id="rId13" display="https://twitter.com/i/web/status/1105514011230113792"/>
    <hyperlink ref="R48" r:id="rId14" display="https://twitter.com/i/web/status/1108050771176771591"/>
    <hyperlink ref="R55" r:id="rId15" display="https://twitter.com/i/web/status/1108350026521198597"/>
    <hyperlink ref="R58" r:id="rId16" display="https://twitter.com/i/web/status/1105514011230113792"/>
    <hyperlink ref="R59" r:id="rId17" display="https://twitter.com/i/web/status/1106205891576107010"/>
    <hyperlink ref="R60" r:id="rId18" display="https://twitter.com/i/web/status/1107039013867794437"/>
    <hyperlink ref="R61" r:id="rId19" display="https://twitter.com/i/web/status/1108050771176771591"/>
    <hyperlink ref="R62" r:id="rId20" display="https://twitter.com/i/web/status/1108350026521198597"/>
    <hyperlink ref="R63" r:id="rId21" display="https://twitter.com/i/web/status/1108742638423949312"/>
    <hyperlink ref="R78" r:id="rId22" display="https://twitter.com/i/web/status/1108085062812254211"/>
    <hyperlink ref="R89" r:id="rId23" display="https://twitter.com/i/web/status/1106892871662104576"/>
    <hyperlink ref="R91" r:id="rId24" display="https://twitter.com/i/web/status/1107043866522214400"/>
    <hyperlink ref="R92" r:id="rId25" display="https://twitter.com/i/web/status/1107194861613125632"/>
    <hyperlink ref="R93" r:id="rId26" display="https://twitter.com/i/web/status/1107293008519671810"/>
    <hyperlink ref="R94" r:id="rId27" display="https://twitter.com/i/web/status/1107481751918731264"/>
    <hyperlink ref="R98" r:id="rId28" display="https://twitter.com/i/web/status/1106205891576107010"/>
    <hyperlink ref="R99" r:id="rId29" display="https://twitter.com/i/web/status/1108742638423949312"/>
    <hyperlink ref="R102" r:id="rId30" display="https://twitter.com/i/web/status/1106205891576107010"/>
    <hyperlink ref="R103" r:id="rId31" display="https://twitter.com/i/web/status/1108742638423949312"/>
    <hyperlink ref="R106" r:id="rId32" display="https://twitter.com/i/web/status/1105514011230113792"/>
    <hyperlink ref="R107" r:id="rId33" display="https://twitter.com/i/web/status/1106205891576107010"/>
    <hyperlink ref="R108" r:id="rId34" display="https://twitter.com/i/web/status/1107039013867794437"/>
    <hyperlink ref="R109" r:id="rId35" display="https://twitter.com/i/web/status/1107280821088669696"/>
    <hyperlink ref="R110" r:id="rId36" display="https://twitter.com/i/web/status/1108050771176771591"/>
    <hyperlink ref="R111" r:id="rId37" display="https://twitter.com/i/web/status/1108350026521198597"/>
    <hyperlink ref="R112" r:id="rId38" display="https://twitter.com/i/web/status/1108742638423949312"/>
    <hyperlink ref="V3" r:id="rId39" display="https://twitter.com/#!/smurp3131/status/1106890563650023425"/>
    <hyperlink ref="V4" r:id="rId40" display="https://twitter.com/#!/smurp3131/status/1106890563650023425"/>
    <hyperlink ref="V5" r:id="rId41" display="https://twitter.com/#!/teresahaas2/status/1106937898010591232"/>
    <hyperlink ref="V6" r:id="rId42" display="https://twitter.com/#!/teresahaas2/status/1106937898010591232"/>
    <hyperlink ref="V7" r:id="rId43" display="https://twitter.com/#!/ripbs36/status/1107418730529779712"/>
    <hyperlink ref="V8" r:id="rId44" display="https://twitter.com/#!/ripbs36/status/1107418730529779712"/>
    <hyperlink ref="V9" r:id="rId45" display="https://twitter.com/#!/ripbs36/status/1107418730529779712"/>
    <hyperlink ref="V10" r:id="rId46" display="https://twitter.com/#!/ripbs36/status/1107418730529779712"/>
    <hyperlink ref="V11" r:id="rId47" display="https://twitter.com/#!/pioneerpublictv/status/1108037391086960640"/>
    <hyperlink ref="V12" r:id="rId48" display="https://twitter.com/#!/pioneerpublictv/status/1108037391086960640"/>
    <hyperlink ref="V13" r:id="rId49" display="https://twitter.com/#!/theeurokate/status/1108168956844654592"/>
    <hyperlink ref="V14" r:id="rId50" display="https://twitter.com/#!/cart74775122/status/1107623602118184960"/>
    <hyperlink ref="V15" r:id="rId51" display="https://twitter.com/#!/cart74775122/status/1107623602118184960"/>
    <hyperlink ref="V16" r:id="rId52" display="https://twitter.com/#!/cart74775122/status/1107623602118184960"/>
    <hyperlink ref="V17" r:id="rId53" display="https://twitter.com/#!/cart74775122/status/1108021126146478081"/>
    <hyperlink ref="V18" r:id="rId54" display="https://twitter.com/#!/cart74775122/status/1108021126146478081"/>
    <hyperlink ref="V19" r:id="rId55" display="https://twitter.com/#!/cart74775122/status/1108079112646733826"/>
    <hyperlink ref="V20" r:id="rId56" display="https://twitter.com/#!/cart74775122/status/1108079112646733826"/>
    <hyperlink ref="V21" r:id="rId57" display="https://twitter.com/#!/cart74775122/status/1108079112646733826"/>
    <hyperlink ref="V22" r:id="rId58" display="https://twitter.com/#!/cart74775122/status/1108079112646733826"/>
    <hyperlink ref="V23" r:id="rId59" display="https://twitter.com/#!/cart74775122/status/1108379277173686272"/>
    <hyperlink ref="V24" r:id="rId60" display="https://twitter.com/#!/cart74775122/status/1108379277173686272"/>
    <hyperlink ref="V25" r:id="rId61" display="https://twitter.com/#!/cart74775122/status/1108379277173686272"/>
    <hyperlink ref="V26" r:id="rId62" display="https://twitter.com/#!/cart74775122/status/1108379277173686272"/>
    <hyperlink ref="V27" r:id="rId63" display="https://twitter.com/#!/cart74775122/status/1108379277173686272"/>
    <hyperlink ref="V28" r:id="rId64" display="https://twitter.com/#!/mshafae/status/1108616697856974849"/>
    <hyperlink ref="V29" r:id="rId65" display="https://twitter.com/#!/pubstory/status/1107771229799436289"/>
    <hyperlink ref="V30" r:id="rId66" display="https://twitter.com/#!/pubstory/status/1108020513312595970"/>
    <hyperlink ref="V31" r:id="rId67" display="https://twitter.com/#!/gwaynemiller/status/1108020772793135104"/>
    <hyperlink ref="V32" r:id="rId68" display="https://twitter.com/#!/jmludes/status/1106170773780213760"/>
    <hyperlink ref="V33" r:id="rId69" display="https://twitter.com/#!/pubstory/status/1106888163765698561"/>
    <hyperlink ref="V34" r:id="rId70" display="https://twitter.com/#!/pubstory/status/1107039013867794437"/>
    <hyperlink ref="V35" r:id="rId71" display="https://twitter.com/#!/pubstory/status/1107280821088669696"/>
    <hyperlink ref="V36" r:id="rId72" display="https://twitter.com/#!/gwaynemiller/status/1106889482966573057"/>
    <hyperlink ref="V37" r:id="rId73" display="https://twitter.com/#!/gwaynemiller/status/1106894956210343937"/>
    <hyperlink ref="V38" r:id="rId74" display="https://twitter.com/#!/gwaynemiller/status/1107049404513640449"/>
    <hyperlink ref="V39" r:id="rId75" display="https://twitter.com/#!/gwaynemiller/status/1107049438068072448"/>
    <hyperlink ref="V40" r:id="rId76" display="https://twitter.com/#!/gwaynemiller/status/1107300436179062784"/>
    <hyperlink ref="V41" r:id="rId77" display="https://twitter.com/#!/jmludes/status/1106892871662104576"/>
    <hyperlink ref="V42" r:id="rId78" display="https://twitter.com/#!/jmludes/status/1107041358953492480"/>
    <hyperlink ref="V43" r:id="rId79" display="https://twitter.com/#!/jmludes/status/1107043866522214400"/>
    <hyperlink ref="V44" r:id="rId80" display="https://twitter.com/#!/jmludes/status/1107194861613125632"/>
    <hyperlink ref="V45" r:id="rId81" display="https://twitter.com/#!/jmludes/status/1107293008519671810"/>
    <hyperlink ref="V46" r:id="rId82" display="https://twitter.com/#!/jmludes/status/1107481751918731264"/>
    <hyperlink ref="V47" r:id="rId83" display="https://twitter.com/#!/pubstory/status/1105514011230113792"/>
    <hyperlink ref="V48" r:id="rId84" display="https://twitter.com/#!/pubstory/status/1108050771176771591"/>
    <hyperlink ref="V49" r:id="rId85" display="https://twitter.com/#!/gwaynemiller/status/1105521730985054209"/>
    <hyperlink ref="V50" r:id="rId86" display="https://twitter.com/#!/gwaynemiller/status/1108103045748006912"/>
    <hyperlink ref="V51" r:id="rId87" display="https://twitter.com/#!/jmludes/status/1105530557868462082"/>
    <hyperlink ref="V52" r:id="rId88" display="https://twitter.com/#!/jmludes/status/1108056352184848384"/>
    <hyperlink ref="V53" r:id="rId89" display="https://twitter.com/#!/gwaynemiller/status/1108359201447911425"/>
    <hyperlink ref="V54" r:id="rId90" display="https://twitter.com/#!/jmludes/status/1108356745708167168"/>
    <hyperlink ref="V55" r:id="rId91" display="https://twitter.com/#!/pubstory/status/1108350026521198597"/>
    <hyperlink ref="V56" r:id="rId92" display="https://twitter.com/#!/gwaynemiller/status/1108359201447911425"/>
    <hyperlink ref="V57" r:id="rId93" display="https://twitter.com/#!/jmludes/status/1108356745708167168"/>
    <hyperlink ref="V58" r:id="rId94" display="https://twitter.com/#!/pubstory/status/1105514011230113792"/>
    <hyperlink ref="V59" r:id="rId95" display="https://twitter.com/#!/pubstory/status/1106205891576107010"/>
    <hyperlink ref="V60" r:id="rId96" display="https://twitter.com/#!/pubstory/status/1107039013867794437"/>
    <hyperlink ref="V61" r:id="rId97" display="https://twitter.com/#!/pubstory/status/1108050771176771591"/>
    <hyperlink ref="V62" r:id="rId98" display="https://twitter.com/#!/pubstory/status/1108350026521198597"/>
    <hyperlink ref="V63" r:id="rId99" display="https://twitter.com/#!/pubstory/status/1108742638423949312"/>
    <hyperlink ref="V64" r:id="rId100" display="https://twitter.com/#!/gwaynemiller/status/1105521730985054209"/>
    <hyperlink ref="V65" r:id="rId101" display="https://twitter.com/#!/gwaynemiller/status/1105521730985054209"/>
    <hyperlink ref="V66" r:id="rId102" display="https://twitter.com/#!/gwaynemiller/status/1106230772564983808"/>
    <hyperlink ref="V67" r:id="rId103" display="https://twitter.com/#!/gwaynemiller/status/1106230772564983808"/>
    <hyperlink ref="V68" r:id="rId104" display="https://twitter.com/#!/gwaynemiller/status/1106230772564983808"/>
    <hyperlink ref="V69" r:id="rId105" display="https://twitter.com/#!/gwaynemiller/status/1106230772564983808"/>
    <hyperlink ref="V70" r:id="rId106" display="https://twitter.com/#!/gwaynemiller/status/1106889482966573057"/>
    <hyperlink ref="V71" r:id="rId107" display="https://twitter.com/#!/gwaynemiller/status/1106894956210343937"/>
    <hyperlink ref="V72" r:id="rId108" display="https://twitter.com/#!/gwaynemiller/status/1107049404513640449"/>
    <hyperlink ref="V73" r:id="rId109" display="https://twitter.com/#!/gwaynemiller/status/1107049438068072448"/>
    <hyperlink ref="V74" r:id="rId110" display="https://twitter.com/#!/gwaynemiller/status/1107049438068072448"/>
    <hyperlink ref="V75" r:id="rId111" display="https://twitter.com/#!/gwaynemiller/status/1107300436179062784"/>
    <hyperlink ref="V76" r:id="rId112" display="https://twitter.com/#!/gwaynemiller/status/1107300436179062784"/>
    <hyperlink ref="V77" r:id="rId113" display="https://twitter.com/#!/gwaynemiller/status/1108020772793135104"/>
    <hyperlink ref="V78" r:id="rId114" display="https://twitter.com/#!/gwaynemiller/status/1108085062812254211"/>
    <hyperlink ref="V79" r:id="rId115" display="https://twitter.com/#!/gwaynemiller/status/1108103045748006912"/>
    <hyperlink ref="V80" r:id="rId116" display="https://twitter.com/#!/gwaynemiller/status/1108103045748006912"/>
    <hyperlink ref="V81" r:id="rId117" display="https://twitter.com/#!/gwaynemiller/status/1108359201447911425"/>
    <hyperlink ref="V82" r:id="rId118" display="https://twitter.com/#!/gwaynemiller/status/1108359201447911425"/>
    <hyperlink ref="V83" r:id="rId119" display="https://twitter.com/#!/gwaynemiller/status/1108776208962125824"/>
    <hyperlink ref="V84" r:id="rId120" display="https://twitter.com/#!/gwaynemiller/status/1108776208962125824"/>
    <hyperlink ref="V85" r:id="rId121" display="https://twitter.com/#!/gwaynemiller/status/1108776208962125824"/>
    <hyperlink ref="V86" r:id="rId122" display="https://twitter.com/#!/gwaynemiller/status/1108776208962125824"/>
    <hyperlink ref="V87" r:id="rId123" display="https://twitter.com/#!/jmludes/status/1105530557868462082"/>
    <hyperlink ref="V88" r:id="rId124" display="https://twitter.com/#!/jmludes/status/1106216135458988034"/>
    <hyperlink ref="V89" r:id="rId125" display="https://twitter.com/#!/jmludes/status/1106892871662104576"/>
    <hyperlink ref="V90" r:id="rId126" display="https://twitter.com/#!/jmludes/status/1107041358953492480"/>
    <hyperlink ref="V91" r:id="rId127" display="https://twitter.com/#!/jmludes/status/1107043866522214400"/>
    <hyperlink ref="V92" r:id="rId128" display="https://twitter.com/#!/jmludes/status/1107194861613125632"/>
    <hyperlink ref="V93" r:id="rId129" display="https://twitter.com/#!/jmludes/status/1107293008519671810"/>
    <hyperlink ref="V94" r:id="rId130" display="https://twitter.com/#!/jmludes/status/1107481751918731264"/>
    <hyperlink ref="V95" r:id="rId131" display="https://twitter.com/#!/jmludes/status/1108056352184848384"/>
    <hyperlink ref="V96" r:id="rId132" display="https://twitter.com/#!/jmludes/status/1108356745708167168"/>
    <hyperlink ref="V97" r:id="rId133" display="https://twitter.com/#!/jmludes/status/1108792851452833792"/>
    <hyperlink ref="V98" r:id="rId134" display="https://twitter.com/#!/pubstory/status/1106205891576107010"/>
    <hyperlink ref="V99" r:id="rId135" display="https://twitter.com/#!/pubstory/status/1108742638423949312"/>
    <hyperlink ref="V100" r:id="rId136" display="https://twitter.com/#!/jmludes/status/1106216135458988034"/>
    <hyperlink ref="V101" r:id="rId137" display="https://twitter.com/#!/jmludes/status/1108792851452833792"/>
    <hyperlink ref="V102" r:id="rId138" display="https://twitter.com/#!/pubstory/status/1106205891576107010"/>
    <hyperlink ref="V103" r:id="rId139" display="https://twitter.com/#!/pubstory/status/1108742638423949312"/>
    <hyperlink ref="V104" r:id="rId140" display="https://twitter.com/#!/jmludes/status/1106216135458988034"/>
    <hyperlink ref="V105" r:id="rId141" display="https://twitter.com/#!/jmludes/status/1108792851452833792"/>
    <hyperlink ref="V106" r:id="rId142" display="https://twitter.com/#!/pubstory/status/1105514011230113792"/>
    <hyperlink ref="V107" r:id="rId143" display="https://twitter.com/#!/pubstory/status/1106205891576107010"/>
    <hyperlink ref="V108" r:id="rId144" display="https://twitter.com/#!/pubstory/status/1107039013867794437"/>
    <hyperlink ref="V109" r:id="rId145" display="https://twitter.com/#!/pubstory/status/1107280821088669696"/>
    <hyperlink ref="V110" r:id="rId146" display="https://twitter.com/#!/pubstory/status/1108050771176771591"/>
    <hyperlink ref="V111" r:id="rId147" display="https://twitter.com/#!/pubstory/status/1108350026521198597"/>
    <hyperlink ref="V112" r:id="rId148" display="https://twitter.com/#!/pubstory/status/1108742638423949312"/>
    <hyperlink ref="V113" r:id="rId149" display="https://twitter.com/#!/jmludes/status/1105530557868462082"/>
    <hyperlink ref="V114" r:id="rId150" display="https://twitter.com/#!/jmludes/status/1106216135458988034"/>
    <hyperlink ref="V115" r:id="rId151" display="https://twitter.com/#!/jmludes/status/1107041358953492480"/>
    <hyperlink ref="V116" r:id="rId152" display="https://twitter.com/#!/jmludes/status/1108056352184848384"/>
    <hyperlink ref="V117" r:id="rId153" display="https://twitter.com/#!/jmludes/status/1108356745708167168"/>
    <hyperlink ref="V118" r:id="rId154" display="https://twitter.com/#!/jmludes/status/1108792851452833792"/>
  </hyperlinks>
  <printOptions/>
  <pageMargins left="0.7" right="0.7" top="0.75" bottom="0.75" header="0.3" footer="0.3"/>
  <pageSetup horizontalDpi="600" verticalDpi="600" orientation="portrait" r:id="rId158"/>
  <legacyDrawing r:id="rId156"/>
  <tableParts>
    <tablePart r:id="rId15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2"/>
  <sheetViews>
    <sheetView tabSelected="1" workbookViewId="0" topLeftCell="A1">
      <pane xSplit="1" ySplit="2" topLeftCell="B3" activePane="bottomRight" state="frozen"/>
      <selection pane="topRight" activeCell="B1" sqref="B1"/>
      <selection pane="bottomLeft" activeCell="A3" sqref="A3"/>
      <selection pane="bottomRight" activeCell="A28" sqref="A28"/>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1.57421875" style="2" bestFit="1" customWidth="1"/>
    <col min="31" max="31" width="12.00390625" style="3" bestFit="1" customWidth="1"/>
    <col min="32" max="32" width="9.7109375" style="3" bestFit="1" customWidth="1"/>
    <col min="33" max="33" width="11.421875" style="3" bestFit="1" customWidth="1"/>
    <col min="34" max="34" width="18.140625" style="3" bestFit="1" customWidth="1"/>
    <col min="35" max="35" width="10.57421875" style="0" bestFit="1" customWidth="1"/>
    <col min="36" max="36" width="10.7109375" style="0" bestFit="1" customWidth="1"/>
    <col min="37" max="37" width="7.421875" style="0" bestFit="1" customWidth="1"/>
    <col min="38" max="38" width="7.7109375" style="0" bestFit="1" customWidth="1"/>
    <col min="39" max="39" width="16.140625" style="0" bestFit="1" customWidth="1"/>
    <col min="40" max="41" width="15.7109375" style="0" bestFit="1" customWidth="1"/>
    <col min="42" max="42" width="15.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348</v>
      </c>
      <c r="AE2" s="13" t="s">
        <v>349</v>
      </c>
      <c r="AF2" s="13" t="s">
        <v>350</v>
      </c>
      <c r="AG2" s="13" t="s">
        <v>351</v>
      </c>
      <c r="AH2" s="13" t="s">
        <v>352</v>
      </c>
      <c r="AI2" s="13" t="s">
        <v>353</v>
      </c>
      <c r="AJ2" s="13" t="s">
        <v>354</v>
      </c>
      <c r="AK2" s="13" t="s">
        <v>355</v>
      </c>
      <c r="AL2" s="13" t="s">
        <v>356</v>
      </c>
      <c r="AM2" s="13" t="s">
        <v>357</v>
      </c>
      <c r="AN2" s="13" t="s">
        <v>358</v>
      </c>
      <c r="AO2" s="13" t="s">
        <v>359</v>
      </c>
      <c r="AP2" s="13" t="s">
        <v>360</v>
      </c>
      <c r="AQ2" s="3"/>
      <c r="AR2" s="3"/>
    </row>
    <row r="3" spans="1:44" ht="15" customHeight="1">
      <c r="A3" s="66" t="s">
        <v>199</v>
      </c>
      <c r="B3" s="67"/>
      <c r="C3" s="67"/>
      <c r="D3" s="68"/>
      <c r="E3" s="70"/>
      <c r="F3" s="104" t="s">
        <v>415</v>
      </c>
      <c r="G3" s="67"/>
      <c r="H3" s="71"/>
      <c r="I3" s="72"/>
      <c r="J3" s="72"/>
      <c r="K3" s="71" t="s">
        <v>456</v>
      </c>
      <c r="L3" s="75"/>
      <c r="M3" s="76">
        <v>5822.82373046875</v>
      </c>
      <c r="N3" s="76">
        <v>7072.30029296875</v>
      </c>
      <c r="O3" s="77"/>
      <c r="P3" s="78"/>
      <c r="Q3" s="78"/>
      <c r="R3" s="88"/>
      <c r="S3" s="50">
        <v>7</v>
      </c>
      <c r="T3" s="50">
        <v>0</v>
      </c>
      <c r="U3" s="88"/>
      <c r="V3" s="52"/>
      <c r="W3" s="52"/>
      <c r="X3" s="52"/>
      <c r="Y3" s="52"/>
      <c r="Z3" s="51"/>
      <c r="AA3" s="73">
        <v>4</v>
      </c>
      <c r="AB3" s="73"/>
      <c r="AC3" s="74"/>
      <c r="AD3" s="80">
        <v>1227</v>
      </c>
      <c r="AE3" s="80">
        <v>1546</v>
      </c>
      <c r="AF3" s="80">
        <v>893</v>
      </c>
      <c r="AG3" s="80">
        <v>815</v>
      </c>
      <c r="AH3" s="80"/>
      <c r="AI3" s="80" t="s">
        <v>362</v>
      </c>
      <c r="AJ3" s="80" t="s">
        <v>380</v>
      </c>
      <c r="AK3" s="85" t="s">
        <v>398</v>
      </c>
      <c r="AL3" s="80"/>
      <c r="AM3" s="82">
        <v>41886.27758101852</v>
      </c>
      <c r="AN3" s="80" t="s">
        <v>434</v>
      </c>
      <c r="AO3" s="85" t="s">
        <v>436</v>
      </c>
      <c r="AP3" s="80" t="s">
        <v>65</v>
      </c>
      <c r="AQ3" s="3"/>
      <c r="AR3" s="3"/>
    </row>
    <row r="4" spans="1:47" ht="15">
      <c r="A4" s="66" t="s">
        <v>196</v>
      </c>
      <c r="B4" s="106"/>
      <c r="C4" s="106"/>
      <c r="D4" s="107"/>
      <c r="E4" s="108"/>
      <c r="F4" s="104" t="s">
        <v>416</v>
      </c>
      <c r="G4" s="106"/>
      <c r="H4" s="109"/>
      <c r="I4" s="110"/>
      <c r="J4" s="110"/>
      <c r="K4" s="109" t="s">
        <v>457</v>
      </c>
      <c r="L4" s="111"/>
      <c r="M4" s="112">
        <v>5420.55615234375</v>
      </c>
      <c r="N4" s="112">
        <v>5764.01123046875</v>
      </c>
      <c r="O4" s="113"/>
      <c r="P4" s="114"/>
      <c r="Q4" s="114"/>
      <c r="R4" s="115"/>
      <c r="S4" s="50">
        <v>7</v>
      </c>
      <c r="T4" s="50">
        <v>9</v>
      </c>
      <c r="U4" s="115"/>
      <c r="V4" s="116"/>
      <c r="W4" s="116"/>
      <c r="X4" s="116"/>
      <c r="Y4" s="116"/>
      <c r="Z4" s="117"/>
      <c r="AA4" s="118">
        <v>5</v>
      </c>
      <c r="AB4" s="118"/>
      <c r="AC4" s="74"/>
      <c r="AD4" s="80">
        <v>537</v>
      </c>
      <c r="AE4" s="80">
        <v>962</v>
      </c>
      <c r="AF4" s="80">
        <v>4172</v>
      </c>
      <c r="AG4" s="80">
        <v>1669</v>
      </c>
      <c r="AH4" s="80"/>
      <c r="AI4" s="80" t="s">
        <v>363</v>
      </c>
      <c r="AJ4" s="80" t="s">
        <v>381</v>
      </c>
      <c r="AK4" s="85" t="s">
        <v>399</v>
      </c>
      <c r="AL4" s="80"/>
      <c r="AM4" s="82">
        <v>41192.640439814815</v>
      </c>
      <c r="AN4" s="80" t="s">
        <v>434</v>
      </c>
      <c r="AO4" s="85" t="s">
        <v>437</v>
      </c>
      <c r="AP4" s="80" t="s">
        <v>66</v>
      </c>
      <c r="AQ4" s="2"/>
      <c r="AR4" s="3"/>
      <c r="AS4" s="3"/>
      <c r="AT4" s="3"/>
      <c r="AU4" s="3"/>
    </row>
    <row r="5" spans="1:47" ht="15">
      <c r="A5" s="66" t="s">
        <v>197</v>
      </c>
      <c r="B5" s="67"/>
      <c r="C5" s="67"/>
      <c r="D5" s="68"/>
      <c r="E5" s="70"/>
      <c r="F5" s="104" t="s">
        <v>419</v>
      </c>
      <c r="G5" s="67"/>
      <c r="H5" s="71"/>
      <c r="I5" s="72"/>
      <c r="J5" s="72"/>
      <c r="K5" s="71" t="s">
        <v>460</v>
      </c>
      <c r="L5" s="75"/>
      <c r="M5" s="76">
        <v>5891.1689453125</v>
      </c>
      <c r="N5" s="76">
        <v>3692.934814453125</v>
      </c>
      <c r="O5" s="77"/>
      <c r="P5" s="78"/>
      <c r="Q5" s="78"/>
      <c r="R5" s="88"/>
      <c r="S5" s="50">
        <v>6</v>
      </c>
      <c r="T5" s="50">
        <v>10</v>
      </c>
      <c r="U5" s="88"/>
      <c r="V5" s="52"/>
      <c r="W5" s="52"/>
      <c r="X5" s="52"/>
      <c r="Y5" s="52"/>
      <c r="Z5" s="51"/>
      <c r="AA5" s="73">
        <v>8</v>
      </c>
      <c r="AB5" s="73"/>
      <c r="AC5" s="74"/>
      <c r="AD5" s="80">
        <v>4018</v>
      </c>
      <c r="AE5" s="80">
        <v>3629</v>
      </c>
      <c r="AF5" s="80">
        <v>16579</v>
      </c>
      <c r="AG5" s="80">
        <v>8237</v>
      </c>
      <c r="AH5" s="80"/>
      <c r="AI5" s="80" t="s">
        <v>366</v>
      </c>
      <c r="AJ5" s="80" t="s">
        <v>383</v>
      </c>
      <c r="AK5" s="85" t="s">
        <v>401</v>
      </c>
      <c r="AL5" s="80"/>
      <c r="AM5" s="82">
        <v>39430.09753472222</v>
      </c>
      <c r="AN5" s="80" t="s">
        <v>434</v>
      </c>
      <c r="AO5" s="85" t="s">
        <v>440</v>
      </c>
      <c r="AP5" s="80" t="s">
        <v>66</v>
      </c>
      <c r="AQ5" s="2"/>
      <c r="AR5" s="3"/>
      <c r="AS5" s="3"/>
      <c r="AT5" s="3"/>
      <c r="AU5" s="3"/>
    </row>
    <row r="6" spans="1:47" ht="15">
      <c r="A6" s="66" t="s">
        <v>198</v>
      </c>
      <c r="B6" s="67"/>
      <c r="C6" s="67"/>
      <c r="D6" s="68"/>
      <c r="E6" s="70"/>
      <c r="F6" s="104" t="s">
        <v>420</v>
      </c>
      <c r="G6" s="67"/>
      <c r="H6" s="71"/>
      <c r="I6" s="72"/>
      <c r="J6" s="72"/>
      <c r="K6" s="71" t="s">
        <v>461</v>
      </c>
      <c r="L6" s="75"/>
      <c r="M6" s="76">
        <v>6649.666015625</v>
      </c>
      <c r="N6" s="76">
        <v>5059.24755859375</v>
      </c>
      <c r="O6" s="77"/>
      <c r="P6" s="78"/>
      <c r="Q6" s="78"/>
      <c r="R6" s="88"/>
      <c r="S6" s="50">
        <v>4</v>
      </c>
      <c r="T6" s="50">
        <v>9</v>
      </c>
      <c r="U6" s="88"/>
      <c r="V6" s="52"/>
      <c r="W6" s="52"/>
      <c r="X6" s="52"/>
      <c r="Y6" s="52"/>
      <c r="Z6" s="51"/>
      <c r="AA6" s="73">
        <v>9</v>
      </c>
      <c r="AB6" s="73"/>
      <c r="AC6" s="74"/>
      <c r="AD6" s="80">
        <v>3629</v>
      </c>
      <c r="AE6" s="80">
        <v>3956</v>
      </c>
      <c r="AF6" s="80">
        <v>29477</v>
      </c>
      <c r="AG6" s="80">
        <v>38138</v>
      </c>
      <c r="AH6" s="80"/>
      <c r="AI6" s="80" t="s">
        <v>367</v>
      </c>
      <c r="AJ6" s="80" t="s">
        <v>384</v>
      </c>
      <c r="AK6" s="85" t="s">
        <v>402</v>
      </c>
      <c r="AL6" s="80"/>
      <c r="AM6" s="82">
        <v>40532.99696759259</v>
      </c>
      <c r="AN6" s="80" t="s">
        <v>434</v>
      </c>
      <c r="AO6" s="85" t="s">
        <v>441</v>
      </c>
      <c r="AP6" s="80" t="s">
        <v>66</v>
      </c>
      <c r="AQ6" s="2"/>
      <c r="AR6" s="3"/>
      <c r="AS6" s="3"/>
      <c r="AT6" s="3"/>
      <c r="AU6" s="3"/>
    </row>
    <row r="7" spans="1:47" ht="15">
      <c r="A7" s="66" t="s">
        <v>200</v>
      </c>
      <c r="B7" s="67"/>
      <c r="C7" s="67"/>
      <c r="D7" s="68"/>
      <c r="E7" s="70"/>
      <c r="F7" s="104" t="s">
        <v>422</v>
      </c>
      <c r="G7" s="67"/>
      <c r="H7" s="71"/>
      <c r="I7" s="72"/>
      <c r="J7" s="72"/>
      <c r="K7" s="71" t="s">
        <v>463</v>
      </c>
      <c r="L7" s="75"/>
      <c r="M7" s="76">
        <v>1820.10791015625</v>
      </c>
      <c r="N7" s="76">
        <v>3150.044189453125</v>
      </c>
      <c r="O7" s="77"/>
      <c r="P7" s="78"/>
      <c r="Q7" s="78"/>
      <c r="R7" s="88"/>
      <c r="S7" s="50">
        <v>4</v>
      </c>
      <c r="T7" s="50">
        <v>0</v>
      </c>
      <c r="U7" s="88"/>
      <c r="V7" s="52"/>
      <c r="W7" s="52"/>
      <c r="X7" s="52"/>
      <c r="Y7" s="52"/>
      <c r="Z7" s="51"/>
      <c r="AA7" s="73">
        <v>11</v>
      </c>
      <c r="AB7" s="73"/>
      <c r="AC7" s="74"/>
      <c r="AD7" s="80">
        <v>221</v>
      </c>
      <c r="AE7" s="80">
        <v>797</v>
      </c>
      <c r="AF7" s="80">
        <v>97</v>
      </c>
      <c r="AG7" s="80">
        <v>225</v>
      </c>
      <c r="AH7" s="80"/>
      <c r="AI7" s="80" t="s">
        <v>369</v>
      </c>
      <c r="AJ7" s="80" t="s">
        <v>386</v>
      </c>
      <c r="AK7" s="85" t="s">
        <v>404</v>
      </c>
      <c r="AL7" s="80"/>
      <c r="AM7" s="82">
        <v>39929.589780092596</v>
      </c>
      <c r="AN7" s="80" t="s">
        <v>434</v>
      </c>
      <c r="AO7" s="85" t="s">
        <v>443</v>
      </c>
      <c r="AP7" s="80" t="s">
        <v>65</v>
      </c>
      <c r="AQ7" s="2"/>
      <c r="AR7" s="3"/>
      <c r="AS7" s="3"/>
      <c r="AT7" s="3"/>
      <c r="AU7" s="3"/>
    </row>
    <row r="8" spans="1:47" ht="15">
      <c r="A8" s="66" t="s">
        <v>201</v>
      </c>
      <c r="B8" s="67"/>
      <c r="C8" s="67"/>
      <c r="D8" s="68"/>
      <c r="E8" s="70"/>
      <c r="F8" s="104" t="s">
        <v>425</v>
      </c>
      <c r="G8" s="67"/>
      <c r="H8" s="71"/>
      <c r="I8" s="72"/>
      <c r="J8" s="72"/>
      <c r="K8" s="71" t="s">
        <v>466</v>
      </c>
      <c r="L8" s="75"/>
      <c r="M8" s="76">
        <v>7794.76904296875</v>
      </c>
      <c r="N8" s="76">
        <v>2787.07177734375</v>
      </c>
      <c r="O8" s="77"/>
      <c r="P8" s="78"/>
      <c r="Q8" s="78"/>
      <c r="R8" s="88"/>
      <c r="S8" s="50">
        <v>4</v>
      </c>
      <c r="T8" s="50">
        <v>0</v>
      </c>
      <c r="U8" s="88"/>
      <c r="V8" s="52"/>
      <c r="W8" s="52"/>
      <c r="X8" s="52"/>
      <c r="Y8" s="52"/>
      <c r="Z8" s="51"/>
      <c r="AA8" s="73">
        <v>14</v>
      </c>
      <c r="AB8" s="73"/>
      <c r="AC8" s="74"/>
      <c r="AD8" s="80">
        <v>1616</v>
      </c>
      <c r="AE8" s="80">
        <v>14006</v>
      </c>
      <c r="AF8" s="80">
        <v>25956</v>
      </c>
      <c r="AG8" s="80">
        <v>3976</v>
      </c>
      <c r="AH8" s="80"/>
      <c r="AI8" s="80" t="s">
        <v>371</v>
      </c>
      <c r="AJ8" s="80" t="s">
        <v>389</v>
      </c>
      <c r="AK8" s="85" t="s">
        <v>405</v>
      </c>
      <c r="AL8" s="80"/>
      <c r="AM8" s="82">
        <v>39622.63728009259</v>
      </c>
      <c r="AN8" s="80" t="s">
        <v>434</v>
      </c>
      <c r="AO8" s="85" t="s">
        <v>446</v>
      </c>
      <c r="AP8" s="80" t="s">
        <v>65</v>
      </c>
      <c r="AQ8" s="2"/>
      <c r="AR8" s="3"/>
      <c r="AS8" s="3"/>
      <c r="AT8" s="3"/>
      <c r="AU8" s="3"/>
    </row>
    <row r="9" spans="1:47" ht="15">
      <c r="A9" s="66" t="s">
        <v>203</v>
      </c>
      <c r="B9" s="67"/>
      <c r="C9" s="67"/>
      <c r="D9" s="68"/>
      <c r="E9" s="70"/>
      <c r="F9" s="104" t="s">
        <v>427</v>
      </c>
      <c r="G9" s="67"/>
      <c r="H9" s="71"/>
      <c r="I9" s="72"/>
      <c r="J9" s="72"/>
      <c r="K9" s="71" t="s">
        <v>468</v>
      </c>
      <c r="L9" s="75"/>
      <c r="M9" s="76">
        <v>9041.99609375</v>
      </c>
      <c r="N9" s="76">
        <v>3886.534912109375</v>
      </c>
      <c r="O9" s="77"/>
      <c r="P9" s="78"/>
      <c r="Q9" s="78"/>
      <c r="R9" s="88"/>
      <c r="S9" s="50">
        <v>4</v>
      </c>
      <c r="T9" s="50">
        <v>0</v>
      </c>
      <c r="U9" s="88"/>
      <c r="V9" s="52"/>
      <c r="W9" s="52"/>
      <c r="X9" s="52"/>
      <c r="Y9" s="52"/>
      <c r="Z9" s="51"/>
      <c r="AA9" s="73">
        <v>16</v>
      </c>
      <c r="AB9" s="73"/>
      <c r="AC9" s="74"/>
      <c r="AD9" s="80">
        <v>2816</v>
      </c>
      <c r="AE9" s="80">
        <v>3031</v>
      </c>
      <c r="AF9" s="80">
        <v>18609</v>
      </c>
      <c r="AG9" s="80">
        <v>3493</v>
      </c>
      <c r="AH9" s="80"/>
      <c r="AI9" s="80" t="s">
        <v>373</v>
      </c>
      <c r="AJ9" s="80" t="s">
        <v>391</v>
      </c>
      <c r="AK9" s="85" t="s">
        <v>407</v>
      </c>
      <c r="AL9" s="80"/>
      <c r="AM9" s="82">
        <v>40177.25716435185</v>
      </c>
      <c r="AN9" s="80" t="s">
        <v>434</v>
      </c>
      <c r="AO9" s="85" t="s">
        <v>448</v>
      </c>
      <c r="AP9" s="80" t="s">
        <v>65</v>
      </c>
      <c r="AQ9" s="2"/>
      <c r="AR9" s="3"/>
      <c r="AS9" s="3"/>
      <c r="AT9" s="3"/>
      <c r="AU9" s="3"/>
    </row>
    <row r="10" spans="1:47" ht="15">
      <c r="A10" s="66" t="s">
        <v>202</v>
      </c>
      <c r="B10" s="67"/>
      <c r="C10" s="67"/>
      <c r="D10" s="68"/>
      <c r="E10" s="70"/>
      <c r="F10" s="104" t="s">
        <v>426</v>
      </c>
      <c r="G10" s="67"/>
      <c r="H10" s="71"/>
      <c r="I10" s="72"/>
      <c r="J10" s="72"/>
      <c r="K10" s="71" t="s">
        <v>467</v>
      </c>
      <c r="L10" s="75"/>
      <c r="M10" s="76">
        <v>4467.99267578125</v>
      </c>
      <c r="N10" s="76">
        <v>871.4183349609375</v>
      </c>
      <c r="O10" s="77"/>
      <c r="P10" s="78"/>
      <c r="Q10" s="78"/>
      <c r="R10" s="88"/>
      <c r="S10" s="50">
        <v>3</v>
      </c>
      <c r="T10" s="50">
        <v>0</v>
      </c>
      <c r="U10" s="88"/>
      <c r="V10" s="52"/>
      <c r="W10" s="52"/>
      <c r="X10" s="52"/>
      <c r="Y10" s="52"/>
      <c r="Z10" s="51"/>
      <c r="AA10" s="73">
        <v>15</v>
      </c>
      <c r="AB10" s="73"/>
      <c r="AC10" s="74"/>
      <c r="AD10" s="80">
        <v>17</v>
      </c>
      <c r="AE10" s="80">
        <v>9</v>
      </c>
      <c r="AF10" s="80">
        <v>28</v>
      </c>
      <c r="AG10" s="80">
        <v>0</v>
      </c>
      <c r="AH10" s="80"/>
      <c r="AI10" s="80" t="s">
        <v>372</v>
      </c>
      <c r="AJ10" s="80" t="s">
        <v>390</v>
      </c>
      <c r="AK10" s="85" t="s">
        <v>406</v>
      </c>
      <c r="AL10" s="80"/>
      <c r="AM10" s="82">
        <v>39897.694386574076</v>
      </c>
      <c r="AN10" s="80" t="s">
        <v>434</v>
      </c>
      <c r="AO10" s="85" t="s">
        <v>447</v>
      </c>
      <c r="AP10" s="80" t="s">
        <v>65</v>
      </c>
      <c r="AQ10" s="2"/>
      <c r="AR10" s="3"/>
      <c r="AS10" s="3"/>
      <c r="AT10" s="3"/>
      <c r="AU10" s="3"/>
    </row>
    <row r="11" spans="1:47" ht="15">
      <c r="A11" s="66" t="s">
        <v>207</v>
      </c>
      <c r="B11" s="67"/>
      <c r="C11" s="67"/>
      <c r="D11" s="68"/>
      <c r="E11" s="70"/>
      <c r="F11" s="104" t="s">
        <v>432</v>
      </c>
      <c r="G11" s="67"/>
      <c r="H11" s="71"/>
      <c r="I11" s="72"/>
      <c r="J11" s="72"/>
      <c r="K11" s="71" t="s">
        <v>473</v>
      </c>
      <c r="L11" s="75"/>
      <c r="M11" s="76">
        <v>9781.7109375</v>
      </c>
      <c r="N11" s="76">
        <v>5330.2451171875</v>
      </c>
      <c r="O11" s="77"/>
      <c r="P11" s="78"/>
      <c r="Q11" s="78"/>
      <c r="R11" s="88"/>
      <c r="S11" s="50">
        <v>3</v>
      </c>
      <c r="T11" s="50">
        <v>0</v>
      </c>
      <c r="U11" s="88"/>
      <c r="V11" s="52"/>
      <c r="W11" s="52"/>
      <c r="X11" s="52"/>
      <c r="Y11" s="52"/>
      <c r="Z11" s="51"/>
      <c r="AA11" s="73">
        <v>21</v>
      </c>
      <c r="AB11" s="73"/>
      <c r="AC11" s="74"/>
      <c r="AD11" s="80">
        <v>974</v>
      </c>
      <c r="AE11" s="80">
        <v>6438</v>
      </c>
      <c r="AF11" s="80">
        <v>6852</v>
      </c>
      <c r="AG11" s="80">
        <v>3441</v>
      </c>
      <c r="AH11" s="80"/>
      <c r="AI11" s="80" t="s">
        <v>378</v>
      </c>
      <c r="AJ11" s="80" t="s">
        <v>396</v>
      </c>
      <c r="AK11" s="85" t="s">
        <v>412</v>
      </c>
      <c r="AL11" s="80"/>
      <c r="AM11" s="82">
        <v>39904.65325231481</v>
      </c>
      <c r="AN11" s="80" t="s">
        <v>434</v>
      </c>
      <c r="AO11" s="85" t="s">
        <v>453</v>
      </c>
      <c r="AP11" s="80" t="s">
        <v>65</v>
      </c>
      <c r="AQ11" s="2"/>
      <c r="AR11" s="3"/>
      <c r="AS11" s="3"/>
      <c r="AT11" s="3"/>
      <c r="AU11" s="3"/>
    </row>
    <row r="12" spans="1:47" ht="15">
      <c r="A12" s="89" t="s">
        <v>208</v>
      </c>
      <c r="B12" s="106"/>
      <c r="C12" s="106"/>
      <c r="D12" s="107"/>
      <c r="E12" s="108"/>
      <c r="F12" s="104" t="s">
        <v>433</v>
      </c>
      <c r="G12" s="106"/>
      <c r="H12" s="109"/>
      <c r="I12" s="110"/>
      <c r="J12" s="110"/>
      <c r="K12" s="109" t="s">
        <v>474</v>
      </c>
      <c r="L12" s="111"/>
      <c r="M12" s="112">
        <v>2510.431396484375</v>
      </c>
      <c r="N12" s="112">
        <v>4761.34423828125</v>
      </c>
      <c r="O12" s="113"/>
      <c r="P12" s="114"/>
      <c r="Q12" s="114"/>
      <c r="R12" s="115"/>
      <c r="S12" s="50">
        <v>3</v>
      </c>
      <c r="T12" s="50">
        <v>0</v>
      </c>
      <c r="U12" s="115"/>
      <c r="V12" s="116"/>
      <c r="W12" s="116"/>
      <c r="X12" s="116"/>
      <c r="Y12" s="116"/>
      <c r="Z12" s="117"/>
      <c r="AA12" s="118">
        <v>22</v>
      </c>
      <c r="AB12" s="118"/>
      <c r="AC12" s="103"/>
      <c r="AD12" s="80">
        <v>1512</v>
      </c>
      <c r="AE12" s="80">
        <v>21929</v>
      </c>
      <c r="AF12" s="80">
        <v>27246</v>
      </c>
      <c r="AG12" s="80">
        <v>6661</v>
      </c>
      <c r="AH12" s="80"/>
      <c r="AI12" s="80" t="s">
        <v>379</v>
      </c>
      <c r="AJ12" s="80" t="s">
        <v>397</v>
      </c>
      <c r="AK12" s="85" t="s">
        <v>413</v>
      </c>
      <c r="AL12" s="80"/>
      <c r="AM12" s="82">
        <v>39630.80873842593</v>
      </c>
      <c r="AN12" s="80" t="s">
        <v>434</v>
      </c>
      <c r="AO12" s="85" t="s">
        <v>454</v>
      </c>
      <c r="AP12" s="80" t="s">
        <v>65</v>
      </c>
      <c r="AQ12" s="2"/>
      <c r="AR12" s="3"/>
      <c r="AS12" s="3"/>
      <c r="AT12" s="3"/>
      <c r="AU12" s="3"/>
    </row>
    <row r="13" spans="1:47" ht="15">
      <c r="A13" s="66" t="s">
        <v>204</v>
      </c>
      <c r="B13" s="67"/>
      <c r="C13" s="67"/>
      <c r="D13" s="68"/>
      <c r="E13" s="70"/>
      <c r="F13" s="104" t="s">
        <v>429</v>
      </c>
      <c r="G13" s="67"/>
      <c r="H13" s="71"/>
      <c r="I13" s="72"/>
      <c r="J13" s="72"/>
      <c r="K13" s="71" t="s">
        <v>470</v>
      </c>
      <c r="L13" s="75"/>
      <c r="M13" s="76">
        <v>2137.440673828125</v>
      </c>
      <c r="N13" s="76">
        <v>4848.134765625</v>
      </c>
      <c r="O13" s="77"/>
      <c r="P13" s="78"/>
      <c r="Q13" s="78"/>
      <c r="R13" s="88"/>
      <c r="S13" s="50">
        <v>1</v>
      </c>
      <c r="T13" s="50">
        <v>0</v>
      </c>
      <c r="U13" s="88"/>
      <c r="V13" s="52"/>
      <c r="W13" s="52"/>
      <c r="X13" s="52"/>
      <c r="Y13" s="52"/>
      <c r="Z13" s="51"/>
      <c r="AA13" s="73">
        <v>18</v>
      </c>
      <c r="AB13" s="73"/>
      <c r="AC13" s="74"/>
      <c r="AD13" s="80">
        <v>1019</v>
      </c>
      <c r="AE13" s="80">
        <v>71345472</v>
      </c>
      <c r="AF13" s="80">
        <v>23214</v>
      </c>
      <c r="AG13" s="80">
        <v>2350</v>
      </c>
      <c r="AH13" s="80"/>
      <c r="AI13" s="80" t="s">
        <v>375</v>
      </c>
      <c r="AJ13" s="80" t="s">
        <v>393</v>
      </c>
      <c r="AK13" s="85" t="s">
        <v>409</v>
      </c>
      <c r="AL13" s="80"/>
      <c r="AM13" s="82">
        <v>39399.90539351852</v>
      </c>
      <c r="AN13" s="80" t="s">
        <v>434</v>
      </c>
      <c r="AO13" s="85" t="s">
        <v>450</v>
      </c>
      <c r="AP13" s="80" t="s">
        <v>65</v>
      </c>
      <c r="AQ13" s="2"/>
      <c r="AR13" s="3"/>
      <c r="AS13" s="3"/>
      <c r="AT13" s="3"/>
      <c r="AU13" s="3"/>
    </row>
    <row r="14" spans="1:47" ht="15">
      <c r="A14" s="66" t="s">
        <v>205</v>
      </c>
      <c r="B14" s="67"/>
      <c r="C14" s="67"/>
      <c r="D14" s="68"/>
      <c r="E14" s="70"/>
      <c r="F14" s="104" t="s">
        <v>430</v>
      </c>
      <c r="G14" s="67"/>
      <c r="H14" s="71"/>
      <c r="I14" s="72"/>
      <c r="J14" s="72"/>
      <c r="K14" s="71" t="s">
        <v>471</v>
      </c>
      <c r="L14" s="75"/>
      <c r="M14" s="76">
        <v>8376.515625</v>
      </c>
      <c r="N14" s="76">
        <v>9121.046875</v>
      </c>
      <c r="O14" s="77"/>
      <c r="P14" s="78"/>
      <c r="Q14" s="78"/>
      <c r="R14" s="88"/>
      <c r="S14" s="50">
        <v>1</v>
      </c>
      <c r="T14" s="50">
        <v>0</v>
      </c>
      <c r="U14" s="88"/>
      <c r="V14" s="52"/>
      <c r="W14" s="52"/>
      <c r="X14" s="52"/>
      <c r="Y14" s="52"/>
      <c r="Z14" s="51"/>
      <c r="AA14" s="73">
        <v>19</v>
      </c>
      <c r="AB14" s="73"/>
      <c r="AC14" s="74"/>
      <c r="AD14" s="80">
        <v>400</v>
      </c>
      <c r="AE14" s="80">
        <v>1964</v>
      </c>
      <c r="AF14" s="80">
        <v>7238</v>
      </c>
      <c r="AG14" s="80">
        <v>582</v>
      </c>
      <c r="AH14" s="80"/>
      <c r="AI14" s="80" t="s">
        <v>376</v>
      </c>
      <c r="AJ14" s="80" t="s">
        <v>394</v>
      </c>
      <c r="AK14" s="85" t="s">
        <v>410</v>
      </c>
      <c r="AL14" s="80"/>
      <c r="AM14" s="82">
        <v>40184.84228009259</v>
      </c>
      <c r="AN14" s="80" t="s">
        <v>434</v>
      </c>
      <c r="AO14" s="85" t="s">
        <v>451</v>
      </c>
      <c r="AP14" s="80" t="s">
        <v>65</v>
      </c>
      <c r="AQ14" s="2"/>
      <c r="AR14" s="3"/>
      <c r="AS14" s="3"/>
      <c r="AT14" s="3"/>
      <c r="AU14" s="3"/>
    </row>
    <row r="15" spans="1:47" ht="15">
      <c r="A15" s="66" t="s">
        <v>206</v>
      </c>
      <c r="B15" s="67"/>
      <c r="C15" s="67"/>
      <c r="D15" s="68"/>
      <c r="E15" s="70"/>
      <c r="F15" s="104" t="s">
        <v>431</v>
      </c>
      <c r="G15" s="67"/>
      <c r="H15" s="71"/>
      <c r="I15" s="72"/>
      <c r="J15" s="72"/>
      <c r="K15" s="71" t="s">
        <v>472</v>
      </c>
      <c r="L15" s="75"/>
      <c r="M15" s="76">
        <v>6125.54638671875</v>
      </c>
      <c r="N15" s="76">
        <v>9865.3564453125</v>
      </c>
      <c r="O15" s="77"/>
      <c r="P15" s="78"/>
      <c r="Q15" s="78"/>
      <c r="R15" s="88"/>
      <c r="S15" s="50">
        <v>1</v>
      </c>
      <c r="T15" s="50">
        <v>0</v>
      </c>
      <c r="U15" s="88"/>
      <c r="V15" s="52"/>
      <c r="W15" s="52"/>
      <c r="X15" s="52"/>
      <c r="Y15" s="52"/>
      <c r="Z15" s="51"/>
      <c r="AA15" s="73">
        <v>20</v>
      </c>
      <c r="AB15" s="73"/>
      <c r="AC15" s="74"/>
      <c r="AD15" s="80">
        <v>933</v>
      </c>
      <c r="AE15" s="80">
        <v>18331</v>
      </c>
      <c r="AF15" s="80">
        <v>25719</v>
      </c>
      <c r="AG15" s="80">
        <v>2066</v>
      </c>
      <c r="AH15" s="80"/>
      <c r="AI15" s="80" t="s">
        <v>377</v>
      </c>
      <c r="AJ15" s="80" t="s">
        <v>395</v>
      </c>
      <c r="AK15" s="85" t="s">
        <v>411</v>
      </c>
      <c r="AL15" s="80"/>
      <c r="AM15" s="82">
        <v>39703.78959490741</v>
      </c>
      <c r="AN15" s="80" t="s">
        <v>434</v>
      </c>
      <c r="AO15" s="85" t="s">
        <v>452</v>
      </c>
      <c r="AP15" s="80" t="s">
        <v>65</v>
      </c>
      <c r="AQ15" s="2"/>
      <c r="AR15" s="3"/>
      <c r="AS15" s="3"/>
      <c r="AT15" s="3"/>
      <c r="AU15" s="3"/>
    </row>
    <row r="16" spans="1:47" ht="15">
      <c r="A16" s="66" t="s">
        <v>189</v>
      </c>
      <c r="B16" s="67"/>
      <c r="C16" s="67"/>
      <c r="D16" s="68"/>
      <c r="E16" s="70"/>
      <c r="F16" s="104" t="s">
        <v>414</v>
      </c>
      <c r="G16" s="67"/>
      <c r="H16" s="71"/>
      <c r="I16" s="72"/>
      <c r="J16" s="72"/>
      <c r="K16" s="71" t="s">
        <v>455</v>
      </c>
      <c r="L16" s="75"/>
      <c r="M16" s="76">
        <v>2701.705078125</v>
      </c>
      <c r="N16" s="76">
        <v>8859.7451171875</v>
      </c>
      <c r="O16" s="77"/>
      <c r="P16" s="78"/>
      <c r="Q16" s="78"/>
      <c r="R16" s="50"/>
      <c r="S16" s="50">
        <v>0</v>
      </c>
      <c r="T16" s="50">
        <v>2</v>
      </c>
      <c r="U16" s="50"/>
      <c r="V16" s="51"/>
      <c r="W16" s="51"/>
      <c r="X16" s="52"/>
      <c r="Y16" s="51"/>
      <c r="Z16" s="51"/>
      <c r="AA16" s="73">
        <v>3</v>
      </c>
      <c r="AB16" s="73"/>
      <c r="AC16" s="74"/>
      <c r="AD16" s="80">
        <v>1114</v>
      </c>
      <c r="AE16" s="80">
        <v>2072</v>
      </c>
      <c r="AF16" s="80">
        <v>24498</v>
      </c>
      <c r="AG16" s="80">
        <v>14363</v>
      </c>
      <c r="AH16" s="80"/>
      <c r="AI16" s="80" t="s">
        <v>361</v>
      </c>
      <c r="AJ16" s="80"/>
      <c r="AK16" s="80"/>
      <c r="AL16" s="80"/>
      <c r="AM16" s="82">
        <v>40469.79424768518</v>
      </c>
      <c r="AN16" s="80" t="s">
        <v>434</v>
      </c>
      <c r="AO16" s="85" t="s">
        <v>435</v>
      </c>
      <c r="AP16" s="80" t="s">
        <v>66</v>
      </c>
      <c r="AQ16" s="2"/>
      <c r="AR16" s="3"/>
      <c r="AS16" s="3"/>
      <c r="AT16" s="3"/>
      <c r="AU16" s="3"/>
    </row>
    <row r="17" spans="1:47" ht="15">
      <c r="A17" s="66" t="s">
        <v>190</v>
      </c>
      <c r="B17" s="67"/>
      <c r="C17" s="67"/>
      <c r="D17" s="68"/>
      <c r="E17" s="70"/>
      <c r="F17" s="104" t="s">
        <v>417</v>
      </c>
      <c r="G17" s="67"/>
      <c r="H17" s="71"/>
      <c r="I17" s="72"/>
      <c r="J17" s="72"/>
      <c r="K17" s="71" t="s">
        <v>458</v>
      </c>
      <c r="L17" s="75"/>
      <c r="M17" s="76">
        <v>9781.7109375</v>
      </c>
      <c r="N17" s="76">
        <v>7662.03466796875</v>
      </c>
      <c r="O17" s="77"/>
      <c r="P17" s="78"/>
      <c r="Q17" s="78"/>
      <c r="R17" s="88"/>
      <c r="S17" s="50">
        <v>0</v>
      </c>
      <c r="T17" s="50">
        <v>2</v>
      </c>
      <c r="U17" s="88"/>
      <c r="V17" s="52"/>
      <c r="W17" s="52"/>
      <c r="X17" s="52"/>
      <c r="Y17" s="52"/>
      <c r="Z17" s="51"/>
      <c r="AA17" s="73">
        <v>6</v>
      </c>
      <c r="AB17" s="73"/>
      <c r="AC17" s="74"/>
      <c r="AD17" s="80">
        <v>383</v>
      </c>
      <c r="AE17" s="80">
        <v>343</v>
      </c>
      <c r="AF17" s="80">
        <v>6549</v>
      </c>
      <c r="AG17" s="80">
        <v>6190</v>
      </c>
      <c r="AH17" s="80"/>
      <c r="AI17" s="80" t="s">
        <v>364</v>
      </c>
      <c r="AJ17" s="80"/>
      <c r="AK17" s="80"/>
      <c r="AL17" s="80"/>
      <c r="AM17" s="82">
        <v>41092.68708333333</v>
      </c>
      <c r="AN17" s="80" t="s">
        <v>434</v>
      </c>
      <c r="AO17" s="85" t="s">
        <v>438</v>
      </c>
      <c r="AP17" s="80" t="s">
        <v>66</v>
      </c>
      <c r="AQ17" s="2"/>
      <c r="AR17" s="3"/>
      <c r="AS17" s="3"/>
      <c r="AT17" s="3"/>
      <c r="AU17" s="3"/>
    </row>
    <row r="18" spans="1:47" ht="15">
      <c r="A18" s="66" t="s">
        <v>191</v>
      </c>
      <c r="B18" s="67"/>
      <c r="C18" s="67"/>
      <c r="D18" s="68"/>
      <c r="E18" s="70"/>
      <c r="F18" s="104" t="s">
        <v>418</v>
      </c>
      <c r="G18" s="67"/>
      <c r="H18" s="71"/>
      <c r="I18" s="72"/>
      <c r="J18" s="72"/>
      <c r="K18" s="71" t="s">
        <v>459</v>
      </c>
      <c r="L18" s="75"/>
      <c r="M18" s="76">
        <v>3529.2880859375</v>
      </c>
      <c r="N18" s="76">
        <v>6764.759765625</v>
      </c>
      <c r="O18" s="77"/>
      <c r="P18" s="78"/>
      <c r="Q18" s="78"/>
      <c r="R18" s="88"/>
      <c r="S18" s="50">
        <v>0</v>
      </c>
      <c r="T18" s="50">
        <v>4</v>
      </c>
      <c r="U18" s="88"/>
      <c r="V18" s="52"/>
      <c r="W18" s="52"/>
      <c r="X18" s="52"/>
      <c r="Y18" s="52"/>
      <c r="Z18" s="51"/>
      <c r="AA18" s="73">
        <v>7</v>
      </c>
      <c r="AB18" s="73"/>
      <c r="AC18" s="74"/>
      <c r="AD18" s="80">
        <v>475</v>
      </c>
      <c r="AE18" s="80">
        <v>1805</v>
      </c>
      <c r="AF18" s="80">
        <v>5683</v>
      </c>
      <c r="AG18" s="80">
        <v>2533</v>
      </c>
      <c r="AH18" s="80"/>
      <c r="AI18" s="80" t="s">
        <v>365</v>
      </c>
      <c r="AJ18" s="80" t="s">
        <v>382</v>
      </c>
      <c r="AK18" s="85" t="s">
        <v>400</v>
      </c>
      <c r="AL18" s="80"/>
      <c r="AM18" s="82">
        <v>39847.8125</v>
      </c>
      <c r="AN18" s="80" t="s">
        <v>434</v>
      </c>
      <c r="AO18" s="85" t="s">
        <v>439</v>
      </c>
      <c r="AP18" s="80" t="s">
        <v>66</v>
      </c>
      <c r="AQ18" s="2"/>
      <c r="AR18" s="3"/>
      <c r="AS18" s="3"/>
      <c r="AT18" s="3"/>
      <c r="AU18" s="3"/>
    </row>
    <row r="19" spans="1:47" ht="15">
      <c r="A19" s="66" t="s">
        <v>192</v>
      </c>
      <c r="B19" s="67"/>
      <c r="C19" s="67"/>
      <c r="D19" s="68"/>
      <c r="E19" s="70"/>
      <c r="F19" s="104" t="s">
        <v>421</v>
      </c>
      <c r="G19" s="67"/>
      <c r="H19" s="71"/>
      <c r="I19" s="72"/>
      <c r="J19" s="72"/>
      <c r="K19" s="71" t="s">
        <v>462</v>
      </c>
      <c r="L19" s="75"/>
      <c r="M19" s="76">
        <v>217.28909301757812</v>
      </c>
      <c r="N19" s="76">
        <v>5814.962890625</v>
      </c>
      <c r="O19" s="77"/>
      <c r="P19" s="78"/>
      <c r="Q19" s="78"/>
      <c r="R19" s="88"/>
      <c r="S19" s="50">
        <v>0</v>
      </c>
      <c r="T19" s="50">
        <v>2</v>
      </c>
      <c r="U19" s="88"/>
      <c r="V19" s="52"/>
      <c r="W19" s="52"/>
      <c r="X19" s="52"/>
      <c r="Y19" s="52"/>
      <c r="Z19" s="51"/>
      <c r="AA19" s="73">
        <v>10</v>
      </c>
      <c r="AB19" s="73"/>
      <c r="AC19" s="74"/>
      <c r="AD19" s="80">
        <v>672</v>
      </c>
      <c r="AE19" s="80">
        <v>961</v>
      </c>
      <c r="AF19" s="80">
        <v>6395</v>
      </c>
      <c r="AG19" s="80">
        <v>1233</v>
      </c>
      <c r="AH19" s="80"/>
      <c r="AI19" s="80" t="s">
        <v>368</v>
      </c>
      <c r="AJ19" s="80" t="s">
        <v>385</v>
      </c>
      <c r="AK19" s="85" t="s">
        <v>403</v>
      </c>
      <c r="AL19" s="80"/>
      <c r="AM19" s="82">
        <v>40465.64476851852</v>
      </c>
      <c r="AN19" s="80" t="s">
        <v>434</v>
      </c>
      <c r="AO19" s="85" t="s">
        <v>442</v>
      </c>
      <c r="AP19" s="80" t="s">
        <v>66</v>
      </c>
      <c r="AQ19" s="2"/>
      <c r="AR19" s="3"/>
      <c r="AS19" s="3"/>
      <c r="AT19" s="3"/>
      <c r="AU19" s="3"/>
    </row>
    <row r="20" spans="1:47" ht="15">
      <c r="A20" s="66" t="s">
        <v>193</v>
      </c>
      <c r="B20" s="67"/>
      <c r="C20" s="67"/>
      <c r="D20" s="68"/>
      <c r="E20" s="70"/>
      <c r="F20" s="104" t="s">
        <v>423</v>
      </c>
      <c r="G20" s="67"/>
      <c r="H20" s="71"/>
      <c r="I20" s="72"/>
      <c r="J20" s="72"/>
      <c r="K20" s="71" t="s">
        <v>464</v>
      </c>
      <c r="L20" s="75"/>
      <c r="M20" s="76">
        <v>8020.9931640625</v>
      </c>
      <c r="N20" s="76">
        <v>133.642822265625</v>
      </c>
      <c r="O20" s="77"/>
      <c r="P20" s="78"/>
      <c r="Q20" s="78"/>
      <c r="R20" s="88"/>
      <c r="S20" s="50">
        <v>0</v>
      </c>
      <c r="T20" s="50">
        <v>1</v>
      </c>
      <c r="U20" s="88"/>
      <c r="V20" s="52"/>
      <c r="W20" s="52"/>
      <c r="X20" s="52"/>
      <c r="Y20" s="52"/>
      <c r="Z20" s="51"/>
      <c r="AA20" s="73">
        <v>12</v>
      </c>
      <c r="AB20" s="73"/>
      <c r="AC20" s="74"/>
      <c r="AD20" s="80">
        <v>264</v>
      </c>
      <c r="AE20" s="80">
        <v>143</v>
      </c>
      <c r="AF20" s="80">
        <v>118</v>
      </c>
      <c r="AG20" s="80">
        <v>315</v>
      </c>
      <c r="AH20" s="80"/>
      <c r="AI20" s="80" t="s">
        <v>370</v>
      </c>
      <c r="AJ20" s="80" t="s">
        <v>387</v>
      </c>
      <c r="AK20" s="80"/>
      <c r="AL20" s="80"/>
      <c r="AM20" s="82">
        <v>43543.84365740741</v>
      </c>
      <c r="AN20" s="80" t="s">
        <v>434</v>
      </c>
      <c r="AO20" s="85" t="s">
        <v>444</v>
      </c>
      <c r="AP20" s="80" t="s">
        <v>66</v>
      </c>
      <c r="AQ20" s="2"/>
      <c r="AR20" s="3"/>
      <c r="AS20" s="3"/>
      <c r="AT20" s="3"/>
      <c r="AU20" s="3"/>
    </row>
    <row r="21" spans="1:47" ht="15">
      <c r="A21" s="66" t="s">
        <v>194</v>
      </c>
      <c r="B21" s="67"/>
      <c r="C21" s="67"/>
      <c r="D21" s="68"/>
      <c r="E21" s="70"/>
      <c r="F21" s="104" t="s">
        <v>424</v>
      </c>
      <c r="G21" s="67"/>
      <c r="H21" s="71"/>
      <c r="I21" s="72"/>
      <c r="J21" s="72"/>
      <c r="K21" s="71" t="s">
        <v>465</v>
      </c>
      <c r="L21" s="75"/>
      <c r="M21" s="76">
        <v>4965.4150390625</v>
      </c>
      <c r="N21" s="76">
        <v>3056.64111328125</v>
      </c>
      <c r="O21" s="77"/>
      <c r="P21" s="78"/>
      <c r="Q21" s="78"/>
      <c r="R21" s="88"/>
      <c r="S21" s="50">
        <v>0</v>
      </c>
      <c r="T21" s="50">
        <v>8</v>
      </c>
      <c r="U21" s="88"/>
      <c r="V21" s="52"/>
      <c r="W21" s="52"/>
      <c r="X21" s="52"/>
      <c r="Y21" s="52"/>
      <c r="Z21" s="51"/>
      <c r="AA21" s="73">
        <v>13</v>
      </c>
      <c r="AB21" s="73"/>
      <c r="AC21" s="74"/>
      <c r="AD21" s="80">
        <v>205</v>
      </c>
      <c r="AE21" s="80">
        <v>53</v>
      </c>
      <c r="AF21" s="80">
        <v>19382</v>
      </c>
      <c r="AG21" s="80">
        <v>17339</v>
      </c>
      <c r="AH21" s="80"/>
      <c r="AI21" s="80"/>
      <c r="AJ21" s="80" t="s">
        <v>388</v>
      </c>
      <c r="AK21" s="80"/>
      <c r="AL21" s="80"/>
      <c r="AM21" s="82">
        <v>42264.00380787037</v>
      </c>
      <c r="AN21" s="80" t="s">
        <v>434</v>
      </c>
      <c r="AO21" s="85" t="s">
        <v>445</v>
      </c>
      <c r="AP21" s="80" t="s">
        <v>66</v>
      </c>
      <c r="AQ21" s="2"/>
      <c r="AR21" s="3"/>
      <c r="AS21" s="3"/>
      <c r="AT21" s="3"/>
      <c r="AU21" s="3"/>
    </row>
    <row r="22" spans="1:47" ht="15">
      <c r="A22" s="66" t="s">
        <v>195</v>
      </c>
      <c r="B22" s="90"/>
      <c r="C22" s="90"/>
      <c r="D22" s="91"/>
      <c r="E22" s="92"/>
      <c r="F22" s="105" t="s">
        <v>428</v>
      </c>
      <c r="G22" s="90"/>
      <c r="H22" s="93"/>
      <c r="I22" s="94"/>
      <c r="J22" s="94"/>
      <c r="K22" s="93" t="s">
        <v>469</v>
      </c>
      <c r="L22" s="95"/>
      <c r="M22" s="96">
        <v>3627.19775390625</v>
      </c>
      <c r="N22" s="96">
        <v>2270.698486328125</v>
      </c>
      <c r="O22" s="97"/>
      <c r="P22" s="98"/>
      <c r="Q22" s="98"/>
      <c r="R22" s="99"/>
      <c r="S22" s="50">
        <v>0</v>
      </c>
      <c r="T22" s="50">
        <v>1</v>
      </c>
      <c r="U22" s="99"/>
      <c r="V22" s="100"/>
      <c r="W22" s="100"/>
      <c r="X22" s="100"/>
      <c r="Y22" s="100"/>
      <c r="Z22" s="101"/>
      <c r="AA22" s="102">
        <v>17</v>
      </c>
      <c r="AB22" s="102"/>
      <c r="AC22" s="74"/>
      <c r="AD22" s="80">
        <v>189</v>
      </c>
      <c r="AE22" s="80">
        <v>131</v>
      </c>
      <c r="AF22" s="80">
        <v>479</v>
      </c>
      <c r="AG22" s="80">
        <v>58</v>
      </c>
      <c r="AH22" s="80"/>
      <c r="AI22" s="80" t="s">
        <v>374</v>
      </c>
      <c r="AJ22" s="80" t="s">
        <v>392</v>
      </c>
      <c r="AK22" s="85" t="s">
        <v>408</v>
      </c>
      <c r="AL22" s="80"/>
      <c r="AM22" s="82">
        <v>40451.806875</v>
      </c>
      <c r="AN22" s="80" t="s">
        <v>434</v>
      </c>
      <c r="AO22" s="85" t="s">
        <v>449</v>
      </c>
      <c r="AP22" s="80" t="s">
        <v>66</v>
      </c>
      <c r="AQ22" s="2"/>
      <c r="AR22" s="3"/>
      <c r="AS22" s="3"/>
      <c r="AT22" s="3"/>
      <c r="AU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AQ3"/>
    <dataValidation allowBlank="1" showErrorMessage="1" sqref="A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hyperlinks>
    <hyperlink ref="AK3" r:id="rId1" display="http://t.co/svqvjXTnz8"/>
    <hyperlink ref="AK4" r:id="rId2" display="https://t.co/4WKYct0mdq"/>
    <hyperlink ref="AK18" r:id="rId3" display="http://t.co/CsyWfj8FK4"/>
    <hyperlink ref="AK5" r:id="rId4" display="http://t.co/anay8dzvJV"/>
    <hyperlink ref="AK6" r:id="rId5" display="https://t.co/u9FZcUd4ce"/>
    <hyperlink ref="AK19" r:id="rId6" display="https://t.co/kaZDzMl4Ny"/>
    <hyperlink ref="AK7" r:id="rId7" display="https://t.co/8vZKbCkcWR"/>
    <hyperlink ref="AK8" r:id="rId8" display="http://t.co/gzZ5qEdGBD"/>
    <hyperlink ref="AK10" r:id="rId9" display="http://t.co/kKpuwFJoVU"/>
    <hyperlink ref="AK9" r:id="rId10" display="https://t.co/8YkRpWr2UF"/>
    <hyperlink ref="AK22" r:id="rId11" display="http://t.co/Bzv6jrAQL5"/>
    <hyperlink ref="AK13" r:id="rId12" display="https://t.co/F3fLcfn45H"/>
    <hyperlink ref="AK14" r:id="rId13" display="https://t.co/iXgd68hOQm"/>
    <hyperlink ref="AK15" r:id="rId14" display="https://t.co/JGuajl9JGJ"/>
    <hyperlink ref="AK11" r:id="rId15" display="http://t.co/GNpSPhjR4J"/>
    <hyperlink ref="AK12" r:id="rId16" display="https://t.co/lxDNQLqzYO"/>
    <hyperlink ref="F16" r:id="rId17" display="http://pbs.twimg.com/profile_images/1099450492067999745/fXhwFnp__normal.jpg"/>
    <hyperlink ref="F3" r:id="rId18" display="http://pbs.twimg.com/profile_images/773710811407740928/GAiq8yn7_normal.jpg"/>
    <hyperlink ref="F4" r:id="rId19" display="http://pbs.twimg.com/profile_images/876784982932508673/QmnUx8UK_normal.jpg"/>
    <hyperlink ref="F17" r:id="rId20" display="http://pbs.twimg.com/profile_images/571318811232464896/C2X8nEI2_normal.jpeg"/>
    <hyperlink ref="F18" r:id="rId21" display="http://pbs.twimg.com/profile_images/947628055454822401/CQbnxLR4_normal.jpg"/>
    <hyperlink ref="F5" r:id="rId22" display="http://pbs.twimg.com/profile_images/1108362970336235521/XiE0bjbx_normal.png"/>
    <hyperlink ref="F6" r:id="rId23" display="http://pbs.twimg.com/profile_images/672839411541794816/rNwrV-gq_normal.jpg"/>
    <hyperlink ref="F19" r:id="rId24" display="http://pbs.twimg.com/profile_images/1076159502590722048/iG_xOb89_normal.jpg"/>
    <hyperlink ref="F7" r:id="rId25" display="http://pbs.twimg.com/profile_images/1097675596908449792/ppDxwhho_normal.jpg"/>
    <hyperlink ref="F20" r:id="rId26" display="http://pbs.twimg.com/profile_images/1108101034143088641/NANKla7Q_normal.png"/>
    <hyperlink ref="F21" r:id="rId27" display="http://abs.twimg.com/sticky/default_profile_images/default_profile_normal.png"/>
    <hyperlink ref="F8" r:id="rId28" display="http://pbs.twimg.com/profile_images/992158333166538752/9Haf0_Ja_normal.jpg"/>
    <hyperlink ref="F10" r:id="rId29" display="http://pbs.twimg.com/profile_images/3419507145/f916ef0ba86e677dbf56c3b10cc676e2_normal.png"/>
    <hyperlink ref="F9" r:id="rId30" display="http://pbs.twimg.com/profile_images/798190694619840512/TM4lgk8h_normal.jpg"/>
    <hyperlink ref="F22" r:id="rId31" display="http://pbs.twimg.com/profile_images/1095832071887454208/RtMTTnOE_normal.png"/>
    <hyperlink ref="F13" r:id="rId32" display="http://pbs.twimg.com/profile_images/1013436760859299847/aQltRN9T_normal.jpg"/>
    <hyperlink ref="F14" r:id="rId33" display="http://pbs.twimg.com/profile_images/1082727366789603334/AECQF8T8_normal.jpg"/>
    <hyperlink ref="F15" r:id="rId34" display="http://pbs.twimg.com/profile_images/920251477414866944/3klpL6Qy_normal.jpg"/>
    <hyperlink ref="F11" r:id="rId35" display="http://pbs.twimg.com/profile_images/471720700428812288/uF7on1Wa_normal.png"/>
    <hyperlink ref="F12" r:id="rId36" display="http://pbs.twimg.com/profile_images/846413503195840512/xNM769bt_normal.jpg"/>
    <hyperlink ref="AO16" r:id="rId37" display="https://twitter.com/smurp3131"/>
    <hyperlink ref="AO3" r:id="rId38" display="https://twitter.com/llewellynking2"/>
    <hyperlink ref="AO4" r:id="rId39" display="https://twitter.com/pubstory"/>
    <hyperlink ref="AO17" r:id="rId40" display="https://twitter.com/teresahaas2"/>
    <hyperlink ref="AO18" r:id="rId41" display="https://twitter.com/ripbs36"/>
    <hyperlink ref="AO5" r:id="rId42" display="https://twitter.com/gwaynemiller"/>
    <hyperlink ref="AO6" r:id="rId43" display="https://twitter.com/jmludes"/>
    <hyperlink ref="AO19" r:id="rId44" display="https://twitter.com/pioneerpublictv"/>
    <hyperlink ref="AO7" r:id="rId45" display="https://twitter.com/dlamante"/>
    <hyperlink ref="AO20" r:id="rId46" display="https://twitter.com/theeurokate"/>
    <hyperlink ref="AO21" r:id="rId47" display="https://twitter.com/cart74775122"/>
    <hyperlink ref="AO8" r:id="rId48" display="https://twitter.com/nmpbs"/>
    <hyperlink ref="AO10" r:id="rId49" display="https://twitter.com/dlaman"/>
    <hyperlink ref="AO9" r:id="rId50" display="https://twitter.com/whuttv"/>
    <hyperlink ref="AO22" r:id="rId51" display="https://twitter.com/mshafae"/>
    <hyperlink ref="AO13" r:id="rId52" display="https://twitter.com/youtube"/>
    <hyperlink ref="AO14" r:id="rId53" display="https://twitter.com/wyestv"/>
    <hyperlink ref="AO15" r:id="rId54" display="https://twitter.com/morningbriefing"/>
    <hyperlink ref="AO11" r:id="rId55" display="https://twitter.com/wkar"/>
    <hyperlink ref="AO12" r:id="rId56" display="https://twitter.com/detroitpublictv"/>
  </hyperlinks>
  <printOptions/>
  <pageMargins left="0.7" right="0.7" top="0.75" bottom="0.75" header="0.3" footer="0.3"/>
  <pageSetup horizontalDpi="600" verticalDpi="600" orientation="portrait" r:id="rId60"/>
  <legacyDrawing r:id="rId58"/>
  <tableParts>
    <tablePart r:id="rId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5">COUNTIF(INDIRECT(DynamicFilterSourceColumnRange),"&gt;= "&amp;T2)-COUNTIF(INDIRECT(DynamicFilterSourceColumnRange),"&gt;="&amp;T3)</f>
        <v>#REF!</v>
      </c>
      <c r="W2" t="s">
        <v>124</v>
      </c>
      <c r="X2">
        <f>ROWS(HistogramBins[Degree Bin])-1</f>
        <v>43</v>
      </c>
    </row>
    <row r="3" spans="4:24" ht="15">
      <c r="D3" s="34">
        <f aca="true" t="shared" si="1" ref="D3:D44">D2+($D$45-$D$2)/BinDivisor</f>
        <v>0</v>
      </c>
      <c r="E3" s="3">
        <f>COUNTIF(Vertices[Degree],"&gt;= "&amp;D3)-COUNTIF(Vertices[Degree],"&gt;="&amp;D4)</f>
        <v>0</v>
      </c>
      <c r="F3" s="41">
        <f aca="true" t="shared" si="2" ref="F3:F44">F2+($F$45-$F$2)/BinDivisor</f>
        <v>0.16279069767441862</v>
      </c>
      <c r="G3" s="42">
        <f>COUNTIF(Vertices[In-Degree],"&gt;= "&amp;F3)-COUNTIF(Vertices[In-Degree],"&gt;="&amp;F4)</f>
        <v>0</v>
      </c>
      <c r="H3" s="41">
        <f aca="true" t="shared" si="3" ref="H3:H44">H2+($H$45-$H$2)/BinDivisor</f>
        <v>0.23255813953488372</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t="e">
        <f aca="true" t="shared" si="9" ref="T3:T44">T2+($T$45-$T$2)/BinDivisor</f>
        <v>#REF!</v>
      </c>
      <c r="U3" s="42" t="e">
        <f ca="1" t="shared" si="0"/>
        <v>#REF!</v>
      </c>
      <c r="W3" t="s">
        <v>125</v>
      </c>
      <c r="X3" t="s">
        <v>85</v>
      </c>
    </row>
    <row r="4" spans="4:24" ht="15">
      <c r="D4" s="34">
        <f t="shared" si="1"/>
        <v>0</v>
      </c>
      <c r="E4" s="3">
        <f>COUNTIF(Vertices[Degree],"&gt;= "&amp;D4)-COUNTIF(Vertices[Degree],"&gt;="&amp;D5)</f>
        <v>0</v>
      </c>
      <c r="F4" s="39">
        <f t="shared" si="2"/>
        <v>0.32558139534883723</v>
      </c>
      <c r="G4" s="40">
        <f>COUNTIF(Vertices[In-Degree],"&gt;= "&amp;F4)-COUNTIF(Vertices[In-Degree],"&gt;="&amp;F5)</f>
        <v>0</v>
      </c>
      <c r="H4" s="39">
        <f t="shared" si="3"/>
        <v>0.46511627906976744</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4:21" ht="15">
      <c r="D5" s="34">
        <f t="shared" si="1"/>
        <v>0</v>
      </c>
      <c r="E5" s="3">
        <f>COUNTIF(Vertices[Degree],"&gt;= "&amp;D5)-COUNTIF(Vertices[Degree],"&gt;="&amp;D6)</f>
        <v>0</v>
      </c>
      <c r="F5" s="41">
        <f t="shared" si="2"/>
        <v>0.48837209302325585</v>
      </c>
      <c r="G5" s="42">
        <f>COUNTIF(Vertices[In-Degree],"&gt;= "&amp;F5)-COUNTIF(Vertices[In-Degree],"&gt;="&amp;F6)</f>
        <v>0</v>
      </c>
      <c r="H5" s="41">
        <f t="shared" si="3"/>
        <v>0.6976744186046512</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4:21" ht="15">
      <c r="D6" s="34">
        <f t="shared" si="1"/>
        <v>0</v>
      </c>
      <c r="E6" s="3">
        <f>COUNTIF(Vertices[Degree],"&gt;= "&amp;D6)-COUNTIF(Vertices[Degree],"&gt;="&amp;D7)</f>
        <v>0</v>
      </c>
      <c r="F6" s="39">
        <f t="shared" si="2"/>
        <v>0.6511627906976745</v>
      </c>
      <c r="G6" s="40">
        <f>COUNTIF(Vertices[In-Degree],"&gt;= "&amp;F6)-COUNTIF(Vertices[In-Degree],"&gt;="&amp;F7)</f>
        <v>0</v>
      </c>
      <c r="H6" s="39">
        <f t="shared" si="3"/>
        <v>0.9302325581395349</v>
      </c>
      <c r="I6" s="40">
        <f>COUNTIF(Vertices[Out-Degree],"&gt;= "&amp;H6)-COUNTIF(Vertices[Out-Degree],"&gt;="&amp;H7)</f>
        <v>2</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4:21" ht="15">
      <c r="D7" s="34">
        <f t="shared" si="1"/>
        <v>0</v>
      </c>
      <c r="E7" s="3">
        <f>COUNTIF(Vertices[Degree],"&gt;= "&amp;D7)-COUNTIF(Vertices[Degree],"&gt;="&amp;D8)</f>
        <v>0</v>
      </c>
      <c r="F7" s="41">
        <f t="shared" si="2"/>
        <v>0.8139534883720931</v>
      </c>
      <c r="G7" s="42">
        <f>COUNTIF(Vertices[In-Degree],"&gt;= "&amp;F7)-COUNTIF(Vertices[In-Degree],"&gt;="&amp;F8)</f>
        <v>0</v>
      </c>
      <c r="H7" s="41">
        <f t="shared" si="3"/>
        <v>1.1627906976744187</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4:21" ht="15">
      <c r="D8" s="34">
        <f t="shared" si="1"/>
        <v>0</v>
      </c>
      <c r="E8" s="3">
        <f>COUNTIF(Vertices[Degree],"&gt;= "&amp;D8)-COUNTIF(Vertices[Degree],"&gt;="&amp;D9)</f>
        <v>0</v>
      </c>
      <c r="F8" s="39">
        <f t="shared" si="2"/>
        <v>0.9767441860465118</v>
      </c>
      <c r="G8" s="40">
        <f>COUNTIF(Vertices[In-Degree],"&gt;= "&amp;F8)-COUNTIF(Vertices[In-Degree],"&gt;="&amp;F9)</f>
        <v>3</v>
      </c>
      <c r="H8" s="39">
        <f t="shared" si="3"/>
        <v>1.3953488372093024</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4:21" ht="15">
      <c r="D9" s="34">
        <f t="shared" si="1"/>
        <v>0</v>
      </c>
      <c r="E9" s="3">
        <f>COUNTIF(Vertices[Degree],"&gt;= "&amp;D9)-COUNTIF(Vertices[Degree],"&gt;="&amp;D10)</f>
        <v>0</v>
      </c>
      <c r="F9" s="41">
        <f t="shared" si="2"/>
        <v>1.1395348837209305</v>
      </c>
      <c r="G9" s="42">
        <f>COUNTIF(Vertices[In-Degree],"&gt;= "&amp;F9)-COUNTIF(Vertices[In-Degree],"&gt;="&amp;F10)</f>
        <v>0</v>
      </c>
      <c r="H9" s="41">
        <f t="shared" si="3"/>
        <v>1.627906976744186</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4:21" ht="15">
      <c r="D10" s="34">
        <f t="shared" si="1"/>
        <v>0</v>
      </c>
      <c r="E10" s="3">
        <f>COUNTIF(Vertices[Degree],"&gt;= "&amp;D10)-COUNTIF(Vertices[Degree],"&gt;="&amp;D11)</f>
        <v>0</v>
      </c>
      <c r="F10" s="39">
        <f t="shared" si="2"/>
        <v>1.3023255813953492</v>
      </c>
      <c r="G10" s="40">
        <f>COUNTIF(Vertices[In-Degree],"&gt;= "&amp;F10)-COUNTIF(Vertices[In-Degree],"&gt;="&amp;F11)</f>
        <v>0</v>
      </c>
      <c r="H10" s="39">
        <f t="shared" si="3"/>
        <v>1.8604651162790697</v>
      </c>
      <c r="I10" s="40">
        <f>COUNTIF(Vertices[Out-Degree],"&gt;= "&amp;H10)-COUNTIF(Vertices[Out-Degree],"&gt;="&amp;H11)</f>
        <v>3</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4:21" ht="15">
      <c r="D11" s="34">
        <f t="shared" si="1"/>
        <v>0</v>
      </c>
      <c r="E11" s="3">
        <f>COUNTIF(Vertices[Degree],"&gt;= "&amp;D11)-COUNTIF(Vertices[Degree],"&gt;="&amp;D12)</f>
        <v>0</v>
      </c>
      <c r="F11" s="41">
        <f t="shared" si="2"/>
        <v>1.4651162790697678</v>
      </c>
      <c r="G11" s="42">
        <f>COUNTIF(Vertices[In-Degree],"&gt;= "&amp;F11)-COUNTIF(Vertices[In-Degree],"&gt;="&amp;F12)</f>
        <v>0</v>
      </c>
      <c r="H11" s="41">
        <f t="shared" si="3"/>
        <v>2.0930232558139537</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4:21" ht="15">
      <c r="D12" s="34">
        <f t="shared" si="1"/>
        <v>0</v>
      </c>
      <c r="E12" s="3">
        <f>COUNTIF(Vertices[Degree],"&gt;= "&amp;D12)-COUNTIF(Vertices[Degree],"&gt;="&amp;D13)</f>
        <v>0</v>
      </c>
      <c r="F12" s="39">
        <f t="shared" si="2"/>
        <v>1.6279069767441865</v>
      </c>
      <c r="G12" s="40">
        <f>COUNTIF(Vertices[In-Degree],"&gt;= "&amp;F12)-COUNTIF(Vertices[In-Degree],"&gt;="&amp;F13)</f>
        <v>0</v>
      </c>
      <c r="H12" s="39">
        <f t="shared" si="3"/>
        <v>2.3255813953488373</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4:21" ht="15">
      <c r="D13" s="34">
        <f t="shared" si="1"/>
        <v>0</v>
      </c>
      <c r="E13" s="3">
        <f>COUNTIF(Vertices[Degree],"&gt;= "&amp;D13)-COUNTIF(Vertices[Degree],"&gt;="&amp;D14)</f>
        <v>0</v>
      </c>
      <c r="F13" s="41">
        <f t="shared" si="2"/>
        <v>1.7906976744186052</v>
      </c>
      <c r="G13" s="42">
        <f>COUNTIF(Vertices[In-Degree],"&gt;= "&amp;F13)-COUNTIF(Vertices[In-Degree],"&gt;="&amp;F14)</f>
        <v>0</v>
      </c>
      <c r="H13" s="41">
        <f t="shared" si="3"/>
        <v>2.558139534883721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4:21" ht="15">
      <c r="D14" s="34">
        <f t="shared" si="1"/>
        <v>0</v>
      </c>
      <c r="E14" s="3">
        <f>COUNTIF(Vertices[Degree],"&gt;= "&amp;D14)-COUNTIF(Vertices[Degree],"&gt;="&amp;D15)</f>
        <v>0</v>
      </c>
      <c r="F14" s="39">
        <f t="shared" si="2"/>
        <v>1.9534883720930238</v>
      </c>
      <c r="G14" s="40">
        <f>COUNTIF(Vertices[In-Degree],"&gt;= "&amp;F14)-COUNTIF(Vertices[In-Degree],"&gt;="&amp;F15)</f>
        <v>0</v>
      </c>
      <c r="H14" s="39">
        <f t="shared" si="3"/>
        <v>2.7906976744186047</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4:21" ht="15">
      <c r="D15" s="34">
        <f t="shared" si="1"/>
        <v>0</v>
      </c>
      <c r="E15" s="3">
        <f>COUNTIF(Vertices[Degree],"&gt;= "&amp;D15)-COUNTIF(Vertices[Degree],"&gt;="&amp;D16)</f>
        <v>0</v>
      </c>
      <c r="F15" s="41">
        <f t="shared" si="2"/>
        <v>2.1162790697674425</v>
      </c>
      <c r="G15" s="42">
        <f>COUNTIF(Vertices[In-Degree],"&gt;= "&amp;F15)-COUNTIF(Vertices[In-Degree],"&gt;="&amp;F16)</f>
        <v>0</v>
      </c>
      <c r="H15" s="41">
        <f t="shared" si="3"/>
        <v>3.0232558139534884</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4:21" ht="15">
      <c r="D16" s="34">
        <f t="shared" si="1"/>
        <v>0</v>
      </c>
      <c r="E16" s="3">
        <f>COUNTIF(Vertices[Degree],"&gt;= "&amp;D16)-COUNTIF(Vertices[Degree],"&gt;="&amp;D17)</f>
        <v>0</v>
      </c>
      <c r="F16" s="39">
        <f t="shared" si="2"/>
        <v>2.279069767441861</v>
      </c>
      <c r="G16" s="40">
        <f>COUNTIF(Vertices[In-Degree],"&gt;= "&amp;F16)-COUNTIF(Vertices[In-Degree],"&gt;="&amp;F17)</f>
        <v>0</v>
      </c>
      <c r="H16" s="39">
        <f t="shared" si="3"/>
        <v>3.255813953488372</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4:21" ht="15">
      <c r="D17" s="34">
        <f t="shared" si="1"/>
        <v>0</v>
      </c>
      <c r="E17" s="3">
        <f>COUNTIF(Vertices[Degree],"&gt;= "&amp;D17)-COUNTIF(Vertices[Degree],"&gt;="&amp;D18)</f>
        <v>0</v>
      </c>
      <c r="F17" s="41">
        <f t="shared" si="2"/>
        <v>2.4418604651162794</v>
      </c>
      <c r="G17" s="42">
        <f>COUNTIF(Vertices[In-Degree],"&gt;= "&amp;F17)-COUNTIF(Vertices[In-Degree],"&gt;="&amp;F18)</f>
        <v>0</v>
      </c>
      <c r="H17" s="41">
        <f t="shared" si="3"/>
        <v>3.488372093023256</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4:21" ht="15">
      <c r="D18" s="34">
        <f t="shared" si="1"/>
        <v>0</v>
      </c>
      <c r="E18" s="3">
        <f>COUNTIF(Vertices[Degree],"&gt;= "&amp;D18)-COUNTIF(Vertices[Degree],"&gt;="&amp;D19)</f>
        <v>0</v>
      </c>
      <c r="F18" s="39">
        <f t="shared" si="2"/>
        <v>2.604651162790698</v>
      </c>
      <c r="G18" s="40">
        <f>COUNTIF(Vertices[In-Degree],"&gt;= "&amp;F18)-COUNTIF(Vertices[In-Degree],"&gt;="&amp;F19)</f>
        <v>0</v>
      </c>
      <c r="H18" s="39">
        <f t="shared" si="3"/>
        <v>3.7209302325581395</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4:21" ht="15">
      <c r="D19" s="34">
        <f t="shared" si="1"/>
        <v>0</v>
      </c>
      <c r="E19" s="3">
        <f>COUNTIF(Vertices[Degree],"&gt;= "&amp;D19)-COUNTIF(Vertices[Degree],"&gt;="&amp;D20)</f>
        <v>0</v>
      </c>
      <c r="F19" s="41">
        <f t="shared" si="2"/>
        <v>2.7674418604651163</v>
      </c>
      <c r="G19" s="42">
        <f>COUNTIF(Vertices[In-Degree],"&gt;= "&amp;F19)-COUNTIF(Vertices[In-Degree],"&gt;="&amp;F20)</f>
        <v>0</v>
      </c>
      <c r="H19" s="41">
        <f t="shared" si="3"/>
        <v>3.953488372093023</v>
      </c>
      <c r="I19" s="42">
        <f>COUNTIF(Vertices[Out-Degree],"&gt;= "&amp;H19)-COUNTIF(Vertices[Out-Degree],"&gt;="&amp;H20)</f>
        <v>1</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4:21" ht="15">
      <c r="D20" s="34">
        <f t="shared" si="1"/>
        <v>0</v>
      </c>
      <c r="E20" s="3">
        <f>COUNTIF(Vertices[Degree],"&gt;= "&amp;D20)-COUNTIF(Vertices[Degree],"&gt;="&amp;D21)</f>
        <v>0</v>
      </c>
      <c r="F20" s="39">
        <f t="shared" si="2"/>
        <v>2.9302325581395348</v>
      </c>
      <c r="G20" s="40">
        <f>COUNTIF(Vertices[In-Degree],"&gt;= "&amp;F20)-COUNTIF(Vertices[In-Degree],"&gt;="&amp;F21)</f>
        <v>3</v>
      </c>
      <c r="H20" s="39">
        <f t="shared" si="3"/>
        <v>4.186046511627907</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4:21" ht="15">
      <c r="D21" s="34">
        <f t="shared" si="1"/>
        <v>0</v>
      </c>
      <c r="E21" s="3">
        <f>COUNTIF(Vertices[Degree],"&gt;= "&amp;D21)-COUNTIF(Vertices[Degree],"&gt;="&amp;D22)</f>
        <v>0</v>
      </c>
      <c r="F21" s="41">
        <f t="shared" si="2"/>
        <v>3.093023255813953</v>
      </c>
      <c r="G21" s="42">
        <f>COUNTIF(Vertices[In-Degree],"&gt;= "&amp;F21)-COUNTIF(Vertices[In-Degree],"&gt;="&amp;F22)</f>
        <v>0</v>
      </c>
      <c r="H21" s="41">
        <f t="shared" si="3"/>
        <v>4.418604651162791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4:21" ht="15">
      <c r="D22" s="34">
        <f t="shared" si="1"/>
        <v>0</v>
      </c>
      <c r="E22" s="3">
        <f>COUNTIF(Vertices[Degree],"&gt;= "&amp;D22)-COUNTIF(Vertices[Degree],"&gt;="&amp;D23)</f>
        <v>0</v>
      </c>
      <c r="F22" s="39">
        <f t="shared" si="2"/>
        <v>3.2558139534883717</v>
      </c>
      <c r="G22" s="40">
        <f>COUNTIF(Vertices[In-Degree],"&gt;= "&amp;F22)-COUNTIF(Vertices[In-Degree],"&gt;="&amp;F23)</f>
        <v>0</v>
      </c>
      <c r="H22" s="39">
        <f t="shared" si="3"/>
        <v>4.651162790697676</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4:21" ht="15">
      <c r="D23" s="34">
        <f t="shared" si="1"/>
        <v>0</v>
      </c>
      <c r="E23" s="3">
        <f>COUNTIF(Vertices[Degree],"&gt;= "&amp;D23)-COUNTIF(Vertices[Degree],"&gt;="&amp;D24)</f>
        <v>0</v>
      </c>
      <c r="F23" s="41">
        <f t="shared" si="2"/>
        <v>3.41860465116279</v>
      </c>
      <c r="G23" s="42">
        <f>COUNTIF(Vertices[In-Degree],"&gt;= "&amp;F23)-COUNTIF(Vertices[In-Degree],"&gt;="&amp;F24)</f>
        <v>0</v>
      </c>
      <c r="H23" s="41">
        <f t="shared" si="3"/>
        <v>4.88372093023256</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4:21" ht="15">
      <c r="D24" s="34">
        <f t="shared" si="1"/>
        <v>0</v>
      </c>
      <c r="E24" s="3">
        <f>COUNTIF(Vertices[Degree],"&gt;= "&amp;D24)-COUNTIF(Vertices[Degree],"&gt;="&amp;D25)</f>
        <v>0</v>
      </c>
      <c r="F24" s="39">
        <f t="shared" si="2"/>
        <v>3.5813953488372086</v>
      </c>
      <c r="G24" s="40">
        <f>COUNTIF(Vertices[In-Degree],"&gt;= "&amp;F24)-COUNTIF(Vertices[In-Degree],"&gt;="&amp;F25)</f>
        <v>0</v>
      </c>
      <c r="H24" s="39">
        <f t="shared" si="3"/>
        <v>5.116279069767444</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4:21" ht="15">
      <c r="D25" s="34">
        <f t="shared" si="1"/>
        <v>0</v>
      </c>
      <c r="E25" s="3">
        <f>COUNTIF(Vertices[Degree],"&gt;= "&amp;D25)-COUNTIF(Vertices[Degree],"&gt;="&amp;D26)</f>
        <v>0</v>
      </c>
      <c r="F25" s="41">
        <f t="shared" si="2"/>
        <v>3.744186046511627</v>
      </c>
      <c r="G25" s="42">
        <f>COUNTIF(Vertices[In-Degree],"&gt;= "&amp;F25)-COUNTIF(Vertices[In-Degree],"&gt;="&amp;F26)</f>
        <v>0</v>
      </c>
      <c r="H25" s="41">
        <f t="shared" si="3"/>
        <v>5.348837209302328</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4:21" ht="15">
      <c r="D26" s="34">
        <f t="shared" si="1"/>
        <v>0</v>
      </c>
      <c r="E26" s="3">
        <f>COUNTIF(Vertices[Degree],"&gt;= "&amp;D26)-COUNTIF(Vertices[Degree],"&gt;="&amp;D27)</f>
        <v>0</v>
      </c>
      <c r="F26" s="39">
        <f t="shared" si="2"/>
        <v>3.9069767441860455</v>
      </c>
      <c r="G26" s="40">
        <f>COUNTIF(Vertices[In-Degree],"&gt;= "&amp;F26)-COUNTIF(Vertices[In-Degree],"&gt;="&amp;F27)</f>
        <v>4</v>
      </c>
      <c r="H26" s="39">
        <f t="shared" si="3"/>
        <v>5.581395348837212</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ca="1" t="shared" si="0"/>
        <v>#REF!</v>
      </c>
    </row>
    <row r="27" spans="4:21" ht="15">
      <c r="D27" s="34">
        <f t="shared" si="1"/>
        <v>0</v>
      </c>
      <c r="E27" s="3">
        <f>COUNTIF(Vertices[Degree],"&gt;= "&amp;D27)-COUNTIF(Vertices[Degree],"&gt;="&amp;D28)</f>
        <v>0</v>
      </c>
      <c r="F27" s="41">
        <f t="shared" si="2"/>
        <v>4.069767441860464</v>
      </c>
      <c r="G27" s="42">
        <f>COUNTIF(Vertices[In-Degree],"&gt;= "&amp;F27)-COUNTIF(Vertices[In-Degree],"&gt;="&amp;F28)</f>
        <v>0</v>
      </c>
      <c r="H27" s="41">
        <f t="shared" si="3"/>
        <v>5.813953488372096</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0"/>
        <v>#REF!</v>
      </c>
    </row>
    <row r="28" spans="4:21" ht="15">
      <c r="D28" s="34">
        <f t="shared" si="1"/>
        <v>0</v>
      </c>
      <c r="E28" s="3">
        <f>COUNTIF(Vertices[Degree],"&gt;= "&amp;D28)-COUNTIF(Vertices[Degree],"&gt;="&amp;D29)</f>
        <v>0</v>
      </c>
      <c r="F28" s="39">
        <f t="shared" si="2"/>
        <v>4.232558139534883</v>
      </c>
      <c r="G28" s="40">
        <f>COUNTIF(Vertices[In-Degree],"&gt;= "&amp;F28)-COUNTIF(Vertices[In-Degree],"&gt;="&amp;F29)</f>
        <v>0</v>
      </c>
      <c r="H28" s="39">
        <f t="shared" si="3"/>
        <v>6.04651162790698</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0"/>
        <v>#REF!</v>
      </c>
    </row>
    <row r="29" spans="1:21" ht="15">
      <c r="A29" t="s">
        <v>163</v>
      </c>
      <c r="B29" t="s">
        <v>17</v>
      </c>
      <c r="D29" s="34">
        <f t="shared" si="1"/>
        <v>0</v>
      </c>
      <c r="E29" s="3">
        <f>COUNTIF(Vertices[Degree],"&gt;= "&amp;D29)-COUNTIF(Vertices[Degree],"&gt;="&amp;D30)</f>
        <v>0</v>
      </c>
      <c r="F29" s="41">
        <f t="shared" si="2"/>
        <v>4.395348837209302</v>
      </c>
      <c r="G29" s="42">
        <f>COUNTIF(Vertices[In-Degree],"&gt;= "&amp;F29)-COUNTIF(Vertices[In-Degree],"&gt;="&amp;F30)</f>
        <v>0</v>
      </c>
      <c r="H29" s="41">
        <f t="shared" si="3"/>
        <v>6.2790697674418645</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0"/>
        <v>#REF!</v>
      </c>
    </row>
    <row r="30" spans="1:21" ht="15">
      <c r="A30" s="35"/>
      <c r="B30" s="35"/>
      <c r="D30" s="34">
        <f t="shared" si="1"/>
        <v>0</v>
      </c>
      <c r="E30" s="3">
        <f>COUNTIF(Vertices[Degree],"&gt;= "&amp;D30)-COUNTIF(Vertices[Degree],"&gt;="&amp;D31)</f>
        <v>0</v>
      </c>
      <c r="F30" s="39">
        <f t="shared" si="2"/>
        <v>4.558139534883721</v>
      </c>
      <c r="G30" s="40">
        <f>COUNTIF(Vertices[In-Degree],"&gt;= "&amp;F30)-COUNTIF(Vertices[In-Degree],"&gt;="&amp;F31)</f>
        <v>0</v>
      </c>
      <c r="H30" s="39">
        <f t="shared" si="3"/>
        <v>6.511627906976749</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0"/>
        <v>#REF!</v>
      </c>
    </row>
    <row r="31" spans="4:21" ht="15">
      <c r="D31" s="34">
        <f t="shared" si="1"/>
        <v>0</v>
      </c>
      <c r="E31" s="3">
        <f>COUNTIF(Vertices[Degree],"&gt;= "&amp;D31)-COUNTIF(Vertices[Degree],"&gt;="&amp;D32)</f>
        <v>0</v>
      </c>
      <c r="F31" s="41">
        <f t="shared" si="2"/>
        <v>4.72093023255814</v>
      </c>
      <c r="G31" s="42">
        <f>COUNTIF(Vertices[In-Degree],"&gt;= "&amp;F31)-COUNTIF(Vertices[In-Degree],"&gt;="&amp;F32)</f>
        <v>0</v>
      </c>
      <c r="H31" s="41">
        <f t="shared" si="3"/>
        <v>6.744186046511633</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0"/>
        <v>#REF!</v>
      </c>
    </row>
    <row r="32" spans="4:21" ht="15">
      <c r="D32" s="34">
        <f t="shared" si="1"/>
        <v>0</v>
      </c>
      <c r="E32" s="3">
        <f>COUNTIF(Vertices[Degree],"&gt;= "&amp;D32)-COUNTIF(Vertices[Degree],"&gt;="&amp;D33)</f>
        <v>0</v>
      </c>
      <c r="F32" s="39">
        <f t="shared" si="2"/>
        <v>4.883720930232559</v>
      </c>
      <c r="G32" s="40">
        <f>COUNTIF(Vertices[In-Degree],"&gt;= "&amp;F32)-COUNTIF(Vertices[In-Degree],"&gt;="&amp;F33)</f>
        <v>0</v>
      </c>
      <c r="H32" s="39">
        <f t="shared" si="3"/>
        <v>6.976744186046517</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0"/>
        <v>#REF!</v>
      </c>
    </row>
    <row r="33" spans="4:21" ht="15">
      <c r="D33" s="34">
        <f t="shared" si="1"/>
        <v>0</v>
      </c>
      <c r="E33" s="3">
        <f>COUNTIF(Vertices[Degree],"&gt;= "&amp;D33)-COUNTIF(Vertices[Degree],"&gt;="&amp;D34)</f>
        <v>0</v>
      </c>
      <c r="F33" s="41">
        <f t="shared" si="2"/>
        <v>5.046511627906978</v>
      </c>
      <c r="G33" s="42">
        <f>COUNTIF(Vertices[In-Degree],"&gt;= "&amp;F33)-COUNTIF(Vertices[In-Degree],"&gt;="&amp;F34)</f>
        <v>0</v>
      </c>
      <c r="H33" s="41">
        <f t="shared" si="3"/>
        <v>7.209302325581401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0"/>
        <v>#REF!</v>
      </c>
    </row>
    <row r="34" spans="4:21" ht="15">
      <c r="D34" s="34">
        <f t="shared" si="1"/>
        <v>0</v>
      </c>
      <c r="E34" s="3">
        <f>COUNTIF(Vertices[Degree],"&gt;= "&amp;D34)-COUNTIF(Vertices[Degree],"&gt;="&amp;D35)</f>
        <v>0</v>
      </c>
      <c r="F34" s="39">
        <f t="shared" si="2"/>
        <v>5.209302325581397</v>
      </c>
      <c r="G34" s="40">
        <f>COUNTIF(Vertices[In-Degree],"&gt;= "&amp;F34)-COUNTIF(Vertices[In-Degree],"&gt;="&amp;F35)</f>
        <v>0</v>
      </c>
      <c r="H34" s="39">
        <f t="shared" si="3"/>
        <v>7.441860465116285</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0"/>
        <v>#REF!</v>
      </c>
    </row>
    <row r="35" spans="4:21" ht="15">
      <c r="D35" s="34">
        <f t="shared" si="1"/>
        <v>0</v>
      </c>
      <c r="E35" s="3">
        <f>COUNTIF(Vertices[Degree],"&gt;= "&amp;D35)-COUNTIF(Vertices[Degree],"&gt;="&amp;D36)</f>
        <v>0</v>
      </c>
      <c r="F35" s="41">
        <f t="shared" si="2"/>
        <v>5.3720930232558155</v>
      </c>
      <c r="G35" s="42">
        <f>COUNTIF(Vertices[In-Degree],"&gt;= "&amp;F35)-COUNTIF(Vertices[In-Degree],"&gt;="&amp;F36)</f>
        <v>0</v>
      </c>
      <c r="H35" s="41">
        <f t="shared" si="3"/>
        <v>7.674418604651169</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0"/>
        <v>#REF!</v>
      </c>
    </row>
    <row r="36" spans="4:21" ht="15">
      <c r="D36" s="34">
        <f t="shared" si="1"/>
        <v>0</v>
      </c>
      <c r="E36" s="3">
        <f>COUNTIF(Vertices[Degree],"&gt;= "&amp;D36)-COUNTIF(Vertices[Degree],"&gt;="&amp;D37)</f>
        <v>0</v>
      </c>
      <c r="F36" s="39">
        <f t="shared" si="2"/>
        <v>5.534883720930234</v>
      </c>
      <c r="G36" s="40">
        <f>COUNTIF(Vertices[In-Degree],"&gt;= "&amp;F36)-COUNTIF(Vertices[In-Degree],"&gt;="&amp;F37)</f>
        <v>0</v>
      </c>
      <c r="H36" s="39">
        <f t="shared" si="3"/>
        <v>7.9069767441860535</v>
      </c>
      <c r="I36" s="40">
        <f>COUNTIF(Vertices[Out-Degree],"&gt;= "&amp;H36)-COUNTIF(Vertices[Out-Degree],"&gt;="&amp;H37)</f>
        <v>1</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t="e">
        <f ca="1" t="shared" si="9"/>
        <v>#REF!</v>
      </c>
      <c r="U36" s="40" t="e">
        <f ca="1" t="shared" si="0"/>
        <v>#REF!</v>
      </c>
    </row>
    <row r="37" spans="4:21" ht="15">
      <c r="D37" s="34">
        <f t="shared" si="1"/>
        <v>0</v>
      </c>
      <c r="E37" s="3">
        <f>COUNTIF(Vertices[Degree],"&gt;= "&amp;D37)-COUNTIF(Vertices[Degree],"&gt;="&amp;D38)</f>
        <v>0</v>
      </c>
      <c r="F37" s="41">
        <f t="shared" si="2"/>
        <v>5.697674418604653</v>
      </c>
      <c r="G37" s="42">
        <f>COUNTIF(Vertices[In-Degree],"&gt;= "&amp;F37)-COUNTIF(Vertices[In-Degree],"&gt;="&amp;F38)</f>
        <v>0</v>
      </c>
      <c r="H37" s="41">
        <f t="shared" si="3"/>
        <v>8.139534883720938</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t="e">
        <f ca="1" t="shared" si="9"/>
        <v>#REF!</v>
      </c>
      <c r="U37" s="42" t="e">
        <f ca="1" t="shared" si="0"/>
        <v>#REF!</v>
      </c>
    </row>
    <row r="38" spans="4:21" ht="15">
      <c r="D38" s="34">
        <f t="shared" si="1"/>
        <v>0</v>
      </c>
      <c r="E38" s="3">
        <f>COUNTIF(Vertices[Degree],"&gt;= "&amp;D38)-COUNTIF(Vertices[Degree],"&gt;="&amp;D39)</f>
        <v>0</v>
      </c>
      <c r="F38" s="39">
        <f t="shared" si="2"/>
        <v>5.860465116279072</v>
      </c>
      <c r="G38" s="40">
        <f>COUNTIF(Vertices[In-Degree],"&gt;= "&amp;F38)-COUNTIF(Vertices[In-Degree],"&gt;="&amp;F39)</f>
        <v>1</v>
      </c>
      <c r="H38" s="39">
        <f t="shared" si="3"/>
        <v>8.372093023255822</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t="e">
        <f ca="1" t="shared" si="9"/>
        <v>#REF!</v>
      </c>
      <c r="U38" s="40" t="e">
        <f ca="1" t="shared" si="0"/>
        <v>#REF!</v>
      </c>
    </row>
    <row r="39" spans="4:21" ht="15">
      <c r="D39" s="34">
        <f t="shared" si="1"/>
        <v>0</v>
      </c>
      <c r="E39" s="3">
        <f>COUNTIF(Vertices[Degree],"&gt;= "&amp;D39)-COUNTIF(Vertices[Degree],"&gt;="&amp;D40)</f>
        <v>0</v>
      </c>
      <c r="F39" s="41">
        <f t="shared" si="2"/>
        <v>6.023255813953491</v>
      </c>
      <c r="G39" s="42">
        <f>COUNTIF(Vertices[In-Degree],"&gt;= "&amp;F39)-COUNTIF(Vertices[In-Degree],"&gt;="&amp;F40)</f>
        <v>0</v>
      </c>
      <c r="H39" s="41">
        <f t="shared" si="3"/>
        <v>8.604651162790706</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t="e">
        <f ca="1" t="shared" si="9"/>
        <v>#REF!</v>
      </c>
      <c r="U39" s="42" t="e">
        <f ca="1" t="shared" si="0"/>
        <v>#REF!</v>
      </c>
    </row>
    <row r="40" spans="4:21" ht="15">
      <c r="D40" s="34">
        <f t="shared" si="1"/>
        <v>0</v>
      </c>
      <c r="E40" s="3">
        <f>COUNTIF(Vertices[Degree],"&gt;= "&amp;D40)-COUNTIF(Vertices[Degree],"&gt;="&amp;D41)</f>
        <v>0</v>
      </c>
      <c r="F40" s="39">
        <f t="shared" si="2"/>
        <v>6.18604651162791</v>
      </c>
      <c r="G40" s="40">
        <f>COUNTIF(Vertices[In-Degree],"&gt;= "&amp;F40)-COUNTIF(Vertices[In-Degree],"&gt;="&amp;F41)</f>
        <v>0</v>
      </c>
      <c r="H40" s="39">
        <f t="shared" si="3"/>
        <v>8.83720930232559</v>
      </c>
      <c r="I40" s="40">
        <f>COUNTIF(Vertices[Out-Degree],"&gt;= "&amp;H40)-COUNTIF(Vertices[Out-Degree],"&gt;="&amp;H41)</f>
        <v>2</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t="e">
        <f ca="1" t="shared" si="9"/>
        <v>#REF!</v>
      </c>
      <c r="U40" s="40" t="e">
        <f ca="1" t="shared" si="0"/>
        <v>#REF!</v>
      </c>
    </row>
    <row r="41" spans="4:21" ht="15">
      <c r="D41" s="34">
        <f t="shared" si="1"/>
        <v>0</v>
      </c>
      <c r="E41" s="3">
        <f>COUNTIF(Vertices[Degree],"&gt;= "&amp;D41)-COUNTIF(Vertices[Degree],"&gt;="&amp;D42)</f>
        <v>0</v>
      </c>
      <c r="F41" s="41">
        <f t="shared" si="2"/>
        <v>6.348837209302329</v>
      </c>
      <c r="G41" s="42">
        <f>COUNTIF(Vertices[In-Degree],"&gt;= "&amp;F41)-COUNTIF(Vertices[In-Degree],"&gt;="&amp;F42)</f>
        <v>0</v>
      </c>
      <c r="H41" s="41">
        <f t="shared" si="3"/>
        <v>9.069767441860474</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t="e">
        <f ca="1" t="shared" si="9"/>
        <v>#REF!</v>
      </c>
      <c r="U41" s="42" t="e">
        <f ca="1" t="shared" si="0"/>
        <v>#REF!</v>
      </c>
    </row>
    <row r="42" spans="4:21" ht="15">
      <c r="D42" s="34">
        <f t="shared" si="1"/>
        <v>0</v>
      </c>
      <c r="E42" s="3">
        <f>COUNTIF(Vertices[Degree],"&gt;= "&amp;D42)-COUNTIF(Vertices[Degree],"&gt;="&amp;D43)</f>
        <v>0</v>
      </c>
      <c r="F42" s="39">
        <f t="shared" si="2"/>
        <v>6.511627906976748</v>
      </c>
      <c r="G42" s="40">
        <f>COUNTIF(Vertices[In-Degree],"&gt;= "&amp;F42)-COUNTIF(Vertices[In-Degree],"&gt;="&amp;F43)</f>
        <v>0</v>
      </c>
      <c r="H42" s="39">
        <f t="shared" si="3"/>
        <v>9.302325581395358</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t="e">
        <f ca="1" t="shared" si="9"/>
        <v>#REF!</v>
      </c>
      <c r="U42" s="40" t="e">
        <f ca="1" t="shared" si="0"/>
        <v>#REF!</v>
      </c>
    </row>
    <row r="43" spans="1:21" ht="15">
      <c r="A43" s="35" t="s">
        <v>81</v>
      </c>
      <c r="B43" s="48" t="str">
        <f>IF(COUNT(Vertices[Degree])&gt;0,D2,NoMetricMessage)</f>
        <v>Not Available</v>
      </c>
      <c r="D43" s="34">
        <f t="shared" si="1"/>
        <v>0</v>
      </c>
      <c r="E43" s="3">
        <f>COUNTIF(Vertices[Degree],"&gt;= "&amp;D43)-COUNTIF(Vertices[Degree],"&gt;="&amp;D44)</f>
        <v>0</v>
      </c>
      <c r="F43" s="41">
        <f t="shared" si="2"/>
        <v>6.674418604651167</v>
      </c>
      <c r="G43" s="42">
        <f>COUNTIF(Vertices[In-Degree],"&gt;= "&amp;F43)-COUNTIF(Vertices[In-Degree],"&gt;="&amp;F44)</f>
        <v>0</v>
      </c>
      <c r="H43" s="41">
        <f t="shared" si="3"/>
        <v>9.534883720930242</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t="e">
        <f ca="1" t="shared" si="9"/>
        <v>#REF!</v>
      </c>
      <c r="U43" s="42" t="e">
        <f ca="1" t="shared" si="0"/>
        <v>#REF!</v>
      </c>
    </row>
    <row r="44" spans="1:21" ht="15">
      <c r="A44" s="35" t="s">
        <v>82</v>
      </c>
      <c r="B44" s="48" t="str">
        <f>IF(COUNT(Vertices[Degree])&gt;0,D45,NoMetricMessage)</f>
        <v>Not Available</v>
      </c>
      <c r="D44" s="34">
        <f t="shared" si="1"/>
        <v>0</v>
      </c>
      <c r="E44" s="3">
        <f>COUNTIF(Vertices[Degree],"&gt;= "&amp;D44)-COUNTIF(Vertices[Degree],"&gt;="&amp;D45)</f>
        <v>0</v>
      </c>
      <c r="F44" s="39">
        <f t="shared" si="2"/>
        <v>6.8372093023255855</v>
      </c>
      <c r="G44" s="40">
        <f>COUNTIF(Vertices[In-Degree],"&gt;= "&amp;F44)-COUNTIF(Vertices[In-Degree],"&gt;="&amp;F45)</f>
        <v>0</v>
      </c>
      <c r="H44" s="39">
        <f t="shared" si="3"/>
        <v>9.767441860465127</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t="e">
        <f ca="1" t="shared" si="9"/>
        <v>#REF!</v>
      </c>
      <c r="U44" s="40" t="e">
        <f ca="1" t="shared" si="0"/>
        <v>#REF!</v>
      </c>
    </row>
    <row r="45" spans="1:21" ht="15">
      <c r="A45" s="35" t="s">
        <v>83</v>
      </c>
      <c r="B45" s="49" t="str">
        <f>_xlfn.IFERROR(AVERAGE(Vertices[Degree]),NoMetricMessage)</f>
        <v>Not Available</v>
      </c>
      <c r="D45" s="34">
        <f>MAX(Vertices[Degree])</f>
        <v>0</v>
      </c>
      <c r="E45" s="3">
        <f>COUNTIF(Vertices[Degree],"&gt;= "&amp;D45)-COUNTIF(Vertices[Degree],"&gt;="&amp;D46)</f>
        <v>0</v>
      </c>
      <c r="F45" s="43">
        <f>MAX(Vertices[In-Degree])</f>
        <v>7</v>
      </c>
      <c r="G45" s="44">
        <f>COUNTIF(Vertices[In-Degree],"&gt;= "&amp;F45)-COUNTIF(Vertices[In-Degree],"&gt;="&amp;F46)</f>
        <v>2</v>
      </c>
      <c r="H45" s="43">
        <f>MAX(Vertices[Out-Degree])</f>
        <v>10</v>
      </c>
      <c r="I45" s="44">
        <f>COUNTIF(Vertices[Out-Degree],"&gt;= "&amp;H45)-COUNTIF(Vertices[Out-Degree],"&gt;="&amp;H46)</f>
        <v>1</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t="e">
        <f ca="1">MAX(INDIRECT(DynamicFilterSourceColumnRange))</f>
        <v>#REF!</v>
      </c>
      <c r="U45" s="44" t="e">
        <f ca="1" t="shared" si="0"/>
        <v>#REF!</v>
      </c>
    </row>
    <row r="46" spans="1:2" ht="15">
      <c r="A46" s="35" t="s">
        <v>84</v>
      </c>
      <c r="B46" s="49" t="str">
        <f>_xlfn.IFERROR(MEDIAN(Vertices[Degree]),NoMetricMessage)</f>
        <v>Not Available</v>
      </c>
    </row>
    <row r="57" spans="1:2" ht="15">
      <c r="A57" s="35" t="s">
        <v>88</v>
      </c>
      <c r="B57" s="48">
        <f>IF(COUNT(Vertices[In-Degree])&gt;0,F2,NoMetricMessage)</f>
        <v>0</v>
      </c>
    </row>
    <row r="58" spans="1:2" ht="15">
      <c r="A58" s="35" t="s">
        <v>89</v>
      </c>
      <c r="B58" s="48">
        <f>IF(COUNT(Vertices[In-Degree])&gt;0,F45,NoMetricMessage)</f>
        <v>7</v>
      </c>
    </row>
    <row r="59" spans="1:2" ht="15">
      <c r="A59" s="35" t="s">
        <v>90</v>
      </c>
      <c r="B59" s="49">
        <f>_xlfn.IFERROR(AVERAGE(Vertices[In-Degree]),NoMetricMessage)</f>
        <v>2.4</v>
      </c>
    </row>
    <row r="60" spans="1:2" ht="15">
      <c r="A60" s="35" t="s">
        <v>91</v>
      </c>
      <c r="B60" s="49">
        <f>_xlfn.IFERROR(MEDIAN(Vertices[In-Degree]),NoMetricMessage)</f>
        <v>2</v>
      </c>
    </row>
    <row r="71" spans="1:2" ht="15">
      <c r="A71" s="35" t="s">
        <v>94</v>
      </c>
      <c r="B71" s="48">
        <f>IF(COUNT(Vertices[Out-Degree])&gt;0,H2,NoMetricMessage)</f>
        <v>0</v>
      </c>
    </row>
    <row r="72" spans="1:2" ht="15">
      <c r="A72" s="35" t="s">
        <v>95</v>
      </c>
      <c r="B72" s="48">
        <f>IF(COUNT(Vertices[Out-Degree])&gt;0,H45,NoMetricMessage)</f>
        <v>10</v>
      </c>
    </row>
    <row r="73" spans="1:2" ht="15">
      <c r="A73" s="35" t="s">
        <v>96</v>
      </c>
      <c r="B73" s="49">
        <f>_xlfn.IFERROR(AVERAGE(Vertices[Out-Degree]),NoMetricMessage)</f>
        <v>2.4</v>
      </c>
    </row>
    <row r="74" spans="1:2" ht="15">
      <c r="A74" s="35" t="s">
        <v>97</v>
      </c>
      <c r="B74" s="49">
        <f>_xlfn.IFERROR(MEDIAN(Vertices[Out-Degree]),NoMetricMessage)</f>
        <v>0.5</v>
      </c>
    </row>
    <row r="85" spans="1:2" ht="15">
      <c r="A85" s="35" t="s">
        <v>100</v>
      </c>
      <c r="B85" s="49" t="str">
        <f>IF(COUNT(Vertices[Betweenness Centrality])&gt;0,J2,NoMetricMessage)</f>
        <v>Not Available</v>
      </c>
    </row>
    <row r="86" spans="1:2" ht="15">
      <c r="A86" s="35" t="s">
        <v>101</v>
      </c>
      <c r="B86" s="49" t="str">
        <f>IF(COUNT(Vertices[Betweenness Centrality])&gt;0,J45,NoMetricMessage)</f>
        <v>Not Available</v>
      </c>
    </row>
    <row r="87" spans="1:2" ht="15">
      <c r="A87" s="35" t="s">
        <v>102</v>
      </c>
      <c r="B87" s="49" t="str">
        <f>_xlfn.IFERROR(AVERAGE(Vertices[Betweenness Centrality]),NoMetricMessage)</f>
        <v>Not Available</v>
      </c>
    </row>
    <row r="88" spans="1:2" ht="15">
      <c r="A88" s="35" t="s">
        <v>103</v>
      </c>
      <c r="B88" s="49" t="str">
        <f>_xlfn.IFERROR(MEDIAN(Vertices[Betweenness Centrality]),NoMetricMessage)</f>
        <v>Not Available</v>
      </c>
    </row>
    <row r="99" spans="1:2" ht="15">
      <c r="A99" s="35" t="s">
        <v>106</v>
      </c>
      <c r="B99" s="49" t="str">
        <f>IF(COUNT(Vertices[Closeness Centrality])&gt;0,L2,NoMetricMessage)</f>
        <v>Not Available</v>
      </c>
    </row>
    <row r="100" spans="1:2" ht="15">
      <c r="A100" s="35" t="s">
        <v>107</v>
      </c>
      <c r="B100" s="49" t="str">
        <f>IF(COUNT(Vertices[Closeness Centrality])&gt;0,L45,NoMetricMessage)</f>
        <v>Not Available</v>
      </c>
    </row>
    <row r="101" spans="1:2" ht="15">
      <c r="A101" s="35" t="s">
        <v>108</v>
      </c>
      <c r="B101" s="49" t="str">
        <f>_xlfn.IFERROR(AVERAGE(Vertices[Closeness Centrality]),NoMetricMessage)</f>
        <v>Not Available</v>
      </c>
    </row>
    <row r="102" spans="1:2" ht="15">
      <c r="A102" s="35" t="s">
        <v>109</v>
      </c>
      <c r="B102" s="49" t="str">
        <f>_xlfn.IFERROR(MEDIAN(Vertices[Closeness Centrality]),NoMetricMessage)</f>
        <v>Not Available</v>
      </c>
    </row>
    <row r="113" spans="1:2" ht="15">
      <c r="A113" s="35" t="s">
        <v>112</v>
      </c>
      <c r="B113" s="49" t="str">
        <f>IF(COUNT(Vertices[Eigenvector Centrality])&gt;0,N2,NoMetricMessage)</f>
        <v>Not Available</v>
      </c>
    </row>
    <row r="114" spans="1:2" ht="15">
      <c r="A114" s="35" t="s">
        <v>113</v>
      </c>
      <c r="B114" s="49" t="str">
        <f>IF(COUNT(Vertices[Eigenvector Centrality])&gt;0,N45,NoMetricMessage)</f>
        <v>Not Available</v>
      </c>
    </row>
    <row r="115" spans="1:2" ht="15">
      <c r="A115" s="35" t="s">
        <v>114</v>
      </c>
      <c r="B115" s="49" t="str">
        <f>_xlfn.IFERROR(AVERAGE(Vertices[Eigenvector Centrality]),NoMetricMessage)</f>
        <v>Not Available</v>
      </c>
    </row>
    <row r="116" spans="1:2" ht="15">
      <c r="A116" s="35" t="s">
        <v>115</v>
      </c>
      <c r="B116" s="49" t="str">
        <f>_xlfn.IFERROR(MEDIAN(Vertices[Eigenvector Centrality]),NoMetricMessage)</f>
        <v>Not Available</v>
      </c>
    </row>
    <row r="127" spans="1:2" ht="15">
      <c r="A127" s="35" t="s">
        <v>140</v>
      </c>
      <c r="B127" s="49" t="str">
        <f>IF(COUNT(Vertices[PageRank])&gt;0,P2,NoMetricMessage)</f>
        <v>Not Available</v>
      </c>
    </row>
    <row r="128" spans="1:2" ht="15">
      <c r="A128" s="35" t="s">
        <v>141</v>
      </c>
      <c r="B128" s="49" t="str">
        <f>IF(COUNT(Vertices[PageRank])&gt;0,P45,NoMetricMessage)</f>
        <v>Not Available</v>
      </c>
    </row>
    <row r="129" spans="1:2" ht="15">
      <c r="A129" s="35" t="s">
        <v>142</v>
      </c>
      <c r="B129" s="49" t="str">
        <f>_xlfn.IFERROR(AVERAGE(Vertices[PageRank]),NoMetricMessage)</f>
        <v>Not Available</v>
      </c>
    </row>
    <row r="130" spans="1:2" ht="15">
      <c r="A130" s="35" t="s">
        <v>143</v>
      </c>
      <c r="B130" s="49" t="str">
        <f>_xlfn.IFERROR(MEDIAN(Vertices[PageRank]),NoMetricMessage)</f>
        <v>Not Available</v>
      </c>
    </row>
    <row r="141" spans="1:2" ht="15">
      <c r="A141" s="35" t="s">
        <v>118</v>
      </c>
      <c r="B141" s="49" t="str">
        <f>IF(COUNT(Vertices[Clustering Coefficient])&gt;0,R2,NoMetricMessage)</f>
        <v>Not Available</v>
      </c>
    </row>
    <row r="142" spans="1:2" ht="15">
      <c r="A142" s="35" t="s">
        <v>119</v>
      </c>
      <c r="B142" s="49" t="str">
        <f>IF(COUNT(Vertices[Clustering Coefficient])&gt;0,R45,NoMetricMessage)</f>
        <v>Not Available</v>
      </c>
    </row>
    <row r="143" spans="1:2" ht="15">
      <c r="A143" s="35" t="s">
        <v>120</v>
      </c>
      <c r="B143" s="49" t="str">
        <f>_xlfn.IFERROR(AVERAGE(Vertices[Clustering Coefficient]),NoMetricMessage)</f>
        <v>Not Available</v>
      </c>
    </row>
    <row r="144" spans="1:2" ht="15">
      <c r="A144" s="35" t="s">
        <v>121</v>
      </c>
      <c r="B144"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477</v>
      </c>
    </row>
    <row r="6" spans="1:18" ht="15">
      <c r="A6">
        <v>0</v>
      </c>
      <c r="B6" s="1" t="s">
        <v>136</v>
      </c>
      <c r="C6">
        <v>1</v>
      </c>
      <c r="D6" t="s">
        <v>59</v>
      </c>
      <c r="E6" t="s">
        <v>59</v>
      </c>
      <c r="F6">
        <v>0</v>
      </c>
      <c r="H6" t="s">
        <v>71</v>
      </c>
      <c r="J6" t="s">
        <v>173</v>
      </c>
      <c r="K6">
        <v>1</v>
      </c>
      <c r="R6" t="s">
        <v>129</v>
      </c>
    </row>
    <row r="7" spans="1:11" ht="15">
      <c r="A7">
        <v>2</v>
      </c>
      <c r="B7">
        <v>1</v>
      </c>
      <c r="C7">
        <v>0</v>
      </c>
      <c r="D7" t="s">
        <v>60</v>
      </c>
      <c r="E7" t="s">
        <v>60</v>
      </c>
      <c r="F7">
        <v>2</v>
      </c>
      <c r="H7" t="s">
        <v>72</v>
      </c>
      <c r="J7" t="s">
        <v>174</v>
      </c>
      <c r="K7" t="s">
        <v>175</v>
      </c>
    </row>
    <row r="8" spans="1:11" ht="15">
      <c r="A8"/>
      <c r="B8">
        <v>2</v>
      </c>
      <c r="C8">
        <v>2</v>
      </c>
      <c r="D8" t="s">
        <v>61</v>
      </c>
      <c r="E8" t="s">
        <v>61</v>
      </c>
      <c r="H8" t="s">
        <v>73</v>
      </c>
      <c r="J8" t="s">
        <v>176</v>
      </c>
      <c r="K8" t="s">
        <v>476</v>
      </c>
    </row>
    <row r="9" spans="1:8" ht="15">
      <c r="A9"/>
      <c r="B9">
        <v>3</v>
      </c>
      <c r="C9">
        <v>4</v>
      </c>
      <c r="D9" t="s">
        <v>62</v>
      </c>
      <c r="E9" t="s">
        <v>62</v>
      </c>
      <c r="H9" t="s">
        <v>74</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842F29-82F6-43F5-81E5-DCD1E29D1D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 Yiming</dc:creator>
  <cp:keywords/>
  <dc:description/>
  <cp:lastModifiedBy>Lei, Yiming</cp:lastModifiedBy>
  <dcterms:created xsi:type="dcterms:W3CDTF">2008-01-30T00:41:58Z</dcterms:created>
  <dcterms:modified xsi:type="dcterms:W3CDTF">2019-03-21T21:59:15Z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