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<sst xmlns="http://schemas.openxmlformats.org/spreadsheetml/2006/main" count="5448" uniqueCount="1602">
  <si>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</si>
  <si>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</si>
  <si>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</si>
  <si>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</si>
  <si>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</si>
  <si>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</si>
  <si>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</si>
  <si>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</si>
  <si>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</si>
  <si>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</si>
  <si>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</si>
  <si>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</si>
  <si>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</si>
  <si>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</si>
  <si>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</si>
  <si>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</si>
  <si>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</si>
  <si>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</si>
  <si>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</si>
  <si>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</si>
  <si>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</si>
  <si>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</si>
  <si>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</si>
  <si>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</si>
  <si>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</si>
  <si>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</si>
  <si>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</si>
  <si>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</si>
  <si>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</si>
  <si>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</si>
  <si>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</si>
  <si>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</si>
  <si>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</si>
  <si>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</si>
  <si>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</si>
  <si>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</si>
  <si>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</si>
  <si>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</si>
  <si>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</si>
  <si>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</si>
  <si>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</si>
  <si>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</si>
  <si>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</si>
  <si>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</si>
  <si>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</si>
  <si>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</si>
  <si>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</si>
  <si>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</si>
  <si>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</si>
  <si>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</si>
  <si>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</si>
  <si>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</si>
  <si>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</si>
  <si>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</si>
  <si>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</si>
  <si>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</si>
  <si>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</si>
  <si>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</si>
  <si>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</si>
  <si>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</si>
  <si>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</si>
  <si>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</si>
  <si>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</si>
  <si>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</si>
  <si>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</si>
  <si>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</si>
  <si>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</si>
  <si>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</si>
  <si>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</si>
  <si>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</si>
  <si>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</si>
  <si>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</si>
  <si>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</si>
  <si>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</si>
  <si>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</si>
  <si>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</si>
  <si>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</si>
  <si>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</si>
  <si>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</si>
  <si>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</si>
  <si>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</si>
  <si>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</si>
  <si>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</si>
  <si>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</si>
  <si>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</si>
  <si>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</si>
  <si>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</si>
  <si>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</si>
  <si>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</si>
  <si>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</si>
  <si>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</si>
  <si>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</si>
  <si>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</si>
  <si>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</si>
  <si>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</si>
  <si>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</si>
  <si>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</si>
  <si>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</si>
  <si>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</si>
  <si>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</si>
  <si>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</si>
  <si>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</si>
  <si>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</si>
  <si>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</si>
  <si>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</si>
  <si>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</si>
  <si>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</si>
  <si>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</si>
  <si>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</si>
  <si>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</si>
  <si>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</si>
  <si>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</si>
  <si>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</si>
  <si>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</si>
  <si>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</si>
  <si>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</si>
  <si>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</si>
  <si>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</si>
  <si>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</si>
  <si>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</si>
  <si>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</si>
  <si>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</si>
  <si>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</si>
  <si>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</si>
  <si>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</si>
  <si>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</si>
  <si>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</si>
  <si>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</si>
  <si>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</si>
  <si>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</si>
  <si>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</si>
  <si>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</si>
  <si>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</si>
  <si>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</si>
  <si>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</si>
  <si>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</si>
  <si>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</si>
  <si>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</si>
  <si>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</si>
  <si>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</si>
  <si>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</si>
  <si>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</si>
  <si>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</si>
  <si>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</si>
  <si>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</si>
  <si>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</si>
  <si>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</si>
  <si>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</si>
  <si>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</si>
  <si>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</si>
  <si>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</si>
  <si>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</si>
  <si>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</si>
  <si>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</si>
  <si>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</si>
  <si>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</si>
  <si>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</si>
  <si>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</si>
  <si>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</si>
  <si>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</si>
  <si>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</si>
  <si>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</si>
  <si>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</si>
  <si>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</si>
  <si>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</si>
  <si>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</si>
  <si>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</si>
  <si>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</si>
  <si>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</si>
  <si>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</si>
  <si>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</si>
  <si>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</si>
  <si>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</si>
  <si>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</si>
  <si>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</si>
  <si>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</si>
  <si>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</si>
  <si>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</si>
  <si>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</si>
  <si>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</si>
  <si>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</si>
  <si>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</si>
  <si>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</si>
  <si>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</si>
  <si>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</si>
  <si>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</si>
  <si>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</si>
  <si>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</si>
  <si>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</si>
  <si>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</si>
  <si>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</si>
  <si>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</si>
  <si>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</si>
  <si>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</si>
  <si>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</si>
  <si>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</si>
  <si>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</si>
  <si>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</si>
  <si>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</si>
  <si>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</si>
  <si>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</si>
  <si>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</si>
  <si>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</si>
  <si>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</si>
  <si>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</si>
  <si>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</si>
  <si>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</si>
  <si>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</si>
  <si>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</si>
  <si>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</si>
  <si>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</si>
  <si>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</si>
  <si>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pknapweed</t>
  </si>
  <si>
    <t>gaurijauhar</t>
  </si>
  <si>
    <t>ceraweek</t>
  </si>
  <si>
    <t>andykarsner</t>
  </si>
  <si>
    <t>wendolynholland</t>
  </si>
  <si>
    <t>dianne_emerson</t>
  </si>
  <si>
    <t>douglevin</t>
  </si>
  <si>
    <t>scalarhumanity</t>
  </si>
  <si>
    <t>kasokim</t>
  </si>
  <si>
    <t>christianmeh1</t>
  </si>
  <si>
    <t>prof_katz</t>
  </si>
  <si>
    <t>audeliavasquez</t>
  </si>
  <si>
    <t>mr_berman</t>
  </si>
  <si>
    <t>buzzfeednews</t>
  </si>
  <si>
    <t>katherinemiller</t>
  </si>
  <si>
    <t>alexis_levinson</t>
  </si>
  <si>
    <t>henryjgomez</t>
  </si>
  <si>
    <t>gdebenedetti</t>
  </si>
  <si>
    <t>sds_sunlight</t>
  </si>
  <si>
    <t>nancyscola</t>
  </si>
  <si>
    <t>hodgesmr</t>
  </si>
  <si>
    <t>dr_collective</t>
  </si>
  <si>
    <t>elisa_schmidt</t>
  </si>
  <si>
    <t>hiphiphipjorge</t>
  </si>
  <si>
    <t>robinhood0010</t>
  </si>
  <si>
    <t>framfred1</t>
  </si>
  <si>
    <t>patrioticcindy</t>
  </si>
  <si>
    <t>slacker_ga01</t>
  </si>
  <si>
    <t>vincedaily</t>
  </si>
  <si>
    <t>mediafunders</t>
  </si>
  <si>
    <t>ladylibertyinex</t>
  </si>
  <si>
    <t>lisasmith4680</t>
  </si>
  <si>
    <t>roger5513</t>
  </si>
  <si>
    <t>rnmomof7</t>
  </si>
  <si>
    <t>stephphilip8</t>
  </si>
  <si>
    <t>ashleyw838</t>
  </si>
  <si>
    <t>lovemyyorkie14</t>
  </si>
  <si>
    <t>kadajoza</t>
  </si>
  <si>
    <t>catherinekirby</t>
  </si>
  <si>
    <t>politicalmemes5</t>
  </si>
  <si>
    <t>oneplayradio</t>
  </si>
  <si>
    <t>eshalegal</t>
  </si>
  <si>
    <t>rubycramer</t>
  </si>
  <si>
    <t>nourinv</t>
  </si>
  <si>
    <t>gail_emerson</t>
  </si>
  <si>
    <t>emcollective</t>
  </si>
  <si>
    <t>nugslilsis</t>
  </si>
  <si>
    <t>policy</t>
  </si>
  <si>
    <t>josh_emerson</t>
  </si>
  <si>
    <t>stevewa39225647</t>
  </si>
  <si>
    <t>mikemckenna3</t>
  </si>
  <si>
    <t>steinbruck</t>
  </si>
  <si>
    <t>donotwriteback1</t>
  </si>
  <si>
    <t>bemky</t>
  </si>
  <si>
    <t>welshgasdoc</t>
  </si>
  <si>
    <t>chris_emerson</t>
  </si>
  <si>
    <t>davidklion</t>
  </si>
  <si>
    <t>hacker_fadia</t>
  </si>
  <si>
    <t>0nlraptor</t>
  </si>
  <si>
    <t>lucyallan</t>
  </si>
  <si>
    <t>petergeorgiades</t>
  </si>
  <si>
    <t>linearprobe</t>
  </si>
  <si>
    <t>wayne11212</t>
  </si>
  <si>
    <t>rweingarten</t>
  </si>
  <si>
    <t>dianeravitch</t>
  </si>
  <si>
    <t>arneduncan</t>
  </si>
  <si>
    <t>meetthepress</t>
  </si>
  <si>
    <t>palan57</t>
  </si>
  <si>
    <t>leoniehaimson</t>
  </si>
  <si>
    <t>raffi</t>
  </si>
  <si>
    <t>microsoft</t>
  </si>
  <si>
    <t>google</t>
  </si>
  <si>
    <t>facebook</t>
  </si>
  <si>
    <t>smalltownandrew</t>
  </si>
  <si>
    <t>jimvandehei</t>
  </si>
  <si>
    <t>davidsirota</t>
  </si>
  <si>
    <t>isaacdovere</t>
  </si>
  <si>
    <t>berniesanders</t>
  </si>
  <si>
    <t>mgranville1</t>
  </si>
  <si>
    <t>theatlpolitics</t>
  </si>
  <si>
    <t>Replies to</t>
  </si>
  <si>
    <t>Mentions</t>
  </si>
  <si>
    <t>@DavidKlion The Emerson Collective must have approved of this. I had thought they were anti-racist for some reason</t>
  </si>
  <si>
    <t>RT @CERAWeek: @EmCollective @andykarsner “How does government have the lightest touch with the greatest impact?” Andy Karsner, Emerson Coll…</t>
  </si>
  <si>
    <t>@EmCollective @andykarsner “How does government have the lightest touch with the greatest impact?” Andy Karsner, Emerson Collective wonders LIVE at the #CWAgora</t>
  </si>
  <si>
    <t>@hacker_fadia Yes, they have everyone on their knees trying to survive, that is when they can sneak in their best tricks.  We are in 8 wars 6 of them ILLEGAL.  And they want to go to war in #Venezuela  If this isnt evidence enough we have lost our collective minds I dont know what is.</t>
  </si>
  <si>
    <t>@0NlRAPTOR Yes, we all need to question these people.  ALL of them.  How a pedophile priest gets 10 personal references let alone one from Howard should make our collective hair catch on fire.  Think I am kidding when I say there is a war on children.  Look at the lousy laws.  Crime pays</t>
  </si>
  <si>
    <t>RT @EmCollective: We’re hiring! Emerson Collective is seeking a Director of #EdTech Investing to lead new and follow-on investments in US-f…</t>
  </si>
  <si>
    <t>RT @EmCollective: What happens when you bring together investigative journalists, community organizers, entrepreneurs, artists and a humani…</t>
  </si>
  <si>
    <t>@wayne11212 @LinearProbe @PeterGeorgiades @lucyallan Is that like Emerson, Lake &amp;amp; Palmer then?   
Or the Urban Cookie Collective?</t>
  </si>
  <si>
    <t>@leoniehaimson @palan57 @MeetThePress @arneduncan @DianeRavitch @rweingarten "Emerson Collective" sounds like a Boston area experimental jazz quartet.</t>
  </si>
  <si>
    <t>Scoop from @rubycramer: The chief technology officer of the DNC will step down for a role with the Emerson Collective. https://t.co/oY3gMpqNAt</t>
  </si>
  <si>
    <t>RT @Mr_Berman: Scoop from @rubycramer: The chief technology officer of the DNC will step down for a role with the Emerson Collective. https…</t>
  </si>
  <si>
    <t>RT @rubycramer: .@Raffi, the Silicon Valley official who joined the DNC nearly two years ago to overhaul the party’s outdated tech and digi…</t>
  </si>
  <si>
    <t>Our distribution will be shut down for one week while Tyler attempts to “go Emerson” and finish what’s left of his book in the woods. Orders can be placed as usual but books and mugs will… https://t.co/aGzDKik12n</t>
  </si>
  <si>
    <t>RT @kadajoza: _xD83D__xDEA9_Raffi Krikorian, 40, worked as an executive at #Twitter and #Uber before signing on at the #DNC. He will depart after two ye…</t>
  </si>
  <si>
    <t>_xD83D__xDEA9_Raffi Krikorian, 40, worked as an executive at #Twitter and #Uber before signing on at the #DNC. He will depart after two years on the job to join Emerson Collective, a social justice organization founded by Steve Jobs’ widow Laurene Powell Jobs, reported BuzzFeed News.</t>
  </si>
  <si>
    <t>@Dianne_Emerson No he'll probably scream I AM PSYCHEDELIC WARLORD!
(He was once part of the hacker collective "Cult of the Dead Cow" where he went by the pseudonym "Psychedelic Warlord."
https://t.co/XzLuq2dpQp</t>
  </si>
  <si>
    <t>Luego en https://t.co/Le8oNkwvWp -&amp;gt; St. Elmo's Fire, Collective Soul, The Beatles, Emerson, Lake &amp;amp; Palmer, Bauhaus, Vitius y Oblicua Tara</t>
  </si>
  <si>
    <t>@Dianne_Emerson It's terrible. The collective responsibility is especially sickening.</t>
  </si>
  <si>
    <t>.@Raffi, the Silicon Valley official who joined the DNC nearly two years ago to overhaul the party’s outdated tech and digital security practices following the 2016 hacks, is stepping down to return to California for a job with the Emerson Collective. https://t.co/DcKkvptMad</t>
  </si>
  <si>
    <t>Observations from studying the prophets:
The collective vs. the individual 
(The latter is not a category.)</t>
  </si>
  <si>
    <t>We’re hiring! Emerson Collective is seeking a Director of #EdTech Investing to lead new and follow-on investments in US-focused education technology companies. 
Learn more and apply: https://t.co/yXqt0qsztf https://t.co/Y5ol55RBuH</t>
  </si>
  <si>
    <t>What happens when you bring together investigative journalists, community organizers, entrepreneurs, artists and a humanitarian chef? We did just that. Check out presentations and conversations from Emerson Collective’s Demo Day: https://t.co/ZFKDxRZpGK https://t.co/CpvGfeJ3Vm</t>
  </si>
  <si>
    <t>We've been in close coordination w/ @Facebook, @Google, &amp;amp; @Microsoft—our Global Internet Forum to Counter Terrorism partners—since Friday to share 800+ visually-distinct videos via our collective database, along w/ URLs &amp;amp; context on enforcement approaches. https://t.co/yr5qLAMspI https://t.co/AnpBXo0d2F</t>
  </si>
  <si>
    <t>RT @Policy: We've been in close coordination w/ @Facebook, @Google, &amp;amp; @Microsoft—our Global Internet Forum to Counter Terrorism partners—si…</t>
  </si>
  <si>
    <t>@smalltownandrew The owner of Fox News is a die-hard monetized militant Democrat. Who is she? Laurene Jobs - What does she believe in? In a 2010 op-ed, she noted her desire to see the DREAM Act passed for kids brought into America illegally. She supports the Emerson Collective - her brainchild</t>
  </si>
  <si>
    <t>@JimVandeHei Who is the Emerson Collective?</t>
  </si>
  <si>
    <t>@IsaacDovere @davidsirota Follow the money and the centrist power structure... Laurene Powell Jobs bought the Atlantic via her Emerson Collective and is a long-time supporter and donor to fellow Californian Kamala Harris. There will be a throng of hit pieces on Sanders no doubt. They feel the threat.</t>
  </si>
  <si>
    <t>RT @steinbruck: @IsaacDovere @davidsirota Follow the money and the centrist power structure... Laurene Powell Jobs bought the Atlantic via…</t>
  </si>
  <si>
    <t>@TheAtlPolitics @mgranville1 @IsaacDovere In July 2017 The Atlantic sold a majority interest to Laurene Powell Jobs's Emerson Collective"
so steve jobs wife owns this paper... lol yeah, no wonder they dont like bernie
talk about attack dog
@BernieSanders @davidsirota</t>
  </si>
  <si>
    <t>If we Revoke Article 50, what happens? We remain in the EU, with all of the protection the EU provides us (albeit with egg on our collective faces) and some obsessives get upset for a bit. They can always re-invoke it if they get their act together. No Deal is unnecessary risk.</t>
  </si>
  <si>
    <t>RT @WelshGasDoc: If we Revoke Article 50, what happens? We remain in the EU, with all of the protection the EU provides us (albeit with egg…</t>
  </si>
  <si>
    <t>https://www.buzzfeednews.com/article/rubycramer/dnc-cto-raffi-krikorian-leaving</t>
  </si>
  <si>
    <t>https://www.instagram.com/p/BvASQ4tHMMv/?utm_source=ig_twitter_share&amp;igshid=9nt8i4ax59ek</t>
  </si>
  <si>
    <t>https://www.buzzfeednews.com/article/mattberman/beto-orourke-hacker-writing</t>
  </si>
  <si>
    <t>http://oneplayradio.com</t>
  </si>
  <si>
    <t>https://www.buzzfeed.com/rubycramer/dnc-cto-raffi-krikorian-leaving</t>
  </si>
  <si>
    <t>https://www.linkedin.com/jobs/cap/view/1136488993/?pathWildcard=1136488993&amp;trk=mcm</t>
  </si>
  <si>
    <t>https://www.emersoncollective.com/articles/2018/12/demo-day-18?utm_source=Twitter&amp;utm_medium=BPI&amp;utm_campaign=Demo%20Day&amp;utm_content=Video</t>
  </si>
  <si>
    <t>https://www.gifct.org/ https://twitter.com/TwitterSafety/status/1106609501271015424</t>
  </si>
  <si>
    <t>buzzfeednews.com</t>
  </si>
  <si>
    <t>instagram.com</t>
  </si>
  <si>
    <t>oneplayradio.com</t>
  </si>
  <si>
    <t>buzzfeed.com</t>
  </si>
  <si>
    <t>linkedin.com</t>
  </si>
  <si>
    <t>emersoncollective.com</t>
  </si>
  <si>
    <t>gifct.org twitter.com</t>
  </si>
  <si>
    <t>cwagora</t>
  </si>
  <si>
    <t>venezuela</t>
  </si>
  <si>
    <t>edtech</t>
  </si>
  <si>
    <t>twitter uber dnc</t>
  </si>
  <si>
    <t>https://pbs.twimg.com/media/D0XH2AQX0AA_Do8.jpg</t>
  </si>
  <si>
    <t>https://pbs.twimg.com/amplify_video_thumb/1105935695892213760/img/238Po312GlDtmNVg.jpg</t>
  </si>
  <si>
    <t>http://pbs.twimg.com/profile_images/1022907478881722368/_7Kedp9N_normal.jpg</t>
  </si>
  <si>
    <t>http://pbs.twimg.com/profile_images/606901361628856321/5JqSbWzY_normal.jpg</t>
  </si>
  <si>
    <t>http://pbs.twimg.com/profile_images/968934626881298433/YbDnigwt_normal.jpg</t>
  </si>
  <si>
    <t>http://pbs.twimg.com/profile_images/675905365658107909/5wjG_oR0_normal.jpg</t>
  </si>
  <si>
    <t>http://pbs.twimg.com/profile_images/452837099981398016/kIbSgBsA_normal.jpeg</t>
  </si>
  <si>
    <t>http://pbs.twimg.com/profile_images/1056358766659203073/LlyqgKPo_normal.jpg</t>
  </si>
  <si>
    <t>http://pbs.twimg.com/profile_images/955103961698258944/ZnyeAsdi_normal.jpg</t>
  </si>
  <si>
    <t>http://pbs.twimg.com/profile_images/851863204951142400/QI35SGUJ_normal.jpg</t>
  </si>
  <si>
    <t>http://pbs.twimg.com/profile_images/378800000056664582/4671526614583da941f53cff80a53386_normal.jpeg</t>
  </si>
  <si>
    <t>http://pbs.twimg.com/profile_images/925319532964712448/Ut4EPfRp_normal.jpg</t>
  </si>
  <si>
    <t>http://pbs.twimg.com/profile_images/825411370422267905/lYfzY0Un_normal.jpg</t>
  </si>
  <si>
    <t>http://pbs.twimg.com/profile_images/999720175887826944/mMiCekSf_normal.jpg</t>
  </si>
  <si>
    <t>http://pbs.twimg.com/profile_images/435205839058522112/NMYUwk0I_normal.jpeg</t>
  </si>
  <si>
    <t>http://pbs.twimg.com/profile_images/1019562992403472390/GwGTPpI1_normal.jpg</t>
  </si>
  <si>
    <t>http://pbs.twimg.com/profile_images/757089858338885632/WuSbZte7_normal.jpg</t>
  </si>
  <si>
    <t>http://pbs.twimg.com/profile_images/1027941682350882818/2p7g9t9A_normal.jpg</t>
  </si>
  <si>
    <t>http://pbs.twimg.com/profile_images/1093578114968547328/UCI3dkA3_normal.jpg</t>
  </si>
  <si>
    <t>http://pbs.twimg.com/profile_images/1001256430459084800/iJSxdODH_normal.jpg</t>
  </si>
  <si>
    <t>http://pbs.twimg.com/profile_images/728663835133939712/R88M6pwy_normal.jpg</t>
  </si>
  <si>
    <t>http://pbs.twimg.com/profile_images/1104750202718773251/89qsSwTi_normal.png</t>
  </si>
  <si>
    <t>http://pbs.twimg.com/profile_images/1060745853084753920/Pc63E7Ul_normal.jpg</t>
  </si>
  <si>
    <t>http://pbs.twimg.com/profile_images/932017516167159808/a1CMx_RI_normal.jpg</t>
  </si>
  <si>
    <t>http://pbs.twimg.com/profile_images/1010237033229443072/VIDPE7jS_normal.jpg</t>
  </si>
  <si>
    <t>http://pbs.twimg.com/profile_images/1099971785087275008/qRHO_okA_normal.jpg</t>
  </si>
  <si>
    <t>http://pbs.twimg.com/profile_images/1006937215002218496/kcOiscKC_normal.jpg</t>
  </si>
  <si>
    <t>http://pbs.twimg.com/profile_images/894360433745948672/yntLPP2T_normal.jpg</t>
  </si>
  <si>
    <t>http://pbs.twimg.com/profile_images/1060719600210452480/9Ad4wXFu_normal.jpg</t>
  </si>
  <si>
    <t>http://pbs.twimg.com/profile_images/1077893198624759808/e-un23qs_normal.jpg</t>
  </si>
  <si>
    <t>http://pbs.twimg.com/profile_images/2464238615/3fgqcyr7v12ymkfluylb_normal.jpeg</t>
  </si>
  <si>
    <t>http://pbs.twimg.com/profile_images/1092511283797123072/nvmD9hv4_normal.jpg</t>
  </si>
  <si>
    <t>http://pbs.twimg.com/profile_images/1047184241992372230/08f0NX7p_normal.jpg</t>
  </si>
  <si>
    <t>http://pbs.twimg.com/profile_images/1085938189423034368/QlQwoKw4_normal.jpg</t>
  </si>
  <si>
    <t>http://pbs.twimg.com/profile_images/1061770252013441024/2zF-eXwT_normal.jpg</t>
  </si>
  <si>
    <t>http://pbs.twimg.com/profile_images/768834206814330880/b5KA5ZPf_normal.jpg</t>
  </si>
  <si>
    <t>http://pbs.twimg.com/profile_images/775575541730521089/n0cyQLkB_normal.jpg</t>
  </si>
  <si>
    <t>http://pbs.twimg.com/profile_images/1099964178557796352/wWsHFKG-_normal.jpg</t>
  </si>
  <si>
    <t>http://pbs.twimg.com/profile_images/1108461073500434432/lb-uwBVk_normal.jpg</t>
  </si>
  <si>
    <t>http://pbs.twimg.com/profile_images/1098826147884920832/jaA-g5Td_normal.jpg</t>
  </si>
  <si>
    <t>http://pbs.twimg.com/profile_images/1083842749982478336/YHQ0R43Q_normal.jpg</t>
  </si>
  <si>
    <t>http://pbs.twimg.com/profile_images/1032567233464033280/1VrtE3PN_normal.jpg</t>
  </si>
  <si>
    <t>http://pbs.twimg.com/profile_images/1036399809324834816/uhthSvTJ_normal.jpg</t>
  </si>
  <si>
    <t>http://pbs.twimg.com/profile_images/1074334363171647490/6KBWm5q2_normal.jpg</t>
  </si>
  <si>
    <t>http://pbs.twimg.com/profile_images/580869010159370240/1VIoFuYt_normal.jpg</t>
  </si>
  <si>
    <t>http://pbs.twimg.com/profile_images/963351108226879488/eBbssdca_normal.jpg</t>
  </si>
  <si>
    <t>http://pbs.twimg.com/profile_images/1048203597744357376/WvAc7b6__normal.jpg</t>
  </si>
  <si>
    <t>http://pbs.twimg.com/profile_images/1006257485164900352/9CUlPWEi_normal.jpg</t>
  </si>
  <si>
    <t>http://pbs.twimg.com/profile_images/728431367604699137/k8wRCU8d_normal.jpg</t>
  </si>
  <si>
    <t>http://pbs.twimg.com/profile_images/880132255011586048/rlZKfFFe_normal.jpg</t>
  </si>
  <si>
    <t>http://pbs.twimg.com/profile_images/1091541173414424577/uU_sseoz_normal.jpg</t>
  </si>
  <si>
    <t>http://pbs.twimg.com/profile_images/1098427120190029824/sCmHKVDX_normal.png</t>
  </si>
  <si>
    <t>http://pbs.twimg.com/profile_images/1303765815/IMG00010_normal.jpg</t>
  </si>
  <si>
    <t>http://pbs.twimg.com/profile_images/1108128186326573056/nx4pUJFI_normal.png</t>
  </si>
  <si>
    <t>http://pbs.twimg.com/profile_images/725411540954804224/OHbXLL5C_normal.jpg</t>
  </si>
  <si>
    <t>http://pbs.twimg.com/profile_images/846823582986592256/xaQdD20O_normal.jpg</t>
  </si>
  <si>
    <t>http://pbs.twimg.com/profile_images/1033707401856397312/qsB4_LPz_normal.jpg</t>
  </si>
  <si>
    <t>http://pbs.twimg.com/profile_images/1010608845142491136/4SEwVGyZ_normal.jpg</t>
  </si>
  <si>
    <t>https://twitter.com/#!/pknapweed/status/1105135105595531265</t>
  </si>
  <si>
    <t>https://twitter.com/#!/gaurijauhar/status/1105536267775811585</t>
  </si>
  <si>
    <t>https://twitter.com/#!/ceraweek/status/1105529786355601408</t>
  </si>
  <si>
    <t>https://twitter.com/#!/andykarsner/status/1105557736882950144</t>
  </si>
  <si>
    <t>https://twitter.com/#!/wendolynholland/status/1105848062910455809</t>
  </si>
  <si>
    <t>https://twitter.com/#!/dianne_emerson/status/1105129539959693312</t>
  </si>
  <si>
    <t>https://twitter.com/#!/dianne_emerson/status/1105852609443885057</t>
  </si>
  <si>
    <t>https://twitter.com/#!/douglevin/status/1105961428803076103</t>
  </si>
  <si>
    <t>https://twitter.com/#!/scalarhumanity/status/1105961451825582080</t>
  </si>
  <si>
    <t>https://twitter.com/#!/kasokim/status/1105972069580206080</t>
  </si>
  <si>
    <t>https://twitter.com/#!/christianmeh1/status/1106087604288671744</t>
  </si>
  <si>
    <t>https://twitter.com/#!/prof_katz/status/1106181265236082694</t>
  </si>
  <si>
    <t>https://twitter.com/#!/audeliavasquez/status/1106230099899080705</t>
  </si>
  <si>
    <t>https://twitter.com/#!/mr_berman/status/1106279129505243138</t>
  </si>
  <si>
    <t>https://twitter.com/#!/buzzfeednews/status/1106279532556775424</t>
  </si>
  <si>
    <t>https://twitter.com/#!/katherinemiller/status/1106280840194129921</t>
  </si>
  <si>
    <t>https://twitter.com/#!/alexis_levinson/status/1106280899337994241</t>
  </si>
  <si>
    <t>https://twitter.com/#!/henryjgomez/status/1106281499106652161</t>
  </si>
  <si>
    <t>https://twitter.com/#!/gdebenedetti/status/1106282817342836736</t>
  </si>
  <si>
    <t>https://twitter.com/#!/sds_sunlight/status/1106283604961869826</t>
  </si>
  <si>
    <t>https://twitter.com/#!/nancyscola/status/1106300412246851584</t>
  </si>
  <si>
    <t>https://twitter.com/#!/hodgesmr/status/1106301594709065728</t>
  </si>
  <si>
    <t>https://twitter.com/#!/dr_collective/status/1106311892367273985</t>
  </si>
  <si>
    <t>https://twitter.com/#!/elisa_schmidt/status/1106362383491055617</t>
  </si>
  <si>
    <t>https://twitter.com/#!/hiphiphipjorge/status/1106409026579886082</t>
  </si>
  <si>
    <t>https://twitter.com/#!/robinhood0010/status/1106611679725404160</t>
  </si>
  <si>
    <t>https://twitter.com/#!/framfred1/status/1106630641574133760</t>
  </si>
  <si>
    <t>https://twitter.com/#!/patrioticcindy/status/1106636034719301634</t>
  </si>
  <si>
    <t>https://twitter.com/#!/slacker_ga01/status/1106636791786942464</t>
  </si>
  <si>
    <t>https://twitter.com/#!/vincedaily/status/1106646443740356614</t>
  </si>
  <si>
    <t>https://twitter.com/#!/mediafunders/status/1106648100070981633</t>
  </si>
  <si>
    <t>https://twitter.com/#!/ladylibertyinex/status/1106665511042117638</t>
  </si>
  <si>
    <t>https://twitter.com/#!/lisasmith4680/status/1106682832997490694</t>
  </si>
  <si>
    <t>https://twitter.com/#!/roger5513/status/1106688175718760448</t>
  </si>
  <si>
    <t>https://twitter.com/#!/rnmomof7/status/1106689553295966208</t>
  </si>
  <si>
    <t>https://twitter.com/#!/stephphilip8/status/1106725258227118080</t>
  </si>
  <si>
    <t>https://twitter.com/#!/ashleyw838/status/1106840339959173125</t>
  </si>
  <si>
    <t>https://twitter.com/#!/lovemyyorkie14/status/1106848122049871874</t>
  </si>
  <si>
    <t>https://twitter.com/#!/kadajoza/status/1106610792147943425</t>
  </si>
  <si>
    <t>https://twitter.com/#!/catherinekirby/status/1107085442699194372</t>
  </si>
  <si>
    <t>https://twitter.com/#!/politicalmemes5/status/1107289781791272964</t>
  </si>
  <si>
    <t>https://twitter.com/#!/oneplayradio/status/1107333295975657474</t>
  </si>
  <si>
    <t>https://twitter.com/#!/eshalegal/status/1107444260822020097</t>
  </si>
  <si>
    <t>https://twitter.com/#!/rubycramer/status/1106280693926191105</t>
  </si>
  <si>
    <t>https://twitter.com/#!/nourinv/status/1107648973488054272</t>
  </si>
  <si>
    <t>https://twitter.com/#!/gail_emerson/status/1107712852322906112</t>
  </si>
  <si>
    <t>https://twitter.com/#!/emcollective/status/1100505518609641472</t>
  </si>
  <si>
    <t>https://twitter.com/#!/emcollective/status/1105937519105826816</t>
  </si>
  <si>
    <t>https://twitter.com/#!/emcollective/status/1105961257041977344</t>
  </si>
  <si>
    <t>https://twitter.com/#!/nugslilsis/status/1107736767438807040</t>
  </si>
  <si>
    <t>https://twitter.com/#!/policy/status/1107802195733417984</t>
  </si>
  <si>
    <t>https://twitter.com/#!/josh_emerson/status/1107825331245907972</t>
  </si>
  <si>
    <t>https://twitter.com/#!/stevewa39225647/status/1108106460762824704</t>
  </si>
  <si>
    <t>https://twitter.com/#!/mikemckenna3/status/1108126087136100353</t>
  </si>
  <si>
    <t>https://twitter.com/#!/steinbruck/status/1108123419982344192</t>
  </si>
  <si>
    <t>https://twitter.com/#!/donotwriteback1/status/1108140256811978752</t>
  </si>
  <si>
    <t>https://twitter.com/#!/bemky/status/1108383440624381954</t>
  </si>
  <si>
    <t>https://twitter.com/#!/welshgasdoc/status/1108404700796370945</t>
  </si>
  <si>
    <t>https://twitter.com/#!/chris_emerson/status/1108436889047101440</t>
  </si>
  <si>
    <t>1105135105595531265</t>
  </si>
  <si>
    <t>1105536267775811585</t>
  </si>
  <si>
    <t>1105529786355601408</t>
  </si>
  <si>
    <t>1105557736882950144</t>
  </si>
  <si>
    <t>1105848062910455809</t>
  </si>
  <si>
    <t>1105129539959693312</t>
  </si>
  <si>
    <t>1105852609443885057</t>
  </si>
  <si>
    <t>1105961428803076103</t>
  </si>
  <si>
    <t>1105961451825582080</t>
  </si>
  <si>
    <t>1105972069580206080</t>
  </si>
  <si>
    <t>1106087604288671744</t>
  </si>
  <si>
    <t>1106181265236082694</t>
  </si>
  <si>
    <t>1106230099899080705</t>
  </si>
  <si>
    <t>1106279129505243138</t>
  </si>
  <si>
    <t>1106279532556775424</t>
  </si>
  <si>
    <t>1106280840194129921</t>
  </si>
  <si>
    <t>1106280899337994241</t>
  </si>
  <si>
    <t>1106281499106652161</t>
  </si>
  <si>
    <t>1106282817342836736</t>
  </si>
  <si>
    <t>1106283604961869826</t>
  </si>
  <si>
    <t>1106300412246851584</t>
  </si>
  <si>
    <t>1106301594709065728</t>
  </si>
  <si>
    <t>1106311892367273985</t>
  </si>
  <si>
    <t>1106362383491055617</t>
  </si>
  <si>
    <t>1106409026579886082</t>
  </si>
  <si>
    <t>1106611679725404160</t>
  </si>
  <si>
    <t>1106630641574133760</t>
  </si>
  <si>
    <t>1106636034719301634</t>
  </si>
  <si>
    <t>1106636791786942464</t>
  </si>
  <si>
    <t>1106646443740356614</t>
  </si>
  <si>
    <t>1106648100070981633</t>
  </si>
  <si>
    <t>1106665511042117638</t>
  </si>
  <si>
    <t>1106682832997490694</t>
  </si>
  <si>
    <t>1106688175718760448</t>
  </si>
  <si>
    <t>1106689553295966208</t>
  </si>
  <si>
    <t>1106725258227118080</t>
  </si>
  <si>
    <t>1106840339959173125</t>
  </si>
  <si>
    <t>1106848122049871874</t>
  </si>
  <si>
    <t>1106610792147943425</t>
  </si>
  <si>
    <t>1107085442699194372</t>
  </si>
  <si>
    <t>1107289781791272964</t>
  </si>
  <si>
    <t>1107333295975657474</t>
  </si>
  <si>
    <t>1107444260822020097</t>
  </si>
  <si>
    <t>1106280693926191105</t>
  </si>
  <si>
    <t>1107648973488054272</t>
  </si>
  <si>
    <t>1107712852322906112</t>
  </si>
  <si>
    <t>1100505518609641472</t>
  </si>
  <si>
    <t>1105937519105826816</t>
  </si>
  <si>
    <t>1105961257041977344</t>
  </si>
  <si>
    <t>1107736767438807040</t>
  </si>
  <si>
    <t>1107802195733417984</t>
  </si>
  <si>
    <t>1107825331245907972</t>
  </si>
  <si>
    <t>1108106460762824704</t>
  </si>
  <si>
    <t>1108126087136100353</t>
  </si>
  <si>
    <t>1108123419982344192</t>
  </si>
  <si>
    <t>1108140256811978752</t>
  </si>
  <si>
    <t>1108383440624381954</t>
  </si>
  <si>
    <t>1108404700796370945</t>
  </si>
  <si>
    <t>1108436889047101440</t>
  </si>
  <si>
    <t>1105116819499741185</t>
  </si>
  <si>
    <t>1105529424173326336</t>
  </si>
  <si>
    <t>1105128859836579843</t>
  </si>
  <si>
    <t>1105634693138006016</t>
  </si>
  <si>
    <t>1105982661632364544</t>
  </si>
  <si>
    <t>1106006164112883717</t>
  </si>
  <si>
    <t>1106610787282493445</t>
  </si>
  <si>
    <t>1107283869760454656</t>
  </si>
  <si>
    <t>1107443511958347777</t>
  </si>
  <si>
    <t>1108037383784665089</t>
  </si>
  <si>
    <t>1107576829492248576</t>
  </si>
  <si>
    <t>1108094169954877446</t>
  </si>
  <si>
    <t>1108095454816989185</t>
  </si>
  <si>
    <t>1108403647375949824</t>
  </si>
  <si>
    <t>25466022</t>
  </si>
  <si>
    <t/>
  </si>
  <si>
    <t>72966746</t>
  </si>
  <si>
    <t>842413730717675524</t>
  </si>
  <si>
    <t>4779235740</t>
  </si>
  <si>
    <t>2450486192</t>
  </si>
  <si>
    <t>118530377</t>
  </si>
  <si>
    <t>883334230968684544</t>
  </si>
  <si>
    <t>1468311140</t>
  </si>
  <si>
    <t>266237495</t>
  </si>
  <si>
    <t>244212645</t>
  </si>
  <si>
    <t>115564212</t>
  </si>
  <si>
    <t>140844060</t>
  </si>
  <si>
    <t>83011510</t>
  </si>
  <si>
    <t>en</t>
  </si>
  <si>
    <t>1106609501271015424</t>
  </si>
  <si>
    <t>Twitter Web App</t>
  </si>
  <si>
    <t>Twitter for iPhone</t>
  </si>
  <si>
    <t>Hootsuite Inc.</t>
  </si>
  <si>
    <t>Twitter Web Client</t>
  </si>
  <si>
    <t>TweetDeck</t>
  </si>
  <si>
    <t>behavioralscience</t>
  </si>
  <si>
    <t>Twitter for Android</t>
  </si>
  <si>
    <t>Instagram</t>
  </si>
  <si>
    <t>Cloud Community Manager</t>
  </si>
  <si>
    <t>Twitter Ads Composer</t>
  </si>
  <si>
    <t>Retweet</t>
  </si>
  <si>
    <t>-74.026675,40.683935 
-73.910408,40.683935 
-73.910408,40.877483 
-74.026675,40.877483</t>
  </si>
  <si>
    <t>United States</t>
  </si>
  <si>
    <t>US</t>
  </si>
  <si>
    <t>Manhattan, NY</t>
  </si>
  <si>
    <t>01a9a39529b27f36</t>
  </si>
  <si>
    <t>Manhattan</t>
  </si>
  <si>
    <t>city</t>
  </si>
  <si>
    <t>https://api.twitter.com/1.1/geo/id/01a9a39529b27f36.json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</si>
  <si>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</si>
  <si>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</si>
  <si>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</si>
  <si>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</si>
  <si>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</si>
  <si>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</si>
  <si>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</si>
  <si>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</si>
  <si>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</si>
  <si>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</si>
  <si>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</si>
  <si>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</si>
  <si>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</si>
  <si>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</si>
  <si>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</si>
  <si>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</si>
  <si>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</si>
  <si>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</si>
  <si>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</si>
  <si>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</si>
  <si>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</si>
  <si>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Planetlike Knapweed</t>
  </si>
  <si>
    <t>David Klion_xD83D__xDD25_</t>
  </si>
  <si>
    <t>Gauri Jauhar</t>
  </si>
  <si>
    <t>Andy Karsner</t>
  </si>
  <si>
    <t>Emerson Collective</t>
  </si>
  <si>
    <t>CERAWeek</t>
  </si>
  <si>
    <t>Wendolyn Holland</t>
  </si>
  <si>
    <t>Dianne Emerson</t>
  </si>
  <si>
    <t>Fadia Hacker</t>
  </si>
  <si>
    <t>Oniraptor™️</t>
  </si>
  <si>
    <t>_xD835__xDE73__xD835__xDE98__xD835__xDE9E__xD835__xDE90_ _xD835__xDE7B__xD835__xDE8E__xD835__xDE9F__xD835__xDE92__xD835__xDE97_</t>
  </si>
  <si>
    <t>Scalar Humanity</t>
  </si>
  <si>
    <t>Kim Kaso</t>
  </si>
  <si>
    <t>Christian Holder</t>
  </si>
  <si>
    <t>Lucy Allan MP</t>
  </si>
  <si>
    <t>Peter Georgiades</t>
  </si>
  <si>
    <t>Dr Richard Collins</t>
  </si>
  <si>
    <t>WinstonsHat</t>
  </si>
  <si>
    <t>(((Daniel Katz)))</t>
  </si>
  <si>
    <t>Randi Weingarten</t>
  </si>
  <si>
    <t>Diane Ravitch</t>
  </si>
  <si>
    <t>Arne Duncan</t>
  </si>
  <si>
    <t>Meet the Press</t>
  </si>
  <si>
    <t>Peter Greene</t>
  </si>
  <si>
    <t>leonie haimson</t>
  </si>
  <si>
    <t>Audelia Vasquez</t>
  </si>
  <si>
    <t>Matt Berman</t>
  </si>
  <si>
    <t>Ruby Cramer</t>
  </si>
  <si>
    <t>BuzzFeed News</t>
  </si>
  <si>
    <t>Katherine Miller</t>
  </si>
  <si>
    <t>uɐᴉɹoʞᴉɹʞ ᴉɟɟɐɹ_xD83D__xDC68__xD83C__xDFFC_‍_xD83D__xDE80_</t>
  </si>
  <si>
    <t>Alexis Levinson</t>
  </si>
  <si>
    <t>Henry J. Gomez</t>
  </si>
  <si>
    <t>Gabriel Debenedetti</t>
  </si>
  <si>
    <t>Solomon DS</t>
  </si>
  <si>
    <t>Nancy Scola</t>
  </si>
  <si>
    <t>Matt Hodges</t>
  </si>
  <si>
    <t>DeadReckoningCo</t>
  </si>
  <si>
    <t>Elisa Schmidt</t>
  </si>
  <si>
    <t>Jorge Cueto</t>
  </si>
  <si>
    <t>Robin H. _xD83C__xDFF9_ ⭐️⭐️⭐️ _xD83C__xDDFA__xD83C__xDDF8_</t>
  </si>
  <si>
    <t>_xD83D__xDEE1_⚔️_xD83D__xDE4F_~ K_a_r_i ~_xD83D__xDE4F_⚔️_xD83D__xDEE1_</t>
  </si>
  <si>
    <t>American KitKat #⭐️⭐️⭐️</t>
  </si>
  <si>
    <t>_xD83C__xDF1F_Patriotic Cindy_xD83C__xDF1F__xD83D__xDE82__xD83D__xDD34__xD83D__xDC18__xD83D__xDC18__xD83C__xDDFA__xD83C__xDDF8__xD83C__xDDE8__xD83C__xDDF1_</t>
  </si>
  <si>
    <t>_xD83C__xDDFA__xD83C__xDDF8_ Logan _xD83C__xDDFA__xD83C__xDDF8_ {⭐}</t>
  </si>
  <si>
    <t>Vincent Stehle</t>
  </si>
  <si>
    <t>Media Impact Funders</t>
  </si>
  <si>
    <t>RESIST CHILD SEX TRAFFICKING {⭐️⭐️⭐️}</t>
  </si>
  <si>
    <t>_xD83C__xDDFA__xD83C__xDDF8_Lisa ❤️s America _xD83C__xDDFA__xD83C__xDDF8_⭐️⭐️⭐️</t>
  </si>
  <si>
    <t>Roger Van Dusen</t>
  </si>
  <si>
    <t>_xD83C__xDF3F_Steph Philip⭐️⭐️⭐️</t>
  </si>
  <si>
    <t>ChineseAmeri 4 Trump</t>
  </si>
  <si>
    <t>_xD83C__xDDFA__xD83C__xDDF8_❤️Deb @RNRKentucky❤️_xD83C__xDDFA__xD83C__xDDF8_</t>
  </si>
  <si>
    <t>Cat Of 9 Lives MAGA {⭐️} TX</t>
  </si>
  <si>
    <t>Political Memester</t>
  </si>
  <si>
    <t>One Play Radio</t>
  </si>
  <si>
    <t>Esha _xD83C__xDF39__xD83C__xDF37__xD83C__xDF39_</t>
  </si>
  <si>
    <t>BenzinNv</t>
  </si>
  <si>
    <t>Gail Lambert Emerson</t>
  </si>
  <si>
    <t>Deborah Washington</t>
  </si>
  <si>
    <t>Twitter Public Policy</t>
  </si>
  <si>
    <t>Microsoft</t>
  </si>
  <si>
    <t>Josh Russell</t>
  </si>
  <si>
    <t>Google</t>
  </si>
  <si>
    <t>Facebook</t>
  </si>
  <si>
    <t>SteveWallace</t>
  </si>
  <si>
    <t>Andrew</t>
  </si>
  <si>
    <t>mike mckenna</t>
  </si>
  <si>
    <t>Jim VandeHei</t>
  </si>
  <si>
    <t>Michael Steinbruck</t>
  </si>
  <si>
    <t>David Sirota</t>
  </si>
  <si>
    <t>Edward-Isaac Dovere</t>
  </si>
  <si>
    <t>JanieP</t>
  </si>
  <si>
    <t>Bernie Sanders</t>
  </si>
  <si>
    <t>Let's shutter #Bernie2020</t>
  </si>
  <si>
    <t>TheAtlanticPolitics</t>
  </si>
  <si>
    <t>Dave Jones _xD83C__xDFF4__xDB40__xDC67__xDB40__xDC62__xDB40__xDC77__xDB40__xDC6C__xDB40__xDC73__xDB40__xDC7F__xD83C__xDFF3_️‍_xD83C__xDF08_</t>
  </si>
  <si>
    <t>Chris Emerson</t>
  </si>
  <si>
    <t>Extremely online writer who's fashioned himself into a socialist influencer by showing up everywhere and tweeting a lot. KLEE-on, from the Russian Клионский</t>
  </si>
  <si>
    <t>Energy Professional, Photographer, Love for Design, Belief in Buddhist philosophy, Deep connect with Art and Healing!! Retweets are not endorsements.</t>
  </si>
  <si>
    <t>@emCollective-Managing Partner, Space Cowboy-Google X, dreamer who's a doer, impact investor, innovation strategist, energy entrepreneur,  conservationist</t>
  </si>
  <si>
    <t>Strengthening schools for students, securing rights for immigrants, restoring the relationship between humanity and nature, and unlocking human potential.</t>
  </si>
  <si>
    <t>#CERAWeek by @IHSMarkit is the world's most prestigious annual gathering offering insight into the energy future.</t>
  </si>
  <si>
    <t>Patriot, cleantech entrepreneur, policy strategist, historian of Western Americana, skier. Fully present.</t>
  </si>
  <si>
    <t>Psychopath In Your Life Podcast ***Author Psychopaths In Our Lives: My Interviews 
*iTunes *Google Play *YouTube
https://t.co/S8Tcu4coBe</t>
  </si>
  <si>
    <t>the last of my kind. the rest were crushed by a giant ball of savory BBQ sauce 66 million years ago.</t>
  </si>
  <si>
    <t>Founder &amp; President, EdTech Strategies, LLC. Working at intersection of education, public policy, technology, &amp; innovation. Also: @Ed_Tech_Strats &amp; @K12CyberMap</t>
  </si>
  <si>
    <t>Ask leaders to make Behavioral Science the root of educational branches. Evolving adults do external value better, when they do internal evaluations better.</t>
  </si>
  <si>
    <t>Do I contradict myself? Very well, I contradict myself. I am large, &amp; I contain multitudes. Reader, Navy vet, mom, married 2 best friend #44ever #Dem B kind!</t>
  </si>
  <si>
    <t>if you can’t be kind, be funny....else, best to put the twitter away...</t>
  </si>
  <si>
    <t>Member of Parliament for Telford. Member of @commonsed Chair of @NewTownsAPPG call 01952 290 039 or email lucy.allan.mp@parliament.uk</t>
  </si>
  <si>
    <t>UK born and resident, father to my lovely twins, believer in democracy and free speech. Loath political correctness used to sensor thought and open discussion.</t>
  </si>
  <si>
    <t>Sport &amp; Exercise Medicine Physician | NHS Bedford MSK @CircleHealth | GB Archery &amp; Judo @eis2win | U18 @EnglandRugby | Education Chair @basem_uk</t>
  </si>
  <si>
    <t>British, Brexit. Pro American, Pro Israel. Anti PC, Liberal.                          pronouns: mein/ fuhrer</t>
  </si>
  <si>
    <t>Chair, Department of Educational Studies  
Immigrants and Refugees are my brothers and sisters.
Pepe the Frog user icons get blocked on sight.</t>
  </si>
  <si>
    <t>President, AFT- a union of professionals,over 100 years old &amp; committed to public schooling,health care &amp; public services 4 our children, families &amp; communities</t>
  </si>
  <si>
    <t>I write about education. I blog at http://t.co/cigF7OpTYr.</t>
  </si>
  <si>
    <t>Managing Partner, Emerson Collective.     Author of How Schools Work</t>
  </si>
  <si>
    <t>Meet the Press is the longest-running television show in history. If it's Sunday, it's Meet the Press with @ChuckTodd. #MTP #IfItsSunday #MTPDaily</t>
  </si>
  <si>
    <t>education ranter, retired teacher, writer, quasi-musician, @Forbes, @Progressive4Ed</t>
  </si>
  <si>
    <t>Exec Director of Class Size Matters, Network for Public Education Board, co-chair Parent Coalition for Student Privacy. All kids need small classes &amp; privacy.</t>
  </si>
  <si>
    <t>Hello! I'm politics editor at BuzzFeed News. You can email me there, here: matt.berman@buzzfeed.com</t>
  </si>
  <si>
    <t>@buzzfeednews political reporter covering democrats. used to follow Hillary Clinton around the country. eastern shore of MD native. human.</t>
  </si>
  <si>
    <t>Sign up for our daily newsletter (it's free) https://t.co/GNgF4LChlq</t>
  </si>
  <si>
    <t>Edit features + write about politics @BuzzFeedNews. I like to joke around. katherine.miller@buzzfeed.com</t>
  </si>
  <si>
    <t>CTO @TheDemocrats _xD83C__xDDFA__xD83C__xDDF8_. creator of _xD83D__xDC76__xD83C__xDFFD_x2 with lady friend. former director @uber ATC building _xD83E__xDD16_ _xD83D__xDE97_s. former VPE @twitter working with _xD83D__xDC33_s &amp; _xD83D__xDC26_s.</t>
  </si>
  <si>
    <t>@BuzzFeedNews reporter. former @NRO. Scared of pigeons. Email me at alexis.levinson@buzzfeed.com</t>
  </si>
  <si>
    <t>National political reporter @BuzzFeedNews. Previously: The Plain Dealer, Crain’s, other places, and Cinnabon. Please send all tips to henry.gomez@buzzfeed.com</t>
  </si>
  <si>
    <t>National Correspondent, @nymag.
gabriel.debenedetti@nymag.com</t>
  </si>
  <si>
    <t>He/Him</t>
  </si>
  <si>
    <t>Writer and journalist. Senior tech reporter at @Politico. nscola@politico.com. Teaching @HoyaJournalism spring ‘19.</t>
  </si>
  <si>
    <t>Political data and tech | Previously @HillaryClinton tech | _xD83D__xDDDD_️ DE33 0058 ADB1 F6D7</t>
  </si>
  <si>
    <t>•dead reck·on·ing (ˈded ˈrek(ə)niNG)•
The process of calculating one's position by estimating the direction and distance traveled.</t>
  </si>
  <si>
    <t>Graphic Designer. Music Lover. #Resist #BlackLivesMatter #MarchForOurLives #KeepFamiliesTogether #HTown</t>
  </si>
  <si>
    <t>Follow me for the latest #AI and #Blockchain news out of @Stanford and #SiliconValley. Former PM @Google. Computer Science @StanfordEng. MBA @StanfordGSB.</t>
  </si>
  <si>
    <t>USN Vet, OathKeeper. Battling Liberal insanity one Truth Arrow_xD83C__xDFF9_ at a time! ✝️Bless Trump, MAGA_xD83C__xDDFA__xD83C__xDDF8_ ~ FB: @GenFlynn @CraigRSawyer @therealroseanne @tracybeanz</t>
  </si>
  <si>
    <t>FactsMatter скверный отстой 100%!M*A*G*A! K*A*G! 1*A 2*A PatriotsFightPatriotsPray StayStrongWWG1WGA #Trump2020</t>
  </si>
  <si>
    <t>_xD83C__xDDFA__xD83C__xDDF8_ #MAGA⭐️⭐️⭐️</t>
  </si>
  <si>
    <t>ProLife Catholic Hispanic Conservative Republican LatinaWomen Proud Deplorable BuildTheWall TrumpTrain_xD83D__xDE82__xD83D__xDD34__xD83D__xDC18__xD83D__xDC18__xD83D__xDC18__xD83C__xDDFA__xD83C__xDDF8__xD83C__xDDE8__xD83C__xDDF1_
IStandWithPresidentTrump ProudAmerica_xD83C__xDF1F_</t>
  </si>
  <si>
    <t>Love God, my Wife, Family, &amp; Country. Here to support President Trump to help MAGA. Support our military, 1A &amp; 2A. WWG1WGA_xD83C__xDDFA__xD83C__xDDF8__xD83D__xDE4F_ I FB all MAGA Trump supporters</t>
  </si>
  <si>
    <t>Exec Director, Media Impact Funders, Columnist at Chronicle of Philanthropy</t>
  </si>
  <si>
    <t>Media Impact Funders is a national network of funders, working broadly on media issues, in order to create social change.</t>
  </si>
  <si>
    <t>RTs DONT MEAN AGREEMENT!_xD83D__xDE82_#MAGA #PATRIOT Anti #MedicalCorruption-forced #psychiatry.Bowie space rock fan.Adventure lover.Imperfect #Christian. Non-feminist. #2A</t>
  </si>
  <si>
    <t>God,Family,America,Our Vets,Military,Flag &amp; President Trump! _xD83C__xDDFA__xD83C__xDDF8_PROUD mother of a wounded soldier. Vegan. Blessed w/twins, a beautiful grandson,&amp; 2 great dogs.</t>
  </si>
  <si>
    <t>Grumpy Viet Nam combat veteran, mostly sick and tired of fools trying to take down my country. For the beautiful young ladies seeking friendship, no thank you.</t>
  </si>
  <si>
    <t>RN,CAC,mom of 7 Grandmom of 19 want to #MAGA 4 them #life #Q</t>
  </si>
  <si>
    <t>_xD83D__xDDFD_“If the freedom of speech is taken away then dumb &amp; silent we may be led, like sheep to the slaughter”-George Washington _xD83D__xDDFD_ Own opinions. RT ≠ endorsement _xD83C__xDF3F_</t>
  </si>
  <si>
    <t>Army Veteran, MAGAveteran, BlueLivesMatter, MAGA2KAG, Patriots Unite, KAG Patriots, Ashley’s Angels ~ Independent Thinker who follows those of sound mind</t>
  </si>
  <si>
    <t>_xD83C__xDDFA__xD83C__xDDF8_ #Christian_xD83C__xDDFA__xD83C__xDDF8_#Conservative_xD83C__xDDFA__xD83C__xDDF8_@RNRKentucky State Manager _xD83C__xDDFA__xD83C__xDDF8_ _xD83C__xDDFA__xD83C__xDDF8_Support @POTUS @FLOTUS _xD83C__xDDFA__xD83C__xDDF8_
#Military #Veterans #Police #ICE</t>
  </si>
  <si>
    <t>Proud Nationalist &amp; Deplorable _xD83D__xDC60_Happily married ♥️ All Trump, All the time. ⭐️ No DM / No Lists! ⭐️</t>
  </si>
  <si>
    <t>Laughing &amp; ridiculing politicians (mostly Dems) because Dems should know better</t>
  </si>
  <si>
    <t>Desde 2015, somos la primera Radio Virtual de Latinoamérica, tocamos solo ROCK las 24 horas del día.</t>
  </si>
  <si>
    <t>According to one follower:  You're my twitterpedia.</t>
  </si>
  <si>
    <t>Likes to read. #NeverAgain</t>
  </si>
  <si>
    <t>Christ-follower. Wife to Hot-Stuff (aka Tim). Mom to my four favorite kids. Jogger. Student @Spurgeoncoll.</t>
  </si>
  <si>
    <t>current trends lady; enjoying life traveling;staying in my zen place</t>
  </si>
  <si>
    <t>The voice of Twitter's global public policy team</t>
  </si>
  <si>
    <t>We’re on a mission to empower every person and every organization on the planet to achieve more. Support: @MicrosoftHelps</t>
  </si>
  <si>
    <t>I tweet about online disinformation, twitter bots and trolls | Featured on @CNN, @BBC, @NPR, @NBC, Byline @thedailybeast</t>
  </si>
  <si>
    <t>#HeyGoogle</t>
  </si>
  <si>
    <t>Our mission is to give people the power to build community and bring the world closer together. Need help? Visit https://t.co/HpkLABTIyz.</t>
  </si>
  <si>
    <t>Lt. Col., Civil Air Patrol. Retired geriatric medical social worker. Christian. Q follower. WWG1WGA.</t>
  </si>
  <si>
    <t>#Trump2020 #BuildTheWall f/b @LazyMeatball @therealroseanne @michellemalkin @genflynn and a lot of American patriots _xD83C__xDDFA__xD83C__xDDF8_ co founder https://t.co/oXaF6x1O5e</t>
  </si>
  <si>
    <t>CEO/Co-Founder of Axios; Former Co-Founder/CEO of Politico; former White House reporter for Washington Post and Wall Street Journal; also Roll Call &amp; New Fuels</t>
  </si>
  <si>
    <t>@BernieSanders' adviser/speechwriter; Loeb finalist/ SABEW winner; @TheGoldbergsABC guy; @EmilyforCO spouse; Past bylines: @GuardianUS @Newsweek @CapitalandMain</t>
  </si>
  <si>
    <t>Staff Writer, The Atlantic - isaac(AT)https://t.co/BNPtcwJm7E</t>
  </si>
  <si>
    <t>Why let those who never had 2 buy private mkt health insurance 4 a household write healthcare law? #StillSanders</t>
  </si>
  <si>
    <t>I smoke #cannabis, sell #cars and watch the #news. I use #bitcoin and the #internet. I #rock. #marvel is my religion.</t>
  </si>
  <si>
    <t>U.S. Senator from Vermont and candidate for President of the United States.</t>
  </si>
  <si>
    <t>Political news, insights, and analysis from @TheAtlantic's staff and contributors.</t>
  </si>
  <si>
    <t>Ex-medical student</t>
  </si>
  <si>
    <t>Socialism, software, sailplanes, synthesizers, space, science &amp; sums. Site-wrangler at https://t.co/CusA9ON5rV.
Citizen of the world.
Tweets my own.</t>
  </si>
  <si>
    <t>Brooklyn</t>
  </si>
  <si>
    <t>Palo Alto, CA</t>
  </si>
  <si>
    <t>Global</t>
  </si>
  <si>
    <t>Unicorn, wildcat, bulldog x 2</t>
  </si>
  <si>
    <t>Guyancourt, France</t>
  </si>
  <si>
    <t>66 million years later</t>
  </si>
  <si>
    <t>“Non-registered user”</t>
  </si>
  <si>
    <t>Paradise, aka Bay Area</t>
  </si>
  <si>
    <t>London, England</t>
  </si>
  <si>
    <t>Telford</t>
  </si>
  <si>
    <t>Nottingham</t>
  </si>
  <si>
    <t>Bedfordshire, England</t>
  </si>
  <si>
    <t>Seton Hall University</t>
  </si>
  <si>
    <t>Washington, DC</t>
  </si>
  <si>
    <t>Southold</t>
  </si>
  <si>
    <t>Chicago, IL</t>
  </si>
  <si>
    <t>Washington, D.C.</t>
  </si>
  <si>
    <t>Venangoland, PA</t>
  </si>
  <si>
    <t>NYC</t>
  </si>
  <si>
    <t>Independence, OR</t>
  </si>
  <si>
    <t>Brooklyn, NY</t>
  </si>
  <si>
    <t>New York</t>
  </si>
  <si>
    <t>_xD83D__xDD2D_ing at ⭐️s (ex-NYC, ex-Boston, ex-Pittsburgh)</t>
  </si>
  <si>
    <t>New York, NY</t>
  </si>
  <si>
    <t>Ohio</t>
  </si>
  <si>
    <t>NY | DC | a plane</t>
  </si>
  <si>
    <t>Houston</t>
  </si>
  <si>
    <t>California, USA</t>
  </si>
  <si>
    <t>Sherwood Forest - RV Park _xD83D__xDE33_</t>
  </si>
  <si>
    <t xml:space="preserve">RED in a SEA of Blue </t>
  </si>
  <si>
    <t>Texas</t>
  </si>
  <si>
    <t>Georgia, USA</t>
  </si>
  <si>
    <t>Philadelphia</t>
  </si>
  <si>
    <t>Philadelphia, PA</t>
  </si>
  <si>
    <t>MAGAveteran</t>
  </si>
  <si>
    <t>World’s 5th Largest Economy</t>
  </si>
  <si>
    <t>Kentucky, USA</t>
  </si>
  <si>
    <t>Rusk, TX</t>
  </si>
  <si>
    <t>Austin, TX</t>
  </si>
  <si>
    <t>Chile</t>
  </si>
  <si>
    <t>Nevada</t>
  </si>
  <si>
    <t>Redmond, WA</t>
  </si>
  <si>
    <t>Indiana, USA</t>
  </si>
  <si>
    <t>Mountain View, CA</t>
  </si>
  <si>
    <t>Menlo Park, California</t>
  </si>
  <si>
    <t>USA_xD83C__xDDFA__xD83C__xDDF8_</t>
  </si>
  <si>
    <t>Alexandria, VA</t>
  </si>
  <si>
    <t>The 1980s</t>
  </si>
  <si>
    <t>Vermont</t>
  </si>
  <si>
    <t>Coming to a theatre near you</t>
  </si>
  <si>
    <t>Nottingham, UK</t>
  </si>
  <si>
    <t>https://t.co/bSI96GpH8J</t>
  </si>
  <si>
    <t>https://t.co/Qr1O0bxYsN</t>
  </si>
  <si>
    <t>http://t.co/NntSF6QIWA</t>
  </si>
  <si>
    <t>https://t.co/4eQ9HRbMJO</t>
  </si>
  <si>
    <t>https://t.co/trlWWfNhSJ</t>
  </si>
  <si>
    <t>https://t.co/Z0RpvqRDIf</t>
  </si>
  <si>
    <t>https://t.co/0oIAfSvllV</t>
  </si>
  <si>
    <t>http://t.co/iFtxx82VA3</t>
  </si>
  <si>
    <t>https://t.co/h2s3sxrVeY</t>
  </si>
  <si>
    <t>http://t.co/9Yh2RDylKv</t>
  </si>
  <si>
    <t>https://t.co/uqtRXPrjFZ</t>
  </si>
  <si>
    <t>http://t.co/Ji7tfHlYwW</t>
  </si>
  <si>
    <t>http://t.co/mbDnpxfKoc</t>
  </si>
  <si>
    <t>https://t.co/fm0MTQneBP</t>
  </si>
  <si>
    <t>https://t.co/K3wynYQN2n</t>
  </si>
  <si>
    <t>https://t.co/TB5H6ABM1k</t>
  </si>
  <si>
    <t>https://t.co/awKEGLkvH1</t>
  </si>
  <si>
    <t>https://t.co/A1ORUuxxfw</t>
  </si>
  <si>
    <t>https://t.co/n0or4T5UvF</t>
  </si>
  <si>
    <t>https://t.co/U1WJ2Q957x</t>
  </si>
  <si>
    <t>https://t.co/ASxxyFEzaD</t>
  </si>
  <si>
    <t>https://t.co/7b01LsMdOA</t>
  </si>
  <si>
    <t>https://t.co/8cbBFx83ih</t>
  </si>
  <si>
    <t>http://t.co/qm7Mb0ijdm</t>
  </si>
  <si>
    <t>https://t.co/u519HoJXvv</t>
  </si>
  <si>
    <t>https://t.co/j8l44Bos1J</t>
  </si>
  <si>
    <t>https://t.co/SJD2C39lTU</t>
  </si>
  <si>
    <t>https://t.co/Uc2DO1fGgi</t>
  </si>
  <si>
    <t>https://t.co/RwiHDBO2ZI</t>
  </si>
  <si>
    <t>https://t.co/bKBtZeAFrh</t>
  </si>
  <si>
    <t>https://t.co/FYmb454ujW</t>
  </si>
  <si>
    <t>https://t.co/ZKjExFWujb</t>
  </si>
  <si>
    <t>http://t.co/7bZ2KCQJ2k</t>
  </si>
  <si>
    <t>https://t.co/XxaNGIniQR</t>
  </si>
  <si>
    <t>http://t.co/AdJNV76uq7</t>
  </si>
  <si>
    <t>https://t.co/gThDzed4Ob</t>
  </si>
  <si>
    <t>https://t.co/BNZy5facHt</t>
  </si>
  <si>
    <t>https://t.co/yZqDU0DCfd</t>
  </si>
  <si>
    <t>https://t.co/jpg8Sp1GhR</t>
  </si>
  <si>
    <t>http://t.co/rSqtlnQoar</t>
  </si>
  <si>
    <t>http://t.co/mLP9Glr9LP</t>
  </si>
  <si>
    <t>https://pbs.twimg.com/profile_banners/1022902870176219136/1532715121</t>
  </si>
  <si>
    <t>https://pbs.twimg.com/profile_banners/25466022/1446855776</t>
  </si>
  <si>
    <t>https://pbs.twimg.com/profile_banners/266182223/1524161421</t>
  </si>
  <si>
    <t>https://pbs.twimg.com/profile_banners/72966746/1476716506</t>
  </si>
  <si>
    <t>https://pbs.twimg.com/profile_banners/569571341/1425927569</t>
  </si>
  <si>
    <t>https://pbs.twimg.com/profile_banners/1468311140/1544818247</t>
  </si>
  <si>
    <t>https://pbs.twimg.com/profile_banners/4779235740/1503877012</t>
  </si>
  <si>
    <t>https://pbs.twimg.com/profile_banners/15270027/1533388838</t>
  </si>
  <si>
    <t>https://pbs.twimg.com/profile_banners/717927353268232192/1460477788</t>
  </si>
  <si>
    <t>https://pbs.twimg.com/profile_banners/924778074310414338/1541924432</t>
  </si>
  <si>
    <t>https://pbs.twimg.com/profile_banners/16134235/1514746637</t>
  </si>
  <si>
    <t>https://pbs.twimg.com/profile_banners/43611994/1553037847</t>
  </si>
  <si>
    <t>https://pbs.twimg.com/profile_banners/3355389009/1540071962</t>
  </si>
  <si>
    <t>https://pbs.twimg.com/profile_banners/2450486192/1546054814</t>
  </si>
  <si>
    <t>https://pbs.twimg.com/profile_banners/720582367/1482069814</t>
  </si>
  <si>
    <t>https://pbs.twimg.com/profile_banners/245424983/1531651344</t>
  </si>
  <si>
    <t>https://pbs.twimg.com/profile_banners/4662969794/1532051297</t>
  </si>
  <si>
    <t>https://pbs.twimg.com/profile_banners/11856892/1510484695</t>
  </si>
  <si>
    <t>https://pbs.twimg.com/profile_banners/57119358/1369108169</t>
  </si>
  <si>
    <t>https://pbs.twimg.com/profile_banners/118530377/1391480066</t>
  </si>
  <si>
    <t>https://pbs.twimg.com/profile_banners/1360770656/1527186196</t>
  </si>
  <si>
    <t>https://pbs.twimg.com/profile_banners/245572815/1402061635</t>
  </si>
  <si>
    <t>https://pbs.twimg.com/profile_banners/18697888/1427347455</t>
  </si>
  <si>
    <t>https://pbs.twimg.com/profile_banners/1020058453/1531917744</t>
  </si>
  <si>
    <t>https://pbs.twimg.com/profile_banners/15741036/1529607155</t>
  </si>
  <si>
    <t>https://pbs.twimg.com/profile_banners/8285392/1346885526</t>
  </si>
  <si>
    <t>https://pbs.twimg.com/profile_banners/188857501/1476981752</t>
  </si>
  <si>
    <t>https://pbs.twimg.com/profile_banners/14340977/1533264326</t>
  </si>
  <si>
    <t>https://pbs.twimg.com/profile_banners/230450027/1541079950</t>
  </si>
  <si>
    <t>https://pbs.twimg.com/profile_banners/4607/1472847786</t>
  </si>
  <si>
    <t>https://pbs.twimg.com/profile_banners/57834024/1531372317</t>
  </si>
  <si>
    <t>https://pbs.twimg.com/profile_banners/4758668069/1510970103</t>
  </si>
  <si>
    <t>https://pbs.twimg.com/profile_banners/46028652/1529694650</t>
  </si>
  <si>
    <t>https://pbs.twimg.com/profile_banners/938670823/1551088882</t>
  </si>
  <si>
    <t>https://pbs.twimg.com/profile_banners/894950372413812736/1531923749</t>
  </si>
  <si>
    <t>https://pbs.twimg.com/profile_banners/883334230968684544/1550800961</t>
  </si>
  <si>
    <t>https://pbs.twimg.com/profile_banners/558294779/1523577090</t>
  </si>
  <si>
    <t>https://pbs.twimg.com/profile_banners/757725064695603200/1536533494</t>
  </si>
  <si>
    <t>https://pbs.twimg.com/profile_banners/423960545/1394427335</t>
  </si>
  <si>
    <t>https://pbs.twimg.com/profile_banners/98735088/1549309925</t>
  </si>
  <si>
    <t>https://pbs.twimg.com/profile_banners/774091826215157760/1536301496</t>
  </si>
  <si>
    <t>https://pbs.twimg.com/profile_banners/832965832837885955/1552056698</t>
  </si>
  <si>
    <t>https://pbs.twimg.com/profile_banners/2364852674/1548979492</t>
  </si>
  <si>
    <t>https://pbs.twimg.com/profile_banners/3304499628/1473751248</t>
  </si>
  <si>
    <t>https://pbs.twimg.com/profile_banners/899437524103254017/1551086923</t>
  </si>
  <si>
    <t>https://pbs.twimg.com/profile_banners/2485550138/1551333370</t>
  </si>
  <si>
    <t>https://pbs.twimg.com/profile_banners/28229507/1549073062</t>
  </si>
  <si>
    <t>https://pbs.twimg.com/profile_banners/1032030545868451840/1534925847</t>
  </si>
  <si>
    <t>https://pbs.twimg.com/profile_banners/3318337277/1502719897</t>
  </si>
  <si>
    <t>https://pbs.twimg.com/profile_banners/2465958361/1483023330</t>
  </si>
  <si>
    <t>https://pbs.twimg.com/profile_banners/227427164/1423346445</t>
  </si>
  <si>
    <t>https://pbs.twimg.com/profile_banners/260877176/1522755952</t>
  </si>
  <si>
    <t>https://pbs.twimg.com/profile_banners/218984871/1498674897</t>
  </si>
  <si>
    <t>https://pbs.twimg.com/profile_banners/74286565/1551998204</t>
  </si>
  <si>
    <t>https://pbs.twimg.com/profile_banners/36697842/1549078881</t>
  </si>
  <si>
    <t>https://pbs.twimg.com/profile_banners/20536157/1546542092</t>
  </si>
  <si>
    <t>https://pbs.twimg.com/profile_banners/2425151/1506715336</t>
  </si>
  <si>
    <t>https://pbs.twimg.com/profile_banners/266237495/1552353263</t>
  </si>
  <si>
    <t>https://pbs.twimg.com/profile_banners/244212645/1483833222</t>
  </si>
  <si>
    <t>https://pbs.twimg.com/profile_banners/33365145/1516564920</t>
  </si>
  <si>
    <t>https://pbs.twimg.com/profile_banners/14855994/1357342927</t>
  </si>
  <si>
    <t>https://pbs.twimg.com/profile_banners/115564212/1538782465</t>
  </si>
  <si>
    <t>https://pbs.twimg.com/profile_banners/4848221069/1461816650</t>
  </si>
  <si>
    <t>https://pbs.twimg.com/profile_banners/14162887/1490733479</t>
  </si>
  <si>
    <t>https://pbs.twimg.com/profile_banners/216776631/1550575750</t>
  </si>
  <si>
    <t>https://pbs.twimg.com/profile_banners/2232082086/1453918445</t>
  </si>
  <si>
    <t>https://pbs.twimg.com/profile_banners/83011510/1493027516</t>
  </si>
  <si>
    <t>https://pbs.twimg.com/profile_banners/20874917/1393934503</t>
  </si>
  <si>
    <t>en-gb</t>
  </si>
  <si>
    <t>es</t>
  </si>
  <si>
    <t>http://abs.twimg.com/images/themes/theme1/bg.png</t>
  </si>
  <si>
    <t>http://abs.twimg.com/images/themes/theme15/bg.png</t>
  </si>
  <si>
    <t>http://abs.twimg.com/images/themes/theme9/bg.gif</t>
  </si>
  <si>
    <t>http://abs.twimg.com/images/themes/theme4/bg.gif</t>
  </si>
  <si>
    <t>http://abs.twimg.com/images/themes/theme14/bg.gif</t>
  </si>
  <si>
    <t>http://abs.twimg.com/images/themes/theme17/bg.gif</t>
  </si>
  <si>
    <t>http://abs.twimg.com/images/themes/theme18/bg.gif</t>
  </si>
  <si>
    <t>http://pbs.twimg.com/profile_images/1074906102112944128/0i3kTOld_normal.jpg</t>
  </si>
  <si>
    <t>http://abs.twimg.com/sticky/default_profile_images/default_profile_normal.png</t>
  </si>
  <si>
    <t>http://pbs.twimg.com/profile_images/963210484869681153/Gut2kgqR_normal.jpg</t>
  </si>
  <si>
    <t>http://pbs.twimg.com/profile_images/947552025314766848/1d0w8-P6_normal.jpg</t>
  </si>
  <si>
    <t>http://pbs.twimg.com/profile_images/1105552713230794752/AhnYzRrc_normal.jpg</t>
  </si>
  <si>
    <t>http://pbs.twimg.com/profile_images/1083658668648947712/9E20gsXu_normal.jpg</t>
  </si>
  <si>
    <t>http://pbs.twimg.com/profile_images/1086840944559865856/TLRjfYJ9_normal.jpg</t>
  </si>
  <si>
    <t>http://pbs.twimg.com/profile_images/966837278617239552/XvOV8to6_normal.jpg</t>
  </si>
  <si>
    <t>http://pbs.twimg.com/profile_images/432006051806711808/j9yLHBaQ_normal.png</t>
  </si>
  <si>
    <t>http://pbs.twimg.com/profile_images/682923684063870977/Cnr0_5cg_normal.jpg</t>
  </si>
  <si>
    <t>http://pbs.twimg.com/profile_images/929666076279017472/HSm8OUL7_normal.jpg</t>
  </si>
  <si>
    <t>http://pbs.twimg.com/profile_images/433383562075574272/KFo14yPn_normal.png</t>
  </si>
  <si>
    <t>http://pbs.twimg.com/profile_images/432223165146603522/OBxCDr5x_normal.png</t>
  </si>
  <si>
    <t>http://pbs.twimg.com/profile_images/1071592749399400451/0mgYr9am_normal.jpg</t>
  </si>
  <si>
    <t>http://pbs.twimg.com/profile_images/1103786517686771712/UvG4ZtYW_normal.png</t>
  </si>
  <si>
    <t>http://pbs.twimg.com/profile_images/1057899591708753921/PSpUS-Hp_normal.jpg</t>
  </si>
  <si>
    <t>http://pbs.twimg.com/profile_images/3513354941/24aaffa670e634a7da9a087bfa83abe6_normal.png</t>
  </si>
  <si>
    <t>http://pbs.twimg.com/profile_images/1101286119893856256/vhuPaLvR_normal.jpg</t>
  </si>
  <si>
    <t>http://pbs.twimg.com/profile_images/1062451849654165511/7w3unRbD_normal.jpg</t>
  </si>
  <si>
    <t>http://pbs.twimg.com/profile_images/3535032877/e5af0cf7ed0ad775c799a6a635cf90e3_normal.jpeg</t>
  </si>
  <si>
    <t>http://pbs.twimg.com/profile_images/1085030502904590336/gRVs63lF_normal.jpg</t>
  </si>
  <si>
    <t>http://pbs.twimg.com/profile_images/1097820307388334080/9ddg5F6v_normal.png</t>
  </si>
  <si>
    <t>http://pbs.twimg.com/profile_images/1098399164109635584/a44bniUs_normal.png</t>
  </si>
  <si>
    <t>http://pbs.twimg.com/profile_images/880090657209167873/cJP1fVGF_normal.jpg</t>
  </si>
  <si>
    <t>Open Twitter Page for This Person</t>
  </si>
  <si>
    <t>https://twitter.com/pknapweed</t>
  </si>
  <si>
    <t>https://twitter.com/davidklion</t>
  </si>
  <si>
    <t>https://twitter.com/gaurijauhar</t>
  </si>
  <si>
    <t>https://twitter.com/andykarsner</t>
  </si>
  <si>
    <t>https://twitter.com/emcollective</t>
  </si>
  <si>
    <t>https://twitter.com/ceraweek</t>
  </si>
  <si>
    <t>https://twitter.com/wendolynholland</t>
  </si>
  <si>
    <t>https://twitter.com/dianne_emerson</t>
  </si>
  <si>
    <t>https://twitter.com/hacker_fadia</t>
  </si>
  <si>
    <t>https://twitter.com/0nlraptor</t>
  </si>
  <si>
    <t>https://twitter.com/douglevin</t>
  </si>
  <si>
    <t>https://twitter.com/scalarhumanity</t>
  </si>
  <si>
    <t>https://twitter.com/kasokim</t>
  </si>
  <si>
    <t>https://twitter.com/christianmeh1</t>
  </si>
  <si>
    <t>https://twitter.com/lucyallan</t>
  </si>
  <si>
    <t>https://twitter.com/petergeorgiades</t>
  </si>
  <si>
    <t>https://twitter.com/linearprobe</t>
  </si>
  <si>
    <t>https://twitter.com/wayne11212</t>
  </si>
  <si>
    <t>https://twitter.com/prof_katz</t>
  </si>
  <si>
    <t>https://twitter.com/rweingarten</t>
  </si>
  <si>
    <t>https://twitter.com/dianeravitch</t>
  </si>
  <si>
    <t>https://twitter.com/arneduncan</t>
  </si>
  <si>
    <t>https://twitter.com/meetthepress</t>
  </si>
  <si>
    <t>https://twitter.com/palan57</t>
  </si>
  <si>
    <t>https://twitter.com/leoniehaimson</t>
  </si>
  <si>
    <t>https://twitter.com/audeliavasquez</t>
  </si>
  <si>
    <t>https://twitter.com/mr_berman</t>
  </si>
  <si>
    <t>https://twitter.com/rubycramer</t>
  </si>
  <si>
    <t>https://twitter.com/buzzfeednews</t>
  </si>
  <si>
    <t>https://twitter.com/katherinemiller</t>
  </si>
  <si>
    <t>https://twitter.com/raffi</t>
  </si>
  <si>
    <t>https://twitter.com/alexis_levinson</t>
  </si>
  <si>
    <t>https://twitter.com/henryjgomez</t>
  </si>
  <si>
    <t>https://twitter.com/gdebenedetti</t>
  </si>
  <si>
    <t>https://twitter.com/sds_sunlight</t>
  </si>
  <si>
    <t>https://twitter.com/nancyscola</t>
  </si>
  <si>
    <t>https://twitter.com/hodgesmr</t>
  </si>
  <si>
    <t>https://twitter.com/dr_collective</t>
  </si>
  <si>
    <t>https://twitter.com/elisa_schmidt</t>
  </si>
  <si>
    <t>https://twitter.com/hiphiphipjorge</t>
  </si>
  <si>
    <t>https://twitter.com/robinhood0010</t>
  </si>
  <si>
    <t>https://twitter.com/kadajoza</t>
  </si>
  <si>
    <t>https://twitter.com/framfred1</t>
  </si>
  <si>
    <t>https://twitter.com/patrioticcindy</t>
  </si>
  <si>
    <t>https://twitter.com/slacker_ga01</t>
  </si>
  <si>
    <t>https://twitter.com/vincedaily</t>
  </si>
  <si>
    <t>https://twitter.com/mediafunders</t>
  </si>
  <si>
    <t>https://twitter.com/ladylibertyinex</t>
  </si>
  <si>
    <t>https://twitter.com/lisasmith4680</t>
  </si>
  <si>
    <t>https://twitter.com/roger5513</t>
  </si>
  <si>
    <t>https://twitter.com/rnmomof7</t>
  </si>
  <si>
    <t>https://twitter.com/stephphilip8</t>
  </si>
  <si>
    <t>https://twitter.com/ashleyw838</t>
  </si>
  <si>
    <t>https://twitter.com/lovemyyorkie14</t>
  </si>
  <si>
    <t>https://twitter.com/catherinekirby</t>
  </si>
  <si>
    <t>https://twitter.com/politicalmemes5</t>
  </si>
  <si>
    <t>https://twitter.com/oneplayradio</t>
  </si>
  <si>
    <t>https://twitter.com/eshalegal</t>
  </si>
  <si>
    <t>https://twitter.com/nourinv</t>
  </si>
  <si>
    <t>https://twitter.com/gail_emerson</t>
  </si>
  <si>
    <t>https://twitter.com/nugslilsis</t>
  </si>
  <si>
    <t>https://twitter.com/policy</t>
  </si>
  <si>
    <t>https://twitter.com/microsoft</t>
  </si>
  <si>
    <t>https://twitter.com/josh_emerson</t>
  </si>
  <si>
    <t>https://twitter.com/google</t>
  </si>
  <si>
    <t>https://twitter.com/facebook</t>
  </si>
  <si>
    <t>https://twitter.com/stevewa39225647</t>
  </si>
  <si>
    <t>https://twitter.com/smalltownandrew</t>
  </si>
  <si>
    <t>https://twitter.com/mikemckenna3</t>
  </si>
  <si>
    <t>https://twitter.com/jimvandehei</t>
  </si>
  <si>
    <t>https://twitter.com/steinbruck</t>
  </si>
  <si>
    <t>https://twitter.com/davidsirota</t>
  </si>
  <si>
    <t>https://twitter.com/isaacdovere</t>
  </si>
  <si>
    <t>https://twitter.com/donotwriteback1</t>
  </si>
  <si>
    <t>https://twitter.com/bemky</t>
  </si>
  <si>
    <t>https://twitter.com/berniesanders</t>
  </si>
  <si>
    <t>https://twitter.com/mgranville1</t>
  </si>
  <si>
    <t>https://twitter.com/theatlpolitics</t>
  </si>
  <si>
    <t>https://twitter.com/welshgasdoc</t>
  </si>
  <si>
    <t>https://twitter.com/chris_emerson</t>
  </si>
  <si>
    <t>pknapweed
@DavidKlion The Emerson Collective
must have approved of this. I had
thought they were anti-racist for
some reason</t>
  </si>
  <si>
    <t xml:space="preserve">davidklion
</t>
  </si>
  <si>
    <t>gaurijauhar
RT @CERAWeek: @EmCollective @andykarsner
“How does government have the lightest
touch with the greatest impact?”
Andy Karsner, Emerson Coll…</t>
  </si>
  <si>
    <t>andykarsner
RT @CERAWeek: @EmCollective @andykarsner
“How does government have the lightest
touch with the greatest impact?”
Andy Karsner, Emerson Coll…</t>
  </si>
  <si>
    <t>emcollective
RT @EmCollective: We’re hiring!
Emerson Collective is seeking a
Director of #EdTech Investing to
lead new and follow-on investments
in US-f…</t>
  </si>
  <si>
    <t>ceraweek
@EmCollective @andykarsner “How
does government have the lightest
touch with the greatest impact?”
Andy Karsner, Emerson Collective
wonders LIVE at the #CWAgora</t>
  </si>
  <si>
    <t>wendolynholland
RT @CERAWeek: @EmCollective @andykarsner
“How does government have the lightest
touch with the greatest impact?”
Andy Karsner, Emerson Coll…</t>
  </si>
  <si>
    <t>dianne_emerson
@0NlRAPTOR Yes, we all need to
question these people. ALL of them.
How a pedophile priest gets 10
personal references let alone one
from Howard should make our collective
hair catch on fire. Think I am
kidding when I say there is a war
on children. Look at the lousy
laws. Crime pays</t>
  </si>
  <si>
    <t xml:space="preserve">hacker_fadia
</t>
  </si>
  <si>
    <t xml:space="preserve">0nlraptor
</t>
  </si>
  <si>
    <t>douglevin
RT @EmCollective: We’re hiring!
Emerson Collective is seeking a
Director of #EdTech Investing to
lead new and follow-on investments
in US-f…</t>
  </si>
  <si>
    <t>scalarhumanity
RT @EmCollective: We’re hiring!
Emerson Collective is seeking a
Director of #EdTech Investing to
lead new and follow-on investments
in US-f…</t>
  </si>
  <si>
    <t>kasokim
RT @EmCollective: What happens
when you bring together investigative
journalists, community organizers,
entrepreneurs, artists and a humani…</t>
  </si>
  <si>
    <t>christianmeh1
@wayne11212 @LinearProbe @PeterGeorgiades
@lucyallan Is that like Emerson,
Lake &amp;amp; Palmer then? Or the
Urban Cookie Collective?</t>
  </si>
  <si>
    <t xml:space="preserve">lucyallan
</t>
  </si>
  <si>
    <t xml:space="preserve">petergeorgiades
</t>
  </si>
  <si>
    <t xml:space="preserve">linearprobe
</t>
  </si>
  <si>
    <t xml:space="preserve">wayne11212
</t>
  </si>
  <si>
    <t>prof_katz
@leoniehaimson @palan57 @MeetThePress
@arneduncan @DianeRavitch @rweingarten
"Emerson Collective" sounds like
a Boston area experimental jazz
quartet.</t>
  </si>
  <si>
    <t xml:space="preserve">rweingarten
</t>
  </si>
  <si>
    <t xml:space="preserve">dianeravitch
</t>
  </si>
  <si>
    <t xml:space="preserve">arneduncan
</t>
  </si>
  <si>
    <t xml:space="preserve">meetthepress
</t>
  </si>
  <si>
    <t xml:space="preserve">palan57
</t>
  </si>
  <si>
    <t xml:space="preserve">leoniehaimson
</t>
  </si>
  <si>
    <t>audeliavasquez
RT @EmCollective: What happens
when you bring together investigative
journalists, community organizers,
entrepreneurs, artists and a humani…</t>
  </si>
  <si>
    <t>mr_berman
Scoop from @rubycramer: The chief
technology officer of the DNC will
step down for a role with the Emerson
Collective. https://t.co/oY3gMpqNAt</t>
  </si>
  <si>
    <t>rubycramer
.@Raffi, the Silicon Valley official
who joined the DNC nearly two years
ago to overhaul the party’s outdated
tech and digital security practices
following the 2016 hacks, is stepping
down to return to California for
a job with the Emerson Collective.
https://t.co/DcKkvptMad</t>
  </si>
  <si>
    <t>buzzfeednews
RT @Mr_Berman: Scoop from @rubycramer:
The chief technology officer of
the DNC will step down for a role
with the Emerson Collective. https…</t>
  </si>
  <si>
    <t>katherinemiller
RT @rubycramer: .@Raffi, the Silicon
Valley official who joined the
DNC nearly two years ago to overhaul
the party’s outdated tech and digi…</t>
  </si>
  <si>
    <t xml:space="preserve">raffi
</t>
  </si>
  <si>
    <t>alexis_levinson
RT @rubycramer: .@Raffi, the Silicon
Valley official who joined the
DNC nearly two years ago to overhaul
the party’s outdated tech and digi…</t>
  </si>
  <si>
    <t>henryjgomez
RT @rubycramer: .@Raffi, the Silicon
Valley official who joined the
DNC nearly two years ago to overhaul
the party’s outdated tech and digi…</t>
  </si>
  <si>
    <t>gdebenedetti
RT @rubycramer: .@Raffi, the Silicon
Valley official who joined the
DNC nearly two years ago to overhaul
the party’s outdated tech and digi…</t>
  </si>
  <si>
    <t>sds_sunlight
RT @rubycramer: .@Raffi, the Silicon
Valley official who joined the
DNC nearly two years ago to overhaul
the party’s outdated tech and digi…</t>
  </si>
  <si>
    <t>nancyscola
RT @rubycramer: .@Raffi, the Silicon
Valley official who joined the
DNC nearly two years ago to overhaul
the party’s outdated tech and digi…</t>
  </si>
  <si>
    <t>hodgesmr
RT @rubycramer: .@Raffi, the Silicon
Valley official who joined the
DNC nearly two years ago to overhaul
the party’s outdated tech and digi…</t>
  </si>
  <si>
    <t>dr_collective
Our distribution will be shut down
for one week while Tyler attempts
to “go Emerson” and finish what’s
left of his book in the woods.
Orders can be placed as usual but
books and mugs will… https://t.co/aGzDKik12n</t>
  </si>
  <si>
    <t>elisa_schmidt
RT @EmCollective: What happens
when you bring together investigative
journalists, community organizers,
entrepreneurs, artists and a humani…</t>
  </si>
  <si>
    <t>hiphiphipjorge
RT @EmCollective: What happens
when you bring together investigative
journalists, community organizers,
entrepreneurs, artists and a humani…</t>
  </si>
  <si>
    <t>robinhood0010
RT @kadajoza: _xD83D__xDEA9_Raffi Krikorian,
40, worked as an executive at #Twitter
and #Uber before signing on at
the #DNC. He will depart after
two ye…</t>
  </si>
  <si>
    <t>kadajoza
_xD83D__xDEA9_Raffi Krikorian, 40, worked as
an executive at #Twitter and #Uber
before signing on at the #DNC.
He will depart after two years
on the job to join Emerson Collective,
a social justice organization founded
by Steve Jobs’ widow Laurene Powell
Jobs, reported BuzzFeed News.</t>
  </si>
  <si>
    <t>framfred1
RT @kadajoza: _xD83D__xDEA9_Raffi Krikorian,
40, worked as an executive at #Twitter
and #Uber before signing on at
the #DNC. He will depart after
two ye…</t>
  </si>
  <si>
    <t>patrioticcindy
RT @kadajoza: _xD83D__xDEA9_Raffi Krikorian,
40, worked as an executive at #Twitter
and #Uber before signing on at
the #DNC. He will depart after
two ye…</t>
  </si>
  <si>
    <t>slacker_ga01
RT @kadajoza: _xD83D__xDEA9_Raffi Krikorian,
40, worked as an executive at #Twitter
and #Uber before signing on at
the #DNC. He will depart after
two ye…</t>
  </si>
  <si>
    <t>vincedaily
RT @EmCollective: What happens
when you bring together investigative
journalists, community organizers,
entrepreneurs, artists and a humani…</t>
  </si>
  <si>
    <t>mediafunders
RT @EmCollective: What happens
when you bring together investigative
journalists, community organizers,
entrepreneurs, artists and a humani…</t>
  </si>
  <si>
    <t>ladylibertyinex
RT @kadajoza: _xD83D__xDEA9_Raffi Krikorian,
40, worked as an executive at #Twitter
and #Uber before signing on at
the #DNC. He will depart after
two ye…</t>
  </si>
  <si>
    <t>lisasmith4680
RT @kadajoza: _xD83D__xDEA9_Raffi Krikorian,
40, worked as an executive at #Twitter
and #Uber before signing on at
the #DNC. He will depart after
two ye…</t>
  </si>
  <si>
    <t>roger5513
RT @kadajoza: _xD83D__xDEA9_Raffi Krikorian,
40, worked as an executive at #Twitter
and #Uber before signing on at
the #DNC. He will depart after
two ye…</t>
  </si>
  <si>
    <t>rnmomof7
RT @kadajoza: _xD83D__xDEA9_Raffi Krikorian,
40, worked as an executive at #Twitter
and #Uber before signing on at
the #DNC. He will depart after
two ye…</t>
  </si>
  <si>
    <t>stephphilip8
RT @kadajoza: _xD83D__xDEA9_Raffi Krikorian,
40, worked as an executive at #Twitter
and #Uber before signing on at
the #DNC. He will depart after
two ye…</t>
  </si>
  <si>
    <t>ashleyw838
RT @kadajoza: _xD83D__xDEA9_Raffi Krikorian,
40, worked as an executive at #Twitter
and #Uber before signing on at
the #DNC. He will depart after
two ye…</t>
  </si>
  <si>
    <t>lovemyyorkie14
RT @kadajoza: _xD83D__xDEA9_Raffi Krikorian,
40, worked as an executive at #Twitter
and #Uber before signing on at
the #DNC. He will depart after
two ye…</t>
  </si>
  <si>
    <t>catherinekirby
RT @kadajoza: _xD83D__xDEA9_Raffi Krikorian,
40, worked as an executive at #Twitter
and #Uber before signing on at
the #DNC. He will depart after
two ye…</t>
  </si>
  <si>
    <t>politicalmemes5
@Dianne_Emerson No he'll probably
scream I AM PSYCHEDELIC WARLORD!
(He was once part of the hacker
collective "Cult of the Dead Cow"
where he went by the pseudonym
"Psychedelic Warlord." https://t.co/XzLuq2dpQp</t>
  </si>
  <si>
    <t>oneplayradio
Luego en https://t.co/Le8oNkwvWp
-&amp;gt; St. Elmo's Fire, Collective
Soul, The Beatles, Emerson, Lake
&amp;amp; Palmer, Bauhaus, Vitius y
Oblicua Tara</t>
  </si>
  <si>
    <t>eshalegal
@Dianne_Emerson It's terrible.
The collective responsibility is
especially sickening.</t>
  </si>
  <si>
    <t>nourinv
RT @rubycramer: .@Raffi, the Silicon
Valley official who joined the
DNC nearly two years ago to overhaul
the party’s outdated tech and digi…</t>
  </si>
  <si>
    <t>gail_emerson
Observations from studying the
prophets: The collective vs. the
individual (The latter is not a
category.)</t>
  </si>
  <si>
    <t>nugslilsis
RT @EmCollective: What happens
when you bring together investigative
journalists, community organizers,
entrepreneurs, artists and a humani…</t>
  </si>
  <si>
    <t>policy
We've been in close coordination
w/ @Facebook, @Google, &amp;amp; @Microsoft—our
Global Internet Forum to Counter
Terrorism partners—since Friday
to share 800+ visually-distinct
videos via our collective database,
along w/ URLs &amp;amp; context on
enforcement approaches. https://t.co/yr5qLAMspI
https://t.co/AnpBXo0d2F</t>
  </si>
  <si>
    <t xml:space="preserve">microsoft
</t>
  </si>
  <si>
    <t>josh_emerson
RT @Policy: We've been in close
coordination w/ @Facebook, @Google,
&amp;amp; @Microsoft—our Global Internet
Forum to Counter Terrorism partners—si…</t>
  </si>
  <si>
    <t xml:space="preserve">google
</t>
  </si>
  <si>
    <t xml:space="preserve">facebook
</t>
  </si>
  <si>
    <t>stevewa39225647
@smalltownandrew The owner of Fox
News is a die-hard monetized militant
Democrat. Who is she? Laurene Jobs
- What does she believe in? In
a 2010 op-ed, she noted her desire
to see the DREAM Act passed for
kids brought into America illegally.
She supports the Emerson Collective
- her brainchild</t>
  </si>
  <si>
    <t xml:space="preserve">smalltownandrew
</t>
  </si>
  <si>
    <t>mikemckenna3
@JimVandeHei Who is the Emerson
Collective?</t>
  </si>
  <si>
    <t xml:space="preserve">jimvandehei
</t>
  </si>
  <si>
    <t>steinbruck
@IsaacDovere @davidsirota Follow
the money and the centrist power
structure... Laurene Powell Jobs
bought the Atlantic via her Emerson
Collective and is a long-time supporter
and donor to fellow Californian
Kamala Harris. There will be a
throng of hit pieces on Sanders
no doubt. They feel the threat.</t>
  </si>
  <si>
    <t xml:space="preserve">davidsirota
</t>
  </si>
  <si>
    <t xml:space="preserve">isaacdovere
</t>
  </si>
  <si>
    <t>donotwriteback1
RT @steinbruck: @IsaacDovere @davidsirota
Follow the money and the centrist
power structure... Laurene Powell
Jobs bought the Atlantic via…</t>
  </si>
  <si>
    <t>bemky
@TheAtlPolitics @mgranville1 @IsaacDovere
In July 2017 The Atlantic sold
a majority interest to Laurene
Powell Jobs's Emerson Collective"
so steve jobs wife owns this paper...
lol yeah, no wonder they dont like
bernie talk about attack dog @BernieSanders
@davidsirota</t>
  </si>
  <si>
    <t xml:space="preserve">berniesanders
</t>
  </si>
  <si>
    <t xml:space="preserve">mgranville1
</t>
  </si>
  <si>
    <t xml:space="preserve">theatlpolitics
</t>
  </si>
  <si>
    <t>welshgasdoc
If we Revoke Article 50, what happens?
We remain in the EU, with all of
the protection the EU provides
us (albeit with egg on our collective
faces) and some obsessives get
upset for a bit. They can always
re-invoke it if they get their
act together. No Deal is unnecessary
risk.</t>
  </si>
  <si>
    <t>chris_emerson
RT @WelshGasDoc: If we Revoke Article
50, what happens? We remain in
the EU, with all of the protection
the EU provides us (albeit with
egg…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</si>
  <si>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</si>
  <si>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</si>
  <si>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</si>
  <si>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</si>
  <si>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</si>
  <si>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</si>
  <si>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</si>
  <si>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</si>
  <si>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</si>
  <si>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</si>
  <si>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</si>
  <si>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</si>
  <si>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</si>
  <si>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</si>
  <si>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</si>
  <si>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</si>
  <si>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</si>
  <si>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</si>
  <si>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</si>
  <si>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</si>
  <si>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</si>
  <si>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</si>
  <si>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</si>
  <si>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</si>
  <si>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</si>
  <si>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</si>
  <si>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</si>
  <si>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</si>
  <si>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</si>
  <si>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</si>
  <si>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</si>
  <si>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</si>
  <si>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</si>
  <si>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</si>
  <si>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</si>
  <si>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</si>
  <si>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</si>
  <si>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</si>
  <si>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</si>
  <si>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</si>
  <si>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</si>
  <si>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</si>
  <si>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</si>
  <si>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</si>
  <si>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</si>
  <si>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</si>
  <si>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</si>
  <si>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</si>
  <si>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</si>
  <si>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</si>
  <si>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</si>
  <si>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</si>
  <si>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</si>
  <si>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</si>
  <si>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</si>
  <si>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</si>
  <si>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</si>
  <si>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</si>
  <si>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</si>
  <si>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</si>
  <si>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</si>
  <si>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</si>
  <si>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</si>
  <si>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</si>
  <si>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</si>
  <si>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</si>
  <si>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</si>
  <si>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</si>
  <si>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</si>
  <si>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</si>
  <si>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</si>
  <si>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Modularity</t>
  </si>
  <si>
    <t>NodeXL Version</t>
  </si>
  <si>
    <t>1.0.1.409</t>
  </si>
  <si>
    <t>Top URLs in Tweet in Entire Graph</t>
  </si>
  <si>
    <t>https://www.gifct.org/</t>
  </si>
  <si>
    <t>https://twitter.com/TwitterSafety/status/1106609501271015424</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</si>
  <si>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</si>
  <si>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</si>
  <si>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</si>
  <si>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</si>
  <si>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</si>
  <si>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</si>
  <si>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</si>
  <si>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</si>
  <si>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</si>
  <si>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</si>
  <si>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</si>
  <si>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</si>
  <si>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</si>
  <si>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</si>
  <si>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</si>
  <si>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</si>
  <si>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</si>
  <si>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</si>
  <si>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</si>
  <si>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</si>
  <si>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</si>
  <si>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</si>
  <si>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https://www.linkedin.com/jobs/cap/view/1136488993/?pathWildcard=1136488993&amp;trk=mcm https://www.emersoncollective.com/articles/2018/12/demo-day-18?utm_source=Twitter&amp;utm_medium=BPI&amp;utm_campaign=Demo%20Day&amp;utm_content=Video</t>
  </si>
  <si>
    <t>https://www.buzzfeed.com/rubycramer/dnc-cto-raffi-krikorian-leaving https://www.buzzfeednews.com/article/rubycramer/dnc-cto-raffi-krikorian-leaving</t>
  </si>
  <si>
    <t>https://www.instagram.com/p/BvASQ4tHMMv/?utm_source=ig_twitter_share&amp;igshid=9nt8i4ax59ek http://oneplayradio.com</t>
  </si>
  <si>
    <t>Top Domains in Tweet in Entire Graph</t>
  </si>
  <si>
    <t>gifct.org</t>
  </si>
  <si>
    <t>twitter.com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</si>
  <si>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</si>
  <si>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</si>
  <si>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</si>
  <si>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</si>
  <si>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</si>
  <si>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</si>
  <si>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</si>
  <si>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</si>
  <si>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</si>
  <si>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</si>
  <si>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</si>
  <si>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linkedin.com emersoncollective.com</t>
  </si>
  <si>
    <t>buzzfeed.com buzzfeednews.com</t>
  </si>
  <si>
    <t>instagram.com oneplayradio.com</t>
  </si>
  <si>
    <t>Top Hashtags in Tweet in Entire Graph</t>
  </si>
  <si>
    <t>twitter</t>
  </si>
  <si>
    <t>uber</t>
  </si>
  <si>
    <t>dnc</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</si>
  <si>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</si>
  <si>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</si>
  <si>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</si>
  <si>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</si>
  <si>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</si>
  <si>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</si>
  <si>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</si>
  <si>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</si>
  <si>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</si>
  <si>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</si>
  <si>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</si>
  <si>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edtech cwagora</t>
  </si>
  <si>
    <t>Top Words in Tweet in Entire Graph</t>
  </si>
  <si>
    <t>Words in Sentiment List#1: Positive</t>
  </si>
  <si>
    <t>Words in Sentiment List#2: Negative</t>
  </si>
  <si>
    <t>Words in Sentiment List#3: Angry/Violent</t>
  </si>
  <si>
    <t>Non-categorized Words</t>
  </si>
  <si>
    <t>Total Words</t>
  </si>
  <si>
    <t>collective</t>
  </si>
  <si>
    <t>emerson</t>
  </si>
  <si>
    <t>two</t>
  </si>
  <si>
    <t>Top Words in Tweet in G1</t>
  </si>
  <si>
    <t>happens</t>
  </si>
  <si>
    <t>bring</t>
  </si>
  <si>
    <t>together</t>
  </si>
  <si>
    <t>investigative</t>
  </si>
  <si>
    <t>journalists</t>
  </si>
  <si>
    <t>community</t>
  </si>
  <si>
    <t>organizers</t>
  </si>
  <si>
    <t>entrepreneurs</t>
  </si>
  <si>
    <t>Top Words in Tweet in G2</t>
  </si>
  <si>
    <t>krikorian</t>
  </si>
  <si>
    <t>40</t>
  </si>
  <si>
    <t>worked</t>
  </si>
  <si>
    <t>executive</t>
  </si>
  <si>
    <t>before</t>
  </si>
  <si>
    <t>signing</t>
  </si>
  <si>
    <t>Top Words in Tweet in G3</t>
  </si>
  <si>
    <t>silicon</t>
  </si>
  <si>
    <t>valley</t>
  </si>
  <si>
    <t>official</t>
  </si>
  <si>
    <t>joined</t>
  </si>
  <si>
    <t>nearly</t>
  </si>
  <si>
    <t>years</t>
  </si>
  <si>
    <t>Top Words in Tweet in G4</t>
  </si>
  <si>
    <t>atlantic</t>
  </si>
  <si>
    <t>laurene</t>
  </si>
  <si>
    <t>powell</t>
  </si>
  <si>
    <t>jobs</t>
  </si>
  <si>
    <t>follow</t>
  </si>
  <si>
    <t>money</t>
  </si>
  <si>
    <t>Top Words in Tweet in G5</t>
  </si>
  <si>
    <t>Top Words in Tweet in G6</t>
  </si>
  <si>
    <t>w</t>
  </si>
  <si>
    <t>we've</t>
  </si>
  <si>
    <t>close</t>
  </si>
  <si>
    <t>coordination</t>
  </si>
  <si>
    <t>global</t>
  </si>
  <si>
    <t>internet</t>
  </si>
  <si>
    <t>forum</t>
  </si>
  <si>
    <t>Top Words in Tweet in G7</t>
  </si>
  <si>
    <t>yes</t>
  </si>
  <si>
    <t>war</t>
  </si>
  <si>
    <t>psychedelic</t>
  </si>
  <si>
    <t>warlord</t>
  </si>
  <si>
    <t>Top Words in Tweet in G8</t>
  </si>
  <si>
    <t>Top Words in Tweet in G9</t>
  </si>
  <si>
    <t>Top Words in Tweet in G10</t>
  </si>
  <si>
    <t>eu</t>
  </si>
  <si>
    <t>revoke</t>
  </si>
  <si>
    <t>article</t>
  </si>
  <si>
    <t>50</t>
  </si>
  <si>
    <t>remain</t>
  </si>
  <si>
    <t>protection</t>
  </si>
  <si>
    <t>provides</t>
  </si>
  <si>
    <t>albeit</t>
  </si>
  <si>
    <t>egg</t>
  </si>
  <si>
    <t>Top Words in Tweet</t>
  </si>
  <si>
    <t>emcollective emerson happens bring together investigative journalists community organizers entrepreneurs</t>
  </si>
  <si>
    <t>raffi krikorian 40 worked executive twitter uber before signing dnc</t>
  </si>
  <si>
    <t>dnc rubycramer raffi silicon valley official joined nearly two years</t>
  </si>
  <si>
    <t>isaacdovere atlantic laurene powell jobs davidsirota emerson collective follow money</t>
  </si>
  <si>
    <t>w we've close coordination facebook google microsoft global internet forum</t>
  </si>
  <si>
    <t>collective dianne_emerson yes war psychedelic warlord</t>
  </si>
  <si>
    <t>emerson collective</t>
  </si>
  <si>
    <t>eu revoke article 50 happens remain protection provides albeit egg</t>
  </si>
  <si>
    <t>Top Word Pairs in Tweet in Entire Graph</t>
  </si>
  <si>
    <t>emerson,collective</t>
  </si>
  <si>
    <t>raffi,krikorian</t>
  </si>
  <si>
    <t>krikorian,40</t>
  </si>
  <si>
    <t>40,worked</t>
  </si>
  <si>
    <t>worked,executive</t>
  </si>
  <si>
    <t>executive,twitter</t>
  </si>
  <si>
    <t>twitter,uber</t>
  </si>
  <si>
    <t>uber,before</t>
  </si>
  <si>
    <t>before,signing</t>
  </si>
  <si>
    <t>signing,dnc</t>
  </si>
  <si>
    <t>Top Word Pairs in Tweet in G1</t>
  </si>
  <si>
    <t>happens,bring</t>
  </si>
  <si>
    <t>bring,together</t>
  </si>
  <si>
    <t>together,investigative</t>
  </si>
  <si>
    <t>investigative,journalists</t>
  </si>
  <si>
    <t>journalists,community</t>
  </si>
  <si>
    <t>community,organizers</t>
  </si>
  <si>
    <t>organizers,entrepreneurs</t>
  </si>
  <si>
    <t>entrepreneurs,artists</t>
  </si>
  <si>
    <t>emcollective,happens</t>
  </si>
  <si>
    <t>artists,humani</t>
  </si>
  <si>
    <t>Top Word Pairs in Tweet in G2</t>
  </si>
  <si>
    <t>dnc,depart</t>
  </si>
  <si>
    <t>Top Word Pairs in Tweet in G3</t>
  </si>
  <si>
    <t>raffi,silicon</t>
  </si>
  <si>
    <t>silicon,valley</t>
  </si>
  <si>
    <t>valley,official</t>
  </si>
  <si>
    <t>official,joined</t>
  </si>
  <si>
    <t>joined,dnc</t>
  </si>
  <si>
    <t>dnc,nearly</t>
  </si>
  <si>
    <t>nearly,two</t>
  </si>
  <si>
    <t>two,years</t>
  </si>
  <si>
    <t>years,ago</t>
  </si>
  <si>
    <t>ago,overhaul</t>
  </si>
  <si>
    <t>Top Word Pairs in Tweet in G4</t>
  </si>
  <si>
    <t>laurene,powell</t>
  </si>
  <si>
    <t>isaacdovere,davidsirota</t>
  </si>
  <si>
    <t>davidsirota,follow</t>
  </si>
  <si>
    <t>follow,money</t>
  </si>
  <si>
    <t>money,centrist</t>
  </si>
  <si>
    <t>centrist,power</t>
  </si>
  <si>
    <t>power,structure</t>
  </si>
  <si>
    <t>structure,laurene</t>
  </si>
  <si>
    <t>powell,jobs</t>
  </si>
  <si>
    <t>Top Word Pairs in Tweet in G5</t>
  </si>
  <si>
    <t>Top Word Pairs in Tweet in G6</t>
  </si>
  <si>
    <t>we've,close</t>
  </si>
  <si>
    <t>close,coordination</t>
  </si>
  <si>
    <t>coordination,w</t>
  </si>
  <si>
    <t>w,facebook</t>
  </si>
  <si>
    <t>facebook,google</t>
  </si>
  <si>
    <t>google,microsoft</t>
  </si>
  <si>
    <t>microsoft,global</t>
  </si>
  <si>
    <t>global,internet</t>
  </si>
  <si>
    <t>internet,forum</t>
  </si>
  <si>
    <t>forum,counter</t>
  </si>
  <si>
    <t>Top Word Pairs in Tweet in G7</t>
  </si>
  <si>
    <t>psychedelic,warlord</t>
  </si>
  <si>
    <t>Top Word Pairs in Tweet in G8</t>
  </si>
  <si>
    <t>Top Word Pairs in Tweet in G9</t>
  </si>
  <si>
    <t>Top Word Pairs in Tweet in G10</t>
  </si>
  <si>
    <t>revoke,article</t>
  </si>
  <si>
    <t>article,50</t>
  </si>
  <si>
    <t>50,happens</t>
  </si>
  <si>
    <t>happens,remain</t>
  </si>
  <si>
    <t>remain,eu</t>
  </si>
  <si>
    <t>eu,protection</t>
  </si>
  <si>
    <t>protection,eu</t>
  </si>
  <si>
    <t>eu,provides</t>
  </si>
  <si>
    <t>provides,albeit</t>
  </si>
  <si>
    <t>albeit,egg</t>
  </si>
  <si>
    <t>Top Word Pairs in Tweet</t>
  </si>
  <si>
    <t>happens,bring  bring,together  together,investigative  investigative,journalists  journalists,community  community,organizers  organizers,entrepreneurs  entrepreneurs,artists  emcollective,happens  artists,humani</t>
  </si>
  <si>
    <t>raffi,krikorian  krikorian,40  40,worked  worked,executive  executive,twitter  twitter,uber  uber,before  before,signing  signing,dnc  dnc,depart</t>
  </si>
  <si>
    <t>raffi,silicon  silicon,valley  valley,official  official,joined  joined,dnc  dnc,nearly  nearly,two  two,years  years,ago  ago,overhaul</t>
  </si>
  <si>
    <t>laurene,powell  emerson,collective  isaacdovere,davidsirota  davidsirota,follow  follow,money  money,centrist  centrist,power  power,structure  structure,laurene  powell,jobs</t>
  </si>
  <si>
    <t>we've,close  close,coordination  coordination,w  w,facebook  facebook,google  google,microsoft  microsoft,global  global,internet  internet,forum  forum,counter</t>
  </si>
  <si>
    <t>revoke,article  article,50  50,happens  happens,remain  remain,eu  eu,protection  protection,eu  eu,provides  provides,albeit  albeit,egg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</si>
  <si>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</si>
  <si>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</si>
  <si>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</si>
  <si>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</si>
  <si>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</si>
  <si>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</si>
  <si>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</si>
  <si>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</si>
  <si>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</si>
  <si>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</si>
  <si>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</si>
  <si>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</si>
  <si>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</si>
  <si>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</si>
  <si>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</si>
  <si>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</si>
  <si>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</si>
  <si>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</si>
  <si>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</si>
  <si>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</si>
  <si>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</si>
  <si>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</si>
  <si>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</si>
  <si>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theatlpolitics isaacdovere</t>
  </si>
  <si>
    <t>dianne_emerson 0nlraptor hacker_fadia</t>
  </si>
  <si>
    <t>Top Mentioned in Tweet</t>
  </si>
  <si>
    <t>emcollective andykarsner ceraweek</t>
  </si>
  <si>
    <t>rubycramer raffi mr_berman</t>
  </si>
  <si>
    <t>davidsirota isaacdovere mgranville1 berniesanders steinbruck</t>
  </si>
  <si>
    <t>palan57 meetthepress arneduncan dianeravitch rweingarten</t>
  </si>
  <si>
    <t>facebook google microsoft policy</t>
  </si>
  <si>
    <t>linearprobe petergeorgiades lucyallan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</si>
  <si>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</si>
  <si>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</si>
  <si>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</si>
  <si>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</si>
  <si>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</si>
  <si>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</si>
  <si>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</si>
  <si>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</si>
  <si>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</si>
  <si>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</si>
  <si>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</si>
  <si>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</si>
  <si>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nugslilsis scalarhumanity kasokim mediafunders vincedaily audeliavasquez emcollective ceraweek elisa_schmidt hiphiphipjorge</t>
  </si>
  <si>
    <t>patrioticcindy kadajoza lisasmith4680 robinhood0010 catherinekirby stephphilip8 lovemyyorkie14 rnmomof7 ladylibertyinex framfred1</t>
  </si>
  <si>
    <t>sds_sunlight buzzfeednews katherinemiller nourinv henryjgomez rubycramer mr_berman alexis_levinson nancyscola hodgesmr</t>
  </si>
  <si>
    <t>mgranville1 isaacdovere donotwriteback1 theatlpolitics berniesanders steinbruck bemky davidsirota</t>
  </si>
  <si>
    <t>rweingarten leoniehaimson dianeravitch meetthepress palan57 prof_katz arneduncan</t>
  </si>
  <si>
    <t>google josh_emerson microsoft facebook policy</t>
  </si>
  <si>
    <t>eshalegal 0nlraptor hacker_fadia dianne_emerson politicalmemes5</t>
  </si>
  <si>
    <t>linearprobe wayne11212 lucyallan christianmeh1 petergeorgiades</t>
  </si>
  <si>
    <t>oneplayradio gail_emerson dr_collective</t>
  </si>
  <si>
    <t>welshgasdoc chris_emerson</t>
  </si>
  <si>
    <t>jimvandehei mikemckenna3</t>
  </si>
  <si>
    <t>smalltownandrew stevewa39225647</t>
  </si>
  <si>
    <t>davidklion pknapweed</t>
  </si>
  <si>
    <t>Top URLs in Tweet by Count</t>
  </si>
  <si>
    <t>https://www.emersoncollective.com/articles/2018/12/demo-day-18?utm_source=Twitter&amp;utm_medium=BPI&amp;utm_campaign=Demo%20Day&amp;utm_content=Video https://www.linkedin.com/jobs/cap/view/1136488993/?pathWildcard=1136488993&amp;trk=mcm</t>
  </si>
  <si>
    <t>Top URLs in Tweet by Salience</t>
  </si>
  <si>
    <t>Top Domains in Tweet by Count</t>
  </si>
  <si>
    <t>emersoncollective.com linkedin.com</t>
  </si>
  <si>
    <t>Top Domains in Tweet by Salience</t>
  </si>
  <si>
    <t>Top Hashtags in Tweet by Count</t>
  </si>
  <si>
    <t>Top Hashtags in Tweet by Salience</t>
  </si>
  <si>
    <t>Top Words in Tweet by Count</t>
  </si>
  <si>
    <t>davidklion approved thought anti racist reason</t>
  </si>
  <si>
    <t>ceraweek emcollective andykarsner government lightest touch greatest impact andy karsner</t>
  </si>
  <si>
    <t>re hiring seeking director edtech investing lead new follow investments</t>
  </si>
  <si>
    <t>emcollective andykarsner government lightest touch greatest impact andy karsner wonders</t>
  </si>
  <si>
    <t>yes war 0nlraptor need question people pedophile priest gets 10</t>
  </si>
  <si>
    <t>emcollective re hiring seeking director edtech investing lead new follow</t>
  </si>
  <si>
    <t>emcollective happens bring together investigative journalists community organizers entrepreneurs artists</t>
  </si>
  <si>
    <t>wayne11212 linearprobe petergeorgiades lucyallan lake palmer urban cookie</t>
  </si>
  <si>
    <t>leoniehaimson palan57 meetthepress arneduncan dianeravitch rweingarten sounds boston area experimental</t>
  </si>
  <si>
    <t>scoop rubycramer chief technology officer dnc step down role</t>
  </si>
  <si>
    <t>raffi silicon valley official joined dnc nearly two years ago</t>
  </si>
  <si>
    <t>mr_berman scoop rubycramer chief technology officer dnc step down role</t>
  </si>
  <si>
    <t>rubycramer raffi silicon valley official joined dnc nearly two years</t>
  </si>
  <si>
    <t>distribution shut down one week tyler attempts go finish s</t>
  </si>
  <si>
    <t>kadajoza raffi krikorian 40 worked executive twitter uber before signing</t>
  </si>
  <si>
    <t>jobs raffi krikorian 40 worked executive twitter uber before signing</t>
  </si>
  <si>
    <t>psychedelic warlord dianne_emerson probably scream once part hacker cult dead</t>
  </si>
  <si>
    <t>luego en gt st elmo's fire soul beatles lake palmer</t>
  </si>
  <si>
    <t>dianne_emerson terrible responsibility especially sickening</t>
  </si>
  <si>
    <t>observations studying prophets vs individual latter category</t>
  </si>
  <si>
    <t>policy we've close coordination w facebook google microsoft global internet</t>
  </si>
  <si>
    <t>smalltownandrew owner fox news die hard monetized militant democrat laurene</t>
  </si>
  <si>
    <t>isaacdovere davidsirota follow money centrist power structure laurene powell jobs</t>
  </si>
  <si>
    <t>steinbruck isaacdovere davidsirota follow money centrist power structure laurene powell</t>
  </si>
  <si>
    <t>theatlpolitics mgranville1 isaacdovere july 2017 atlantic sold majority interest laurene</t>
  </si>
  <si>
    <t>eu welshgasdoc revoke article 50 happens remain protection provides albeit</t>
  </si>
  <si>
    <t>Top Words in Tweet by Salience</t>
  </si>
  <si>
    <t>emcollective f happens bring together investigative journalists community organizers entrepreneurs</t>
  </si>
  <si>
    <t>0nlraptor need question people pedophile priest gets 10 personal references</t>
  </si>
  <si>
    <t>Top Word Pairs in Tweet by Count</t>
  </si>
  <si>
    <t>davidklion,emerson  emerson,collective  collective,approved  approved,thought  thought,anti  anti,racist  racist,reason</t>
  </si>
  <si>
    <t>ceraweek,emcollective  emcollective,andykarsner  andykarsner,government  government,lightest  lightest,touch  touch,greatest  greatest,impact  impact,andy  andy,karsner  karsner,emerson</t>
  </si>
  <si>
    <t>emerson,collective  re,hiring  hiring,emerson  collective,seeking  seeking,director  director,edtech  edtech,investing  investing,lead  lead,new  new,follow</t>
  </si>
  <si>
    <t>emcollective,andykarsner  andykarsner,government  government,lightest  lightest,touch  touch,greatest  greatest,impact  impact,andy  andy,karsner  karsner,emerson  emerson,collective</t>
  </si>
  <si>
    <t>0nlraptor,yes  yes,need  need,question  question,people  people,pedophile  pedophile,priest  priest,gets  gets,10  10,personal  personal,references</t>
  </si>
  <si>
    <t>emcollective,re  re,hiring  hiring,emerson  emerson,collective  collective,seeking  seeking,director  director,edtech  edtech,investing  investing,lead  lead,new</t>
  </si>
  <si>
    <t>emcollective,happens  happens,bring  bring,together  together,investigative  investigative,journalists  journalists,community  community,organizers  organizers,entrepreneurs  entrepreneurs,artists  artists,humani</t>
  </si>
  <si>
    <t>wayne11212,linearprobe  linearprobe,petergeorgiades  petergeorgiades,lucyallan  lucyallan,emerson  emerson,lake  lake,palmer  palmer,urban  urban,cookie  cookie,collective</t>
  </si>
  <si>
    <t>leoniehaimson,palan57  palan57,meetthepress  meetthepress,arneduncan  arneduncan,dianeravitch  dianeravitch,rweingarten  rweingarten,emerson  emerson,collective  collective,sounds  sounds,boston  boston,area</t>
  </si>
  <si>
    <t>scoop,rubycramer  rubycramer,chief  chief,technology  technology,officer  officer,dnc  dnc,step  step,down  down,role  role,emerson  emerson,collective</t>
  </si>
  <si>
    <t>mr_berman,scoop  scoop,rubycramer  rubycramer,chief  chief,technology  technology,officer  officer,dnc  dnc,step  step,down  down,role  role,emerson</t>
  </si>
  <si>
    <t>rubycramer,raffi  raffi,silicon  silicon,valley  valley,official  official,joined  joined,dnc  dnc,nearly  nearly,two  two,years  years,ago</t>
  </si>
  <si>
    <t>distribution,shut  shut,down  down,one  one,week  week,tyler  tyler,attempts  attempts,go  go,emerson  emerson,finish  finish,s</t>
  </si>
  <si>
    <t>kadajoza,raffi  raffi,krikorian  krikorian,40  40,worked  worked,executive  executive,twitter  twitter,uber  uber,before  before,signing  signing,dnc</t>
  </si>
  <si>
    <t>psychedelic,warlord  dianne_emerson,probably  probably,scream  scream,psychedelic  warlord,once  once,part  part,hacker  hacker,collective  collective,cult  cult,dead</t>
  </si>
  <si>
    <t>luego,en  en,gt  gt,st  st,elmo's  elmo's,fire  fire,collective  collective,soul  soul,beatles  beatles,emerson  emerson,lake</t>
  </si>
  <si>
    <t>dianne_emerson,terrible  terrible,collective  collective,responsibility  responsibility,especially  especially,sickening</t>
  </si>
  <si>
    <t>observations,studying  studying,prophets  prophets,collective  collective,vs  vs,individual  individual,latter  latter,category</t>
  </si>
  <si>
    <t>policy,we've  we've,close  close,coordination  coordination,w  w,facebook  facebook,google  google,microsoft  microsoft,global  global,internet  internet,forum</t>
  </si>
  <si>
    <t>smalltownandrew,owner  owner,fox  fox,news  news,die  die,hard  hard,monetized  monetized,militant  militant,democrat  democrat,laurene  laurene,jobs</t>
  </si>
  <si>
    <t>jimvandehei,emerson  emerson,collective</t>
  </si>
  <si>
    <t>isaacdovere,davidsirota  davidsirota,follow  follow,money  money,centrist  centrist,power  power,structure  structure,laurene  laurene,powell  powell,jobs  jobs,bought</t>
  </si>
  <si>
    <t>steinbruck,isaacdovere  isaacdovere,davidsirota  davidsirota,follow  follow,money  money,centrist  centrist,power  power,structure  structure,laurene  laurene,powell  powell,jobs</t>
  </si>
  <si>
    <t>theatlpolitics,mgranville1  mgranville1,isaacdovere  isaacdovere,july  july,2017  2017,atlantic  atlantic,sold  sold,majority  majority,interest  interest,laurene  laurene,powell</t>
  </si>
  <si>
    <t>welshgasdoc,revoke  revoke,article  article,50  50,happens  happens,remain  remain,eu  eu,protection  protection,eu  eu,provides  provides,albeit</t>
  </si>
  <si>
    <t>Top Word Pairs in Tweet by Salience</t>
  </si>
  <si>
    <t>emcollective,re  investments,f  happens,bring  bring,together  together,investigative  investigative,journalists  journalists,community  community,organizers  organizers,entrepreneurs  entrepreneurs,artists</t>
  </si>
  <si>
    <t>Word</t>
  </si>
  <si>
    <t>depart</t>
  </si>
  <si>
    <t>ye</t>
  </si>
  <si>
    <t>s</t>
  </si>
  <si>
    <t>ago</t>
  </si>
  <si>
    <t>overhaul</t>
  </si>
  <si>
    <t>party</t>
  </si>
  <si>
    <t>outdated</t>
  </si>
  <si>
    <t>tech</t>
  </si>
  <si>
    <t>artists</t>
  </si>
  <si>
    <t>digi</t>
  </si>
  <si>
    <t>humani</t>
  </si>
  <si>
    <t>re</t>
  </si>
  <si>
    <t>down</t>
  </si>
  <si>
    <t>hiring</t>
  </si>
  <si>
    <t>seeking</t>
  </si>
  <si>
    <t>director</t>
  </si>
  <si>
    <t>investing</t>
  </si>
  <si>
    <t>lead</t>
  </si>
  <si>
    <t>new</t>
  </si>
  <si>
    <t>investments</t>
  </si>
  <si>
    <t>government</t>
  </si>
  <si>
    <t>lightest</t>
  </si>
  <si>
    <t>touch</t>
  </si>
  <si>
    <t>greatest</t>
  </si>
  <si>
    <t>impact</t>
  </si>
  <si>
    <t>andy</t>
  </si>
  <si>
    <t>karsner</t>
  </si>
  <si>
    <t>technology</t>
  </si>
  <si>
    <t>f</t>
  </si>
  <si>
    <t>coll</t>
  </si>
  <si>
    <t>act</t>
  </si>
  <si>
    <t>steve</t>
  </si>
  <si>
    <t>dont</t>
  </si>
  <si>
    <t>centrist</t>
  </si>
  <si>
    <t>power</t>
  </si>
  <si>
    <t>structure</t>
  </si>
  <si>
    <t>bought</t>
  </si>
  <si>
    <t>news</t>
  </si>
  <si>
    <t>counter</t>
  </si>
  <si>
    <t>terrorism</t>
  </si>
  <si>
    <t>partners</t>
  </si>
  <si>
    <t>fire</t>
  </si>
  <si>
    <t>lake</t>
  </si>
  <si>
    <t>palmer</t>
  </si>
  <si>
    <t>job</t>
  </si>
  <si>
    <t>one</t>
  </si>
  <si>
    <t>go</t>
  </si>
  <si>
    <t>scoop</t>
  </si>
  <si>
    <t>chief</t>
  </si>
  <si>
    <t>officer</t>
  </si>
  <si>
    <t>step</t>
  </si>
  <si>
    <t>role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</si>
  <si>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</si>
  <si>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</si>
  <si>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</si>
  <si>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</si>
  <si>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</si>
  <si>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</si>
  <si>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</si>
  <si>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</si>
  <si>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</si>
  <si>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</si>
  <si>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</si>
  <si>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</si>
  <si>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</si>
  <si>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</si>
  <si>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</si>
  <si>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</si>
  <si>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</si>
  <si>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</si>
  <si>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</si>
  <si>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</si>
  <si>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</si>
  <si>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</si>
  <si>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</si>
  <si>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</si>
  <si>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</si>
  <si>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</si>
  <si>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</si>
  <si>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</si>
  <si>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</si>
  <si>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Red</t>
  </si>
  <si>
    <t>G1: emcollective emerson happens bring together investigative journalists community organizers entrepreneurs</t>
  </si>
  <si>
    <t>G2: raffi krikorian 40 worked executive twitter uber before signing dnc</t>
  </si>
  <si>
    <t>G3: dnc rubycramer raffi silicon valley official joined nearly two years</t>
  </si>
  <si>
    <t>G4: isaacdovere atlantic laurene powell jobs davidsirota emerson collective follow money</t>
  </si>
  <si>
    <t>G6: w we've close coordination facebook google microsoft global internet forum</t>
  </si>
  <si>
    <t>G7: collective dianne_emerson yes war psychedelic warlord</t>
  </si>
  <si>
    <t>G9: emerson collective</t>
  </si>
  <si>
    <t>G10: eu revoke article 50 happens remain protection provides albeit egg</t>
  </si>
  <si>
    <t>Autofill Workbook Results</t>
  </si>
  <si>
    <t>Edge Weight▓1▓3▓0▓True▓Green▓Red▓▓Edge Weight▓1▓1▓0▓3▓10▓False▓Edge Weight▓1▓3▓0▓32▓6▓False▓▓0▓0▓0▓True▓Black▓Black▓▓Followers▓17▓1317836▓0▓162▓1000▓False▓Followers▓17▓20903307▓0▓100▓70▓False▓▓0▓0▓0▓0▓0▓False▓▓0▓0▓0▓0▓0▓False</t>
  </si>
  <si>
    <t>Subgraph</t>
  </si>
  <si>
    <t>GraphSource░TwitterSearch▓GraphTerm░Emerson Collective▓ImportDescription░The graph represents a network of 80 Twitter users whose recent tweets contained "Emerson Collective", or who were replied to or mentioned in those tweets, taken from a data set limited to a maximum of 18,000 tweets.  The network was obtained from Twitter on Wednesday, 20 March 2019 at 20:52 UTC.
The tweets in the network were tweeted over the 9-day, 3-hour, 2-minute period from Monday, 11 March 2019 at 15:33 UTC to Wednesday, 20 March 2019 at 18:35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</si>
</sst>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6628552"/>
        <c:axId val="15439241"/>
      </c:barChart>
      <c:catAx>
        <c:axId val="1662855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439241"/>
        <c:crosses val="autoZero"/>
        <c:auto val="1"/>
        <c:lblOffset val="100"/>
        <c:noMultiLvlLbl val="0"/>
      </c:catAx>
      <c:valAx>
        <c:axId val="15439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285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735442"/>
        <c:axId val="42618979"/>
      </c:barChart>
      <c:catAx>
        <c:axId val="47354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618979"/>
        <c:crosses val="autoZero"/>
        <c:auto val="1"/>
        <c:lblOffset val="100"/>
        <c:noMultiLvlLbl val="0"/>
      </c:catAx>
      <c:valAx>
        <c:axId val="426189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54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8026492"/>
        <c:axId val="29585245"/>
      </c:barChart>
      <c:catAx>
        <c:axId val="4802649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585245"/>
        <c:crosses val="autoZero"/>
        <c:auto val="1"/>
        <c:lblOffset val="100"/>
        <c:noMultiLvlLbl val="0"/>
      </c:catAx>
      <c:valAx>
        <c:axId val="295852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264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4940614"/>
        <c:axId val="47594615"/>
      </c:barChart>
      <c:catAx>
        <c:axId val="649406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594615"/>
        <c:crosses val="autoZero"/>
        <c:auto val="1"/>
        <c:lblOffset val="100"/>
        <c:noMultiLvlLbl val="0"/>
      </c:catAx>
      <c:valAx>
        <c:axId val="475946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406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5698352"/>
        <c:axId val="29958577"/>
      </c:barChart>
      <c:catAx>
        <c:axId val="2569835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958577"/>
        <c:crosses val="autoZero"/>
        <c:auto val="1"/>
        <c:lblOffset val="100"/>
        <c:noMultiLvlLbl val="0"/>
      </c:catAx>
      <c:valAx>
        <c:axId val="299585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6983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191738"/>
        <c:axId val="10725643"/>
      </c:barChart>
      <c:catAx>
        <c:axId val="11917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725643"/>
        <c:crosses val="autoZero"/>
        <c:auto val="1"/>
        <c:lblOffset val="100"/>
        <c:noMultiLvlLbl val="0"/>
      </c:catAx>
      <c:valAx>
        <c:axId val="10725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17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9421924"/>
        <c:axId val="63470725"/>
      </c:barChart>
      <c:catAx>
        <c:axId val="294219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470725"/>
        <c:crosses val="autoZero"/>
        <c:auto val="1"/>
        <c:lblOffset val="100"/>
        <c:noMultiLvlLbl val="0"/>
      </c:catAx>
      <c:valAx>
        <c:axId val="634707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219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4365614"/>
        <c:axId val="40855071"/>
      </c:barChart>
      <c:catAx>
        <c:axId val="3436561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855071"/>
        <c:crosses val="autoZero"/>
        <c:auto val="1"/>
        <c:lblOffset val="100"/>
        <c:noMultiLvlLbl val="0"/>
      </c:catAx>
      <c:valAx>
        <c:axId val="40855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656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2151320"/>
        <c:axId val="20926425"/>
      </c:barChart>
      <c:catAx>
        <c:axId val="32151320"/>
        <c:scaling>
          <c:orientation val="minMax"/>
        </c:scaling>
        <c:axPos val="b"/>
        <c:delete val="1"/>
        <c:majorTickMark val="out"/>
        <c:minorTickMark val="none"/>
        <c:tickLblPos val="none"/>
        <c:crossAx val="20926425"/>
        <c:crosses val="autoZero"/>
        <c:auto val="1"/>
        <c:lblOffset val="100"/>
        <c:noMultiLvlLbl val="0"/>
      </c:catAx>
      <c:valAx>
        <c:axId val="20926425"/>
        <c:scaling>
          <c:orientation val="minMax"/>
        </c:scaling>
        <c:axPos val="l"/>
        <c:delete val="1"/>
        <c:majorTickMark val="out"/>
        <c:minorTickMark val="none"/>
        <c:tickLblPos val="none"/>
        <c:crossAx val="321513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pknapwee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davidklio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gaurijauha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andykarsn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emcollectiv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ceraweek"/>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wendolynholland"/>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dianne_emerso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hacker_fadi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0nlrapto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douglevi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scalarhumanity"/>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kasokim"/>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christianmeh1"/>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lucyalla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petergeorgiade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linearprob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wayne11212"/>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prof_katz"/>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rweingarte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dianeravitch"/>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arnedunca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meetthepres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palan5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leoniehaimso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audeliavasquez"/>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mr_berma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rubycramer"/>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buzzfeednew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katherinemille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raffi"/>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alexis_levinson"/>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henryjgomez"/>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gdebenedetti"/>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sds_sunlight"/>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nancyscol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hodgesmr"/>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dr_collectiv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elisa_schmidt"/>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hiphiphipjorg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robinhood0010"/>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kadajoza"/>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framfred1"/>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patrioticcindy"/>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slacker_ga01"/>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vincedaily"/>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mediafunders"/>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ladylibertyinex"/>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lisasmith4680"/>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roger5513"/>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rnmomof7"/>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stephphilip8"/>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ashleyw838"/>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lovemyyorkie14"/>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catherinekirby"/>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politicalmemes5"/>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oneplayradio"/>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eshalegal"/>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nourinv"/>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gail_emerson"/>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nugslilsi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policy"/>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microsoft"/>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josh_emerson"/>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googl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facebook"/>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stevewa39225647"/>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smalltownandrew"/>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mikemckenna3"/>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jimvandehe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steinbruck"/>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davidsirota"/>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isaacdovere"/>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donotwriteback1"/>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bemky"/>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berniesander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mgranville1"/>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theatlpolitic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welshgasdoc"/>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chris_emerso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96" totalsRowShown="0" headerRowDxfId="427" dataDxfId="426">
  <autoFilter ref="A2:BL96"/>
  <tableColumns count="64">
    <tableColumn id="1" name="Vertex 1" dataDxfId="425"/>
    <tableColumn id="2" name="Vertex 2" dataDxfId="424"/>
    <tableColumn id="3" name="Color" dataDxfId="423"/>
    <tableColumn id="4" name="Width" dataDxfId="422"/>
    <tableColumn id="11" name="Style" dataDxfId="421"/>
    <tableColumn id="5" name="Opacity" dataDxfId="420"/>
    <tableColumn id="6" name="Visibility" dataDxfId="419"/>
    <tableColumn id="10" name="Label" dataDxfId="418"/>
    <tableColumn id="12" name="Label Text Color" dataDxfId="417"/>
    <tableColumn id="13" name="Label Font Size" dataDxfId="416"/>
    <tableColumn id="14" name="Reciprocated?" dataDxfId="29"/>
    <tableColumn id="7" name="ID" dataDxfId="415"/>
    <tableColumn id="9" name="Dynamic Filter" dataDxfId="414"/>
    <tableColumn id="8" name="Add Your Own Columns Here" dataDxfId="413"/>
    <tableColumn id="15" name="Relationship" dataDxfId="412"/>
    <tableColumn id="16" name="Relationship Date (UTC)" dataDxfId="411"/>
    <tableColumn id="17" name="Tweet" dataDxfId="410"/>
    <tableColumn id="18" name="URLs in Tweet" dataDxfId="409"/>
    <tableColumn id="19" name="Domains in Tweet" dataDxfId="408"/>
    <tableColumn id="20" name="Hashtags in Tweet" dataDxfId="407"/>
    <tableColumn id="21" name="Media in Tweet" dataDxfId="406"/>
    <tableColumn id="22" name="Tweet Image File" dataDxfId="405"/>
    <tableColumn id="23" name="Tweet Date (UTC)" dataDxfId="404"/>
    <tableColumn id="24" name="Twitter Page for Tweet" dataDxfId="403"/>
    <tableColumn id="25" name="Latitude" dataDxfId="402"/>
    <tableColumn id="26" name="Longitude" dataDxfId="401"/>
    <tableColumn id="27" name="Imported ID" dataDxfId="400"/>
    <tableColumn id="28" name="In-Reply-To Tweet ID" dataDxfId="399"/>
    <tableColumn id="29" name="Favorited" dataDxfId="398"/>
    <tableColumn id="30" name="Favorite Count" dataDxfId="397"/>
    <tableColumn id="31" name="In-Reply-To User ID" dataDxfId="396"/>
    <tableColumn id="32" name="Is Quote Status" dataDxfId="395"/>
    <tableColumn id="33" name="Language" dataDxfId="394"/>
    <tableColumn id="34" name="Possibly Sensitive" dataDxfId="393"/>
    <tableColumn id="35" name="Quoted Status ID" dataDxfId="392"/>
    <tableColumn id="36" name="Retweeted" dataDxfId="391"/>
    <tableColumn id="37" name="Retweet Count" dataDxfId="390"/>
    <tableColumn id="38" name="Retweet ID" dataDxfId="389"/>
    <tableColumn id="39" name="Source" dataDxfId="388"/>
    <tableColumn id="40" name="Truncated" dataDxfId="387"/>
    <tableColumn id="41" name="Unified Twitter ID" dataDxfId="386"/>
    <tableColumn id="42" name="Imported Tweet Type" dataDxfId="385"/>
    <tableColumn id="43" name="Added By Extended Analysis" dataDxfId="384"/>
    <tableColumn id="44" name="Corrected By Extended Analysis" dataDxfId="383"/>
    <tableColumn id="45" name="Place Bounding Box" dataDxfId="382"/>
    <tableColumn id="46" name="Place Country" dataDxfId="381"/>
    <tableColumn id="47" name="Place Country Code" dataDxfId="380"/>
    <tableColumn id="48" name="Place Full Name" dataDxfId="379"/>
    <tableColumn id="49" name="Place ID" dataDxfId="378"/>
    <tableColumn id="50" name="Place Name" dataDxfId="377"/>
    <tableColumn id="51" name="Place Type" dataDxfId="376"/>
    <tableColumn id="52" name="Place URL" dataDxfId="375"/>
    <tableColumn id="53" name="Edge Weight"/>
    <tableColumn id="54" name="Vertex 1 Group" dataDxfId="298">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5" totalsRowShown="0" headerRowDxfId="297" dataDxfId="296">
  <autoFilter ref="A2:C15"/>
  <tableColumns count="3">
    <tableColumn id="1" name="Group 1" dataDxfId="295"/>
    <tableColumn id="2" name="Group 2" dataDxfId="294"/>
    <tableColumn id="3" name="Edges" dataDxfId="2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0" totalsRowShown="0" headerRowDxfId="290" dataDxfId="289">
  <autoFilter ref="A1:V10"/>
  <tableColumns count="22">
    <tableColumn id="1" name="Top URLs in Tweet in Entire Graph" dataDxfId="288"/>
    <tableColumn id="2" name="Entire Graph Count" dataDxfId="287"/>
    <tableColumn id="3" name="Top URLs in Tweet in G1" dataDxfId="286"/>
    <tableColumn id="4" name="G1 Count" dataDxfId="285"/>
    <tableColumn id="5" name="Top URLs in Tweet in G2" dataDxfId="284"/>
    <tableColumn id="6" name="G2 Count" dataDxfId="283"/>
    <tableColumn id="7" name="Top URLs in Tweet in G3" dataDxfId="282"/>
    <tableColumn id="8" name="G3 Count" dataDxfId="281"/>
    <tableColumn id="9" name="Top URLs in Tweet in G4" dataDxfId="280"/>
    <tableColumn id="10" name="G4 Count" dataDxfId="279"/>
    <tableColumn id="11" name="Top URLs in Tweet in G5" dataDxfId="278"/>
    <tableColumn id="12" name="G5 Count" dataDxfId="277"/>
    <tableColumn id="13" name="Top URLs in Tweet in G6" dataDxfId="276"/>
    <tableColumn id="14" name="G6 Count" dataDxfId="275"/>
    <tableColumn id="15" name="Top URLs in Tweet in G7" dataDxfId="274"/>
    <tableColumn id="16" name="G7 Count" dataDxfId="273"/>
    <tableColumn id="17" name="Top URLs in Tweet in G8" dataDxfId="272"/>
    <tableColumn id="18" name="G8 Count" dataDxfId="271"/>
    <tableColumn id="19" name="Top URLs in Tweet in G9" dataDxfId="270"/>
    <tableColumn id="20" name="G9 Count" dataDxfId="269"/>
    <tableColumn id="21" name="Top URLs in Tweet in G10" dataDxfId="268"/>
    <tableColumn id="22" name="G10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3:V21" totalsRowShown="0" headerRowDxfId="266" dataDxfId="265">
  <autoFilter ref="A13:V21"/>
  <tableColumns count="2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 id="13" name="Top Domains in Tweet in G6" dataDxfId="252"/>
    <tableColumn id="14" name="G6 Count" dataDxfId="251"/>
    <tableColumn id="15" name="Top Domains in Tweet in G7" dataDxfId="250"/>
    <tableColumn id="16" name="G7 Count" dataDxfId="249"/>
    <tableColumn id="17" name="Top Domains in Tweet in G8" dataDxfId="248"/>
    <tableColumn id="18" name="G8 Count" dataDxfId="247"/>
    <tableColumn id="19" name="Top Domains in Tweet in G9" dataDxfId="246"/>
    <tableColumn id="20" name="G9 Count" dataDxfId="245"/>
    <tableColumn id="21" name="Top Domains in Tweet in G10" dataDxfId="244"/>
    <tableColumn id="22" name="G10 Count" dataDxfId="2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4:V30" totalsRowShown="0" headerRowDxfId="242" dataDxfId="241">
  <autoFilter ref="A24:V30"/>
  <tableColumns count="22">
    <tableColumn id="1" name="Top Hashtags in Tweet in Entire Graph" dataDxfId="240"/>
    <tableColumn id="2" name="Entire Graph Count" dataDxfId="239"/>
    <tableColumn id="3" name="Top Hashtags in Tweet in G1" dataDxfId="238"/>
    <tableColumn id="4" name="G1 Count" dataDxfId="237"/>
    <tableColumn id="5" name="Top Hashtags in Tweet in G2" dataDxfId="236"/>
    <tableColumn id="6" name="G2 Count" dataDxfId="235"/>
    <tableColumn id="7" name="Top Hashtags in Tweet in G3" dataDxfId="234"/>
    <tableColumn id="8" name="G3 Count" dataDxfId="233"/>
    <tableColumn id="9" name="Top Hashtags in Tweet in G4" dataDxfId="232"/>
    <tableColumn id="10" name="G4 Count" dataDxfId="231"/>
    <tableColumn id="11" name="Top Hashtags in Tweet in G5" dataDxfId="230"/>
    <tableColumn id="12" name="G5 Count" dataDxfId="229"/>
    <tableColumn id="13" name="Top Hashtags in Tweet in G6" dataDxfId="228"/>
    <tableColumn id="14" name="G6 Count" dataDxfId="227"/>
    <tableColumn id="15" name="Top Hashtags in Tweet in G7" dataDxfId="226"/>
    <tableColumn id="16" name="G7 Count" dataDxfId="225"/>
    <tableColumn id="17" name="Top Hashtags in Tweet in G8" dataDxfId="224"/>
    <tableColumn id="18" name="G8 Count" dataDxfId="223"/>
    <tableColumn id="19" name="Top Hashtags in Tweet in G9" dataDxfId="222"/>
    <tableColumn id="20" name="G9 Count" dataDxfId="221"/>
    <tableColumn id="21" name="Top Hashtags in Tweet in G10" dataDxfId="220"/>
    <tableColumn id="22" name="G10 Count" dataDxfId="21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3:V43" totalsRowShown="0" headerRowDxfId="217" dataDxfId="216">
  <autoFilter ref="A33:V43"/>
  <tableColumns count="22">
    <tableColumn id="1" name="Top Words in Tweet in Entire Graph" dataDxfId="215"/>
    <tableColumn id="2" name="Entire Graph Count" dataDxfId="214"/>
    <tableColumn id="3" name="Top Words in Tweet in G1" dataDxfId="213"/>
    <tableColumn id="4" name="G1 Count" dataDxfId="212"/>
    <tableColumn id="5" name="Top Words in Tweet in G2" dataDxfId="211"/>
    <tableColumn id="6" name="G2 Count" dataDxfId="210"/>
    <tableColumn id="7" name="Top Words in Tweet in G3" dataDxfId="209"/>
    <tableColumn id="8" name="G3 Count" dataDxfId="208"/>
    <tableColumn id="9" name="Top Words in Tweet in G4" dataDxfId="207"/>
    <tableColumn id="10" name="G4 Count" dataDxfId="206"/>
    <tableColumn id="11" name="Top Words in Tweet in G5" dataDxfId="205"/>
    <tableColumn id="12" name="G5 Count" dataDxfId="204"/>
    <tableColumn id="13" name="Top Words in Tweet in G6" dataDxfId="203"/>
    <tableColumn id="14" name="G6 Count" dataDxfId="202"/>
    <tableColumn id="15" name="Top Words in Tweet in G7" dataDxfId="201"/>
    <tableColumn id="16" name="G7 Count" dataDxfId="200"/>
    <tableColumn id="17" name="Top Words in Tweet in G8" dataDxfId="199"/>
    <tableColumn id="18" name="G8 Count" dataDxfId="198"/>
    <tableColumn id="19" name="Top Words in Tweet in G9" dataDxfId="197"/>
    <tableColumn id="20" name="G9 Count" dataDxfId="196"/>
    <tableColumn id="21" name="Top Words in Tweet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6:V56" totalsRowShown="0" headerRowDxfId="192" dataDxfId="191">
  <autoFilter ref="A46:V56"/>
  <tableColumns count="22">
    <tableColumn id="1" name="Top Word Pairs in Tweet in Entire Graph" dataDxfId="190"/>
    <tableColumn id="2" name="Entire Graph Count" dataDxfId="189"/>
    <tableColumn id="3" name="Top Word Pairs in Tweet in G1" dataDxfId="188"/>
    <tableColumn id="4" name="G1 Count" dataDxfId="187"/>
    <tableColumn id="5" name="Top Word Pairs in Tweet in G2" dataDxfId="186"/>
    <tableColumn id="6" name="G2 Count" dataDxfId="185"/>
    <tableColumn id="7" name="Top Word Pairs in Tweet in G3" dataDxfId="184"/>
    <tableColumn id="8" name="G3 Count" dataDxfId="183"/>
    <tableColumn id="9" name="Top Word Pairs in Tweet in G4" dataDxfId="182"/>
    <tableColumn id="10" name="G4 Count" dataDxfId="181"/>
    <tableColumn id="11" name="Top Word Pairs in Tweet in G5" dataDxfId="180"/>
    <tableColumn id="12" name="G5 Count" dataDxfId="179"/>
    <tableColumn id="13" name="Top Word Pairs in Tweet in G6" dataDxfId="178"/>
    <tableColumn id="14" name="G6 Count" dataDxfId="177"/>
    <tableColumn id="15" name="Top Word Pairs in Tweet in G7" dataDxfId="176"/>
    <tableColumn id="16" name="G7 Count" dataDxfId="175"/>
    <tableColumn id="17" name="Top Word Pairs in Tweet in G8" dataDxfId="174"/>
    <tableColumn id="18" name="G8 Count" dataDxfId="173"/>
    <tableColumn id="19" name="Top Word Pairs in Tweet in G9" dataDxfId="172"/>
    <tableColumn id="20" name="G9 Count" dataDxfId="171"/>
    <tableColumn id="21" name="Top Word Pairs in Tweet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9:V69" totalsRowShown="0" headerRowDxfId="167" dataDxfId="166">
  <autoFilter ref="A59:V69"/>
  <tableColumns count="22">
    <tableColumn id="1" name="Top Replied-To in Entire Graph" dataDxfId="165"/>
    <tableColumn id="2" name="Entire Graph Count" dataDxfId="161"/>
    <tableColumn id="3" name="Top Replied-To in G1" dataDxfId="160"/>
    <tableColumn id="4" name="G1 Count" dataDxfId="157"/>
    <tableColumn id="5" name="Top Replied-To in G2" dataDxfId="156"/>
    <tableColumn id="6" name="G2 Count" dataDxfId="153"/>
    <tableColumn id="7" name="Top Replied-To in G3" dataDxfId="152"/>
    <tableColumn id="8" name="G3 Count" dataDxfId="149"/>
    <tableColumn id="9" name="Top Replied-To in G4" dataDxfId="148"/>
    <tableColumn id="10" name="G4 Count" dataDxfId="145"/>
    <tableColumn id="11" name="Top Replied-To in G5" dataDxfId="144"/>
    <tableColumn id="12" name="G5 Count" dataDxfId="141"/>
    <tableColumn id="13" name="Top Replied-To in G6" dataDxfId="140"/>
    <tableColumn id="14" name="G6 Count" dataDxfId="137"/>
    <tableColumn id="15" name="Top Replied-To in G7" dataDxfId="136"/>
    <tableColumn id="16" name="G7 Count" dataDxfId="133"/>
    <tableColumn id="17" name="Top Replied-To in G8" dataDxfId="132"/>
    <tableColumn id="18" name="G8 Count" dataDxfId="129"/>
    <tableColumn id="19" name="Top Replied-To in G9" dataDxfId="128"/>
    <tableColumn id="20" name="G9 Count" dataDxfId="125"/>
    <tableColumn id="21" name="Top Replied-To in G10" dataDxfId="124"/>
    <tableColumn id="22" name="G10 Count" dataDxfId="12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2:V82" totalsRowShown="0" headerRowDxfId="164" dataDxfId="163">
  <autoFilter ref="A72:V82"/>
  <tableColumns count="22">
    <tableColumn id="1" name="Top Mentioned in Entire Graph" dataDxfId="162"/>
    <tableColumn id="2" name="Entire Graph Count" dataDxfId="159"/>
    <tableColumn id="3" name="Top Mentioned in G1" dataDxfId="158"/>
    <tableColumn id="4" name="G1 Count" dataDxfId="155"/>
    <tableColumn id="5" name="Top Mentioned in G2" dataDxfId="154"/>
    <tableColumn id="6" name="G2 Count" dataDxfId="151"/>
    <tableColumn id="7" name="Top Mentioned in G3" dataDxfId="150"/>
    <tableColumn id="8" name="G3 Count" dataDxfId="147"/>
    <tableColumn id="9" name="Top Mentioned in G4" dataDxfId="146"/>
    <tableColumn id="10" name="G4 Count" dataDxfId="143"/>
    <tableColumn id="11" name="Top Mentioned in G5" dataDxfId="142"/>
    <tableColumn id="12" name="G5 Count" dataDxfId="139"/>
    <tableColumn id="13" name="Top Mentioned in G6" dataDxfId="138"/>
    <tableColumn id="14" name="G6 Count" dataDxfId="135"/>
    <tableColumn id="15" name="Top Mentioned in G7" dataDxfId="134"/>
    <tableColumn id="16" name="G7 Count" dataDxfId="131"/>
    <tableColumn id="17" name="Top Mentioned in G8" dataDxfId="130"/>
    <tableColumn id="18" name="G8 Count" dataDxfId="127"/>
    <tableColumn id="19" name="Top Mentioned in G9" dataDxfId="126"/>
    <tableColumn id="20" name="G9 Count" dataDxfId="122"/>
    <tableColumn id="21" name="Top Mentioned in G10" dataDxfId="121"/>
    <tableColumn id="22" name="G10 Count" dataDxfId="12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5:V95" totalsRowShown="0" headerRowDxfId="117" dataDxfId="116">
  <autoFilter ref="A85:V95"/>
  <tableColumns count="22">
    <tableColumn id="1" name="Top Tweeters in Entire Graph" dataDxfId="115"/>
    <tableColumn id="2" name="Entire Graph Count" dataDxfId="114"/>
    <tableColumn id="3" name="Top Tweeters in G1" dataDxfId="113"/>
    <tableColumn id="4" name="G1 Count" dataDxfId="112"/>
    <tableColumn id="5" name="Top Tweeters in G2" dataDxfId="111"/>
    <tableColumn id="6" name="G2 Count" dataDxfId="110"/>
    <tableColumn id="7" name="Top Tweeters in G3" dataDxfId="109"/>
    <tableColumn id="8" name="G3 Count" dataDxfId="108"/>
    <tableColumn id="9" name="Top Tweeters in G4" dataDxfId="107"/>
    <tableColumn id="10" name="G4 Count" dataDxfId="106"/>
    <tableColumn id="11" name="Top Tweeters in G5" dataDxfId="105"/>
    <tableColumn id="12" name="G5 Count" dataDxfId="104"/>
    <tableColumn id="13" name="Top Tweeters in G6" dataDxfId="103"/>
    <tableColumn id="14" name="G6 Count" dataDxfId="102"/>
    <tableColumn id="15" name="Top Tweeters in G7" dataDxfId="101"/>
    <tableColumn id="16" name="G7 Count" dataDxfId="100"/>
    <tableColumn id="17" name="Top Tweeters in G8" dataDxfId="99"/>
    <tableColumn id="18" name="G8 Count" dataDxfId="98"/>
    <tableColumn id="19" name="Top Tweeters in G9" dataDxfId="97"/>
    <tableColumn id="20" name="G9 Count" dataDxfId="96"/>
    <tableColumn id="21" name="Top Tweeters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2" totalsRowShown="0" headerRowDxfId="374" dataDxfId="373">
  <autoFilter ref="A2:BT82"/>
  <tableColumns count="72">
    <tableColumn id="1" name="Vertex" dataDxfId="372"/>
    <tableColumn id="72" name="Subgraph"/>
    <tableColumn id="2" name="Color" dataDxfId="371"/>
    <tableColumn id="5" name="Shape" dataDxfId="370"/>
    <tableColumn id="6" name="Size" dataDxfId="369"/>
    <tableColumn id="4" name="Opacity" dataDxfId="368"/>
    <tableColumn id="7" name="Image File" dataDxfId="367"/>
    <tableColumn id="3" name="Visibility" dataDxfId="366"/>
    <tableColumn id="10" name="Label" dataDxfId="365"/>
    <tableColumn id="16" name="Label Fill Color" dataDxfId="364"/>
    <tableColumn id="9" name="Label Position" dataDxfId="363"/>
    <tableColumn id="8" name="Tooltip" dataDxfId="362"/>
    <tableColumn id="18" name="Layout Order" dataDxfId="361"/>
    <tableColumn id="13" name="X" dataDxfId="360"/>
    <tableColumn id="14" name="Y" dataDxfId="359"/>
    <tableColumn id="12" name="Locked?" dataDxfId="358"/>
    <tableColumn id="19" name="Polar R" dataDxfId="357"/>
    <tableColumn id="20" name="Polar Angle" dataDxfId="356"/>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55"/>
    <tableColumn id="28" name="Dynamic Filter" dataDxfId="354"/>
    <tableColumn id="17" name="Add Your Own Columns Here" dataDxfId="353"/>
    <tableColumn id="30" name="Name" dataDxfId="352"/>
    <tableColumn id="31" name="Followed" dataDxfId="351"/>
    <tableColumn id="32" name="Followers" dataDxfId="350"/>
    <tableColumn id="33" name="Tweets" dataDxfId="349"/>
    <tableColumn id="34" name="Favorites" dataDxfId="348"/>
    <tableColumn id="35" name="Time Zone UTC Offset (Seconds)" dataDxfId="347"/>
    <tableColumn id="36" name="Description" dataDxfId="346"/>
    <tableColumn id="37" name="Location" dataDxfId="345"/>
    <tableColumn id="38" name="Web" dataDxfId="344"/>
    <tableColumn id="39" name="Time Zone" dataDxfId="343"/>
    <tableColumn id="40" name="Joined Twitter Date (UTC)" dataDxfId="342"/>
    <tableColumn id="41" name="Profile Banner Url" dataDxfId="341"/>
    <tableColumn id="42" name="Default Profile" dataDxfId="340"/>
    <tableColumn id="43" name="Default Profile Image" dataDxfId="339"/>
    <tableColumn id="44" name="Geo Enabled" dataDxfId="338"/>
    <tableColumn id="45" name="Language" dataDxfId="337"/>
    <tableColumn id="46" name="Listed Count" dataDxfId="336"/>
    <tableColumn id="47" name="Profile Background Image Url" dataDxfId="335"/>
    <tableColumn id="48" name="Verified" dataDxfId="334"/>
    <tableColumn id="49" name="Custom Menu Item Text" dataDxfId="333"/>
    <tableColumn id="50" name="Custom Menu Item Action" dataDxfId="332"/>
    <tableColumn id="51" name="Tweeted Search Term?" dataDxfId="299"/>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243" totalsRowShown="0" headerRowDxfId="82" dataDxfId="81">
  <autoFilter ref="A1:G243"/>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18" totalsRowShown="0" headerRowDxfId="73" dataDxfId="72">
  <autoFilter ref="A1:L218"/>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331">
  <autoFilter ref="A2:AO15"/>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18"/>
    <tableColumn id="27" name="Top Hashtags in Tweet" dataDxfId="193"/>
    <tableColumn id="28" name="Top Words in Tweet" dataDxfId="168"/>
    <tableColumn id="29" name="Top Word Pairs in Tweet" dataDxfId="119"/>
    <tableColumn id="30" name="Top Replied-To in Tweet" dataDxfId="11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1" totalsRowShown="0" headerRowDxfId="328" dataDxfId="327">
  <autoFilter ref="A1:C81"/>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92"/>
    <tableColumn id="2" name="Value" dataDxfId="2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uzzfeednews.com/article/rubycramer/dnc-cto-raffi-krikorian-leaving" TargetMode="External" /><Relationship Id="rId2" Type="http://schemas.openxmlformats.org/officeDocument/2006/relationships/hyperlink" Target="https://www.instagram.com/p/BvASQ4tHMMv/?utm_source=ig_twitter_share&amp;igshid=9nt8i4ax59ek" TargetMode="External" /><Relationship Id="rId3" Type="http://schemas.openxmlformats.org/officeDocument/2006/relationships/hyperlink" Target="https://www.buzzfeednews.com/article/mattberman/beto-orourke-hacker-writing" TargetMode="External" /><Relationship Id="rId4" Type="http://schemas.openxmlformats.org/officeDocument/2006/relationships/hyperlink" Target="http://oneplayradio.com/" TargetMode="External" /><Relationship Id="rId5" Type="http://schemas.openxmlformats.org/officeDocument/2006/relationships/hyperlink" Target="https://www.buzzfeed.com/rubycramer/dnc-cto-raffi-krikorian-leaving" TargetMode="External" /><Relationship Id="rId6" Type="http://schemas.openxmlformats.org/officeDocument/2006/relationships/hyperlink" Target="https://www.linkedin.com/jobs/cap/view/1136488993/?pathWildcard=1136488993&amp;trk=mcm" TargetMode="External" /><Relationship Id="rId7" Type="http://schemas.openxmlformats.org/officeDocument/2006/relationships/hyperlink" Target="https://www.emersoncollective.com/articles/2018/12/demo-day-18?utm_source=Twitter&amp;utm_medium=BPI&amp;utm_campaign=Demo%20Day&amp;utm_content=Video" TargetMode="External" /><Relationship Id="rId8" Type="http://schemas.openxmlformats.org/officeDocument/2006/relationships/hyperlink" Target="https://pbs.twimg.com/media/D0XH2AQX0AA_Do8.jpg" TargetMode="External" /><Relationship Id="rId9" Type="http://schemas.openxmlformats.org/officeDocument/2006/relationships/hyperlink" Target="https://pbs.twimg.com/amplify_video_thumb/1105935695892213760/img/238Po312GlDtmNVg.jpg" TargetMode="External" /><Relationship Id="rId10" Type="http://schemas.openxmlformats.org/officeDocument/2006/relationships/hyperlink" Target="http://pbs.twimg.com/profile_images/1022907478881722368/_7Kedp9N_normal.jpg" TargetMode="External" /><Relationship Id="rId11" Type="http://schemas.openxmlformats.org/officeDocument/2006/relationships/hyperlink" Target="http://pbs.twimg.com/profile_images/606901361628856321/5JqSbWzY_normal.jpg" TargetMode="External" /><Relationship Id="rId12" Type="http://schemas.openxmlformats.org/officeDocument/2006/relationships/hyperlink" Target="http://pbs.twimg.com/profile_images/606901361628856321/5JqSbWzY_normal.jpg" TargetMode="External" /><Relationship Id="rId13" Type="http://schemas.openxmlformats.org/officeDocument/2006/relationships/hyperlink" Target="http://pbs.twimg.com/profile_images/606901361628856321/5JqSbWzY_normal.jpg" TargetMode="External" /><Relationship Id="rId14" Type="http://schemas.openxmlformats.org/officeDocument/2006/relationships/hyperlink" Target="http://pbs.twimg.com/profile_images/968934626881298433/YbDnigwt_normal.jpg" TargetMode="External" /><Relationship Id="rId15" Type="http://schemas.openxmlformats.org/officeDocument/2006/relationships/hyperlink" Target="http://pbs.twimg.com/profile_images/675905365658107909/5wjG_oR0_normal.jpg" TargetMode="External" /><Relationship Id="rId16" Type="http://schemas.openxmlformats.org/officeDocument/2006/relationships/hyperlink" Target="http://pbs.twimg.com/profile_images/675905365658107909/5wjG_oR0_normal.jpg" TargetMode="External" /><Relationship Id="rId17" Type="http://schemas.openxmlformats.org/officeDocument/2006/relationships/hyperlink" Target="http://pbs.twimg.com/profile_images/452837099981398016/kIbSgBsA_normal.jpeg" TargetMode="External" /><Relationship Id="rId18" Type="http://schemas.openxmlformats.org/officeDocument/2006/relationships/hyperlink" Target="http://pbs.twimg.com/profile_images/968934626881298433/YbDnigwt_normal.jpg" TargetMode="External" /><Relationship Id="rId19" Type="http://schemas.openxmlformats.org/officeDocument/2006/relationships/hyperlink" Target="http://pbs.twimg.com/profile_images/452837099981398016/kIbSgBsA_normal.jpeg" TargetMode="External" /><Relationship Id="rId20" Type="http://schemas.openxmlformats.org/officeDocument/2006/relationships/hyperlink" Target="http://pbs.twimg.com/profile_images/452837099981398016/kIbSgBsA_normal.jpeg" TargetMode="External" /><Relationship Id="rId21" Type="http://schemas.openxmlformats.org/officeDocument/2006/relationships/hyperlink" Target="http://pbs.twimg.com/profile_images/1056358766659203073/LlyqgKPo_normal.jpg" TargetMode="External" /><Relationship Id="rId22" Type="http://schemas.openxmlformats.org/officeDocument/2006/relationships/hyperlink" Target="http://pbs.twimg.com/profile_images/1056358766659203073/LlyqgKPo_normal.jpg" TargetMode="External" /><Relationship Id="rId23" Type="http://schemas.openxmlformats.org/officeDocument/2006/relationships/hyperlink" Target="http://pbs.twimg.com/profile_images/955103961698258944/ZnyeAsdi_normal.jpg" TargetMode="External" /><Relationship Id="rId24" Type="http://schemas.openxmlformats.org/officeDocument/2006/relationships/hyperlink" Target="http://pbs.twimg.com/profile_images/851863204951142400/QI35SGUJ_normal.jpg" TargetMode="External" /><Relationship Id="rId25" Type="http://schemas.openxmlformats.org/officeDocument/2006/relationships/hyperlink" Target="http://pbs.twimg.com/profile_images/378800000056664582/4671526614583da941f53cff80a53386_normal.jpeg" TargetMode="External" /><Relationship Id="rId26" Type="http://schemas.openxmlformats.org/officeDocument/2006/relationships/hyperlink" Target="http://pbs.twimg.com/profile_images/925319532964712448/Ut4EPfRp_normal.jpg" TargetMode="External" /><Relationship Id="rId27" Type="http://schemas.openxmlformats.org/officeDocument/2006/relationships/hyperlink" Target="http://pbs.twimg.com/profile_images/925319532964712448/Ut4EPfRp_normal.jpg" TargetMode="External" /><Relationship Id="rId28" Type="http://schemas.openxmlformats.org/officeDocument/2006/relationships/hyperlink" Target="http://pbs.twimg.com/profile_images/925319532964712448/Ut4EPfRp_normal.jpg" TargetMode="External" /><Relationship Id="rId29" Type="http://schemas.openxmlformats.org/officeDocument/2006/relationships/hyperlink" Target="http://pbs.twimg.com/profile_images/925319532964712448/Ut4EPfRp_normal.jpg" TargetMode="External" /><Relationship Id="rId30" Type="http://schemas.openxmlformats.org/officeDocument/2006/relationships/hyperlink" Target="http://pbs.twimg.com/profile_images/825411370422267905/lYfzY0Un_normal.jpg" TargetMode="External" /><Relationship Id="rId31" Type="http://schemas.openxmlformats.org/officeDocument/2006/relationships/hyperlink" Target="http://pbs.twimg.com/profile_images/825411370422267905/lYfzY0Un_normal.jpg" TargetMode="External" /><Relationship Id="rId32" Type="http://schemas.openxmlformats.org/officeDocument/2006/relationships/hyperlink" Target="http://pbs.twimg.com/profile_images/825411370422267905/lYfzY0Un_normal.jpg" TargetMode="External" /><Relationship Id="rId33" Type="http://schemas.openxmlformats.org/officeDocument/2006/relationships/hyperlink" Target="http://pbs.twimg.com/profile_images/825411370422267905/lYfzY0Un_normal.jpg" TargetMode="External" /><Relationship Id="rId34" Type="http://schemas.openxmlformats.org/officeDocument/2006/relationships/hyperlink" Target="http://pbs.twimg.com/profile_images/825411370422267905/lYfzY0Un_normal.jpg" TargetMode="External" /><Relationship Id="rId35" Type="http://schemas.openxmlformats.org/officeDocument/2006/relationships/hyperlink" Target="http://pbs.twimg.com/profile_images/825411370422267905/lYfzY0Un_normal.jpg" TargetMode="External" /><Relationship Id="rId36" Type="http://schemas.openxmlformats.org/officeDocument/2006/relationships/hyperlink" Target="http://pbs.twimg.com/profile_images/999720175887826944/mMiCekSf_normal.jpg" TargetMode="External" /><Relationship Id="rId37" Type="http://schemas.openxmlformats.org/officeDocument/2006/relationships/hyperlink" Target="http://pbs.twimg.com/profile_images/435205839058522112/NMYUwk0I_normal.jpeg" TargetMode="External" /><Relationship Id="rId38" Type="http://schemas.openxmlformats.org/officeDocument/2006/relationships/hyperlink" Target="http://pbs.twimg.com/profile_images/1019562992403472390/GwGTPpI1_normal.jpg" TargetMode="External" /><Relationship Id="rId39" Type="http://schemas.openxmlformats.org/officeDocument/2006/relationships/hyperlink" Target="http://pbs.twimg.com/profile_images/1019562992403472390/GwGTPpI1_normal.jpg" TargetMode="External" /><Relationship Id="rId40" Type="http://schemas.openxmlformats.org/officeDocument/2006/relationships/hyperlink" Target="http://pbs.twimg.com/profile_images/757089858338885632/WuSbZte7_normal.jpg" TargetMode="External" /><Relationship Id="rId41" Type="http://schemas.openxmlformats.org/officeDocument/2006/relationships/hyperlink" Target="http://pbs.twimg.com/profile_images/757089858338885632/WuSbZte7_normal.jpg" TargetMode="External" /><Relationship Id="rId42" Type="http://schemas.openxmlformats.org/officeDocument/2006/relationships/hyperlink" Target="http://pbs.twimg.com/profile_images/1027941682350882818/2p7g9t9A_normal.jpg" TargetMode="External" /><Relationship Id="rId43" Type="http://schemas.openxmlformats.org/officeDocument/2006/relationships/hyperlink" Target="http://pbs.twimg.com/profile_images/1027941682350882818/2p7g9t9A_normal.jpg" TargetMode="External" /><Relationship Id="rId44" Type="http://schemas.openxmlformats.org/officeDocument/2006/relationships/hyperlink" Target="http://pbs.twimg.com/profile_images/1093578114968547328/UCI3dkA3_normal.jpg" TargetMode="External" /><Relationship Id="rId45" Type="http://schemas.openxmlformats.org/officeDocument/2006/relationships/hyperlink" Target="http://pbs.twimg.com/profile_images/1093578114968547328/UCI3dkA3_normal.jpg" TargetMode="External" /><Relationship Id="rId46" Type="http://schemas.openxmlformats.org/officeDocument/2006/relationships/hyperlink" Target="http://pbs.twimg.com/profile_images/1001256430459084800/iJSxdODH_normal.jpg" TargetMode="External" /><Relationship Id="rId47" Type="http://schemas.openxmlformats.org/officeDocument/2006/relationships/hyperlink" Target="http://pbs.twimg.com/profile_images/1001256430459084800/iJSxdODH_normal.jpg" TargetMode="External" /><Relationship Id="rId48" Type="http://schemas.openxmlformats.org/officeDocument/2006/relationships/hyperlink" Target="http://pbs.twimg.com/profile_images/728663835133939712/R88M6pwy_normal.jpg" TargetMode="External" /><Relationship Id="rId49" Type="http://schemas.openxmlformats.org/officeDocument/2006/relationships/hyperlink" Target="http://pbs.twimg.com/profile_images/728663835133939712/R88M6pwy_normal.jpg" TargetMode="External" /><Relationship Id="rId50" Type="http://schemas.openxmlformats.org/officeDocument/2006/relationships/hyperlink" Target="http://pbs.twimg.com/profile_images/1104750202718773251/89qsSwTi_normal.png" TargetMode="External" /><Relationship Id="rId51" Type="http://schemas.openxmlformats.org/officeDocument/2006/relationships/hyperlink" Target="http://pbs.twimg.com/profile_images/1104750202718773251/89qsSwTi_normal.png" TargetMode="External" /><Relationship Id="rId52" Type="http://schemas.openxmlformats.org/officeDocument/2006/relationships/hyperlink" Target="http://pbs.twimg.com/profile_images/1060745853084753920/Pc63E7Ul_normal.jpg" TargetMode="External" /><Relationship Id="rId53" Type="http://schemas.openxmlformats.org/officeDocument/2006/relationships/hyperlink" Target="http://pbs.twimg.com/profile_images/1060745853084753920/Pc63E7Ul_normal.jpg" TargetMode="External" /><Relationship Id="rId54" Type="http://schemas.openxmlformats.org/officeDocument/2006/relationships/hyperlink" Target="http://pbs.twimg.com/profile_images/932017516167159808/a1CMx_RI_normal.jpg" TargetMode="External" /><Relationship Id="rId55" Type="http://schemas.openxmlformats.org/officeDocument/2006/relationships/hyperlink" Target="http://pbs.twimg.com/profile_images/1010237033229443072/VIDPE7jS_normal.jpg" TargetMode="External" /><Relationship Id="rId56" Type="http://schemas.openxmlformats.org/officeDocument/2006/relationships/hyperlink" Target="http://pbs.twimg.com/profile_images/1099971785087275008/qRHO_okA_normal.jpg" TargetMode="External" /><Relationship Id="rId57" Type="http://schemas.openxmlformats.org/officeDocument/2006/relationships/hyperlink" Target="http://pbs.twimg.com/profile_images/1006937215002218496/kcOiscKC_normal.jpg" TargetMode="External" /><Relationship Id="rId58" Type="http://schemas.openxmlformats.org/officeDocument/2006/relationships/hyperlink" Target="http://pbs.twimg.com/profile_images/894360433745948672/yntLPP2T_normal.jpg" TargetMode="External" /><Relationship Id="rId59" Type="http://schemas.openxmlformats.org/officeDocument/2006/relationships/hyperlink" Target="http://pbs.twimg.com/profile_images/1060719600210452480/9Ad4wXFu_normal.jpg" TargetMode="External" /><Relationship Id="rId60" Type="http://schemas.openxmlformats.org/officeDocument/2006/relationships/hyperlink" Target="http://pbs.twimg.com/profile_images/1077893198624759808/e-un23qs_normal.jpg" TargetMode="External" /><Relationship Id="rId61" Type="http://schemas.openxmlformats.org/officeDocument/2006/relationships/hyperlink" Target="http://pbs.twimg.com/profile_images/2464238615/3fgqcyr7v12ymkfluylb_normal.jpeg" TargetMode="External" /><Relationship Id="rId62" Type="http://schemas.openxmlformats.org/officeDocument/2006/relationships/hyperlink" Target="http://pbs.twimg.com/profile_images/1092511283797123072/nvmD9hv4_normal.jpg" TargetMode="External" /><Relationship Id="rId63" Type="http://schemas.openxmlformats.org/officeDocument/2006/relationships/hyperlink" Target="http://pbs.twimg.com/profile_images/1047184241992372230/08f0NX7p_normal.jpg" TargetMode="External" /><Relationship Id="rId64" Type="http://schemas.openxmlformats.org/officeDocument/2006/relationships/hyperlink" Target="http://pbs.twimg.com/profile_images/1085938189423034368/QlQwoKw4_normal.jpg" TargetMode="External" /><Relationship Id="rId65" Type="http://schemas.openxmlformats.org/officeDocument/2006/relationships/hyperlink" Target="http://pbs.twimg.com/profile_images/1061770252013441024/2zF-eXwT_normal.jpg" TargetMode="External" /><Relationship Id="rId66" Type="http://schemas.openxmlformats.org/officeDocument/2006/relationships/hyperlink" Target="http://pbs.twimg.com/profile_images/768834206814330880/b5KA5ZPf_normal.jpg" TargetMode="External" /><Relationship Id="rId67" Type="http://schemas.openxmlformats.org/officeDocument/2006/relationships/hyperlink" Target="http://pbs.twimg.com/profile_images/775575541730521089/n0cyQLkB_normal.jpg" TargetMode="External" /><Relationship Id="rId68" Type="http://schemas.openxmlformats.org/officeDocument/2006/relationships/hyperlink" Target="http://pbs.twimg.com/profile_images/1099964178557796352/wWsHFKG-_normal.jpg" TargetMode="External" /><Relationship Id="rId69" Type="http://schemas.openxmlformats.org/officeDocument/2006/relationships/hyperlink" Target="http://pbs.twimg.com/profile_images/1108461073500434432/lb-uwBVk_normal.jpg" TargetMode="External" /><Relationship Id="rId70" Type="http://schemas.openxmlformats.org/officeDocument/2006/relationships/hyperlink" Target="http://pbs.twimg.com/profile_images/1098826147884920832/jaA-g5Td_normal.jpg" TargetMode="External" /><Relationship Id="rId71" Type="http://schemas.openxmlformats.org/officeDocument/2006/relationships/hyperlink" Target="http://pbs.twimg.com/profile_images/1083842749982478336/YHQ0R43Q_normal.jpg" TargetMode="External" /><Relationship Id="rId72" Type="http://schemas.openxmlformats.org/officeDocument/2006/relationships/hyperlink" Target="http://pbs.twimg.com/profile_images/1032567233464033280/1VrtE3PN_normal.jpg" TargetMode="External" /><Relationship Id="rId73" Type="http://schemas.openxmlformats.org/officeDocument/2006/relationships/hyperlink" Target="http://pbs.twimg.com/profile_images/1036399809324834816/uhthSvTJ_normal.jpg" TargetMode="External" /><Relationship Id="rId74" Type="http://schemas.openxmlformats.org/officeDocument/2006/relationships/hyperlink" Target="http://pbs.twimg.com/profile_images/1074334363171647490/6KBWm5q2_normal.jpg" TargetMode="External" /><Relationship Id="rId75" Type="http://schemas.openxmlformats.org/officeDocument/2006/relationships/hyperlink" Target="http://pbs.twimg.com/profile_images/580869010159370240/1VIoFuYt_normal.jpg" TargetMode="External" /><Relationship Id="rId76" Type="http://schemas.openxmlformats.org/officeDocument/2006/relationships/hyperlink" Target="http://pbs.twimg.com/profile_images/963351108226879488/eBbssdca_normal.jpg" TargetMode="External" /><Relationship Id="rId77" Type="http://schemas.openxmlformats.org/officeDocument/2006/relationships/hyperlink" Target="http://pbs.twimg.com/profile_images/963351108226879488/eBbssdca_normal.jpg" TargetMode="External" /><Relationship Id="rId78" Type="http://schemas.openxmlformats.org/officeDocument/2006/relationships/hyperlink" Target="http://pbs.twimg.com/profile_images/1048203597744357376/WvAc7b6__normal.jpg" TargetMode="External" /><Relationship Id="rId79" Type="http://schemas.openxmlformats.org/officeDocument/2006/relationships/hyperlink" Target="https://pbs.twimg.com/media/D0XH2AQX0AA_Do8.jpg" TargetMode="External" /><Relationship Id="rId80" Type="http://schemas.openxmlformats.org/officeDocument/2006/relationships/hyperlink" Target="https://pbs.twimg.com/amplify_video_thumb/1105935695892213760/img/238Po312GlDtmNVg.jpg" TargetMode="External" /><Relationship Id="rId81" Type="http://schemas.openxmlformats.org/officeDocument/2006/relationships/hyperlink" Target="http://pbs.twimg.com/profile_images/1006257485164900352/9CUlPWEi_normal.jpg" TargetMode="External" /><Relationship Id="rId82" Type="http://schemas.openxmlformats.org/officeDocument/2006/relationships/hyperlink" Target="http://pbs.twimg.com/profile_images/728431367604699137/k8wRCU8d_normal.jpg" TargetMode="External" /><Relationship Id="rId83" Type="http://schemas.openxmlformats.org/officeDocument/2006/relationships/hyperlink" Target="http://pbs.twimg.com/profile_images/880132255011586048/rlZKfFFe_normal.jpg" TargetMode="External" /><Relationship Id="rId84" Type="http://schemas.openxmlformats.org/officeDocument/2006/relationships/hyperlink" Target="http://pbs.twimg.com/profile_images/1091541173414424577/uU_sseoz_normal.jpg" TargetMode="External" /><Relationship Id="rId85" Type="http://schemas.openxmlformats.org/officeDocument/2006/relationships/hyperlink" Target="http://pbs.twimg.com/profile_images/880132255011586048/rlZKfFFe_normal.jpg" TargetMode="External" /><Relationship Id="rId86" Type="http://schemas.openxmlformats.org/officeDocument/2006/relationships/hyperlink" Target="http://pbs.twimg.com/profile_images/1091541173414424577/uU_sseoz_normal.jpg" TargetMode="External" /><Relationship Id="rId87" Type="http://schemas.openxmlformats.org/officeDocument/2006/relationships/hyperlink" Target="http://pbs.twimg.com/profile_images/880132255011586048/rlZKfFFe_normal.jpg" TargetMode="External" /><Relationship Id="rId88" Type="http://schemas.openxmlformats.org/officeDocument/2006/relationships/hyperlink" Target="http://pbs.twimg.com/profile_images/1091541173414424577/uU_sseoz_normal.jpg" TargetMode="External" /><Relationship Id="rId89" Type="http://schemas.openxmlformats.org/officeDocument/2006/relationships/hyperlink" Target="http://pbs.twimg.com/profile_images/1091541173414424577/uU_sseoz_normal.jpg" TargetMode="External" /><Relationship Id="rId90" Type="http://schemas.openxmlformats.org/officeDocument/2006/relationships/hyperlink" Target="http://pbs.twimg.com/profile_images/1098427120190029824/sCmHKVDX_normal.png" TargetMode="External" /><Relationship Id="rId91" Type="http://schemas.openxmlformats.org/officeDocument/2006/relationships/hyperlink" Target="http://pbs.twimg.com/profile_images/1303765815/IMG00010_normal.jpg" TargetMode="External" /><Relationship Id="rId92" Type="http://schemas.openxmlformats.org/officeDocument/2006/relationships/hyperlink" Target="http://pbs.twimg.com/profile_images/1108128186326573056/nx4pUJFI_normal.png" TargetMode="External" /><Relationship Id="rId93" Type="http://schemas.openxmlformats.org/officeDocument/2006/relationships/hyperlink" Target="http://pbs.twimg.com/profile_images/1108128186326573056/nx4pUJFI_normal.png" TargetMode="External" /><Relationship Id="rId94" Type="http://schemas.openxmlformats.org/officeDocument/2006/relationships/hyperlink" Target="http://pbs.twimg.com/profile_images/725411540954804224/OHbXLL5C_normal.jpg" TargetMode="External" /><Relationship Id="rId95" Type="http://schemas.openxmlformats.org/officeDocument/2006/relationships/hyperlink" Target="http://pbs.twimg.com/profile_images/725411540954804224/OHbXLL5C_normal.jpg" TargetMode="External" /><Relationship Id="rId96" Type="http://schemas.openxmlformats.org/officeDocument/2006/relationships/hyperlink" Target="http://pbs.twimg.com/profile_images/725411540954804224/OHbXLL5C_normal.jpg" TargetMode="External" /><Relationship Id="rId97" Type="http://schemas.openxmlformats.org/officeDocument/2006/relationships/hyperlink" Target="http://pbs.twimg.com/profile_images/846823582986592256/xaQdD20O_normal.jpg" TargetMode="External" /><Relationship Id="rId98" Type="http://schemas.openxmlformats.org/officeDocument/2006/relationships/hyperlink" Target="http://pbs.twimg.com/profile_images/846823582986592256/xaQdD20O_normal.jpg" TargetMode="External" /><Relationship Id="rId99" Type="http://schemas.openxmlformats.org/officeDocument/2006/relationships/hyperlink" Target="http://pbs.twimg.com/profile_images/846823582986592256/xaQdD20O_normal.jpg" TargetMode="External" /><Relationship Id="rId100" Type="http://schemas.openxmlformats.org/officeDocument/2006/relationships/hyperlink" Target="http://pbs.twimg.com/profile_images/846823582986592256/xaQdD20O_normal.jpg" TargetMode="External" /><Relationship Id="rId101" Type="http://schemas.openxmlformats.org/officeDocument/2006/relationships/hyperlink" Target="http://pbs.twimg.com/profile_images/846823582986592256/xaQdD20O_normal.jpg" TargetMode="External" /><Relationship Id="rId102" Type="http://schemas.openxmlformats.org/officeDocument/2006/relationships/hyperlink" Target="http://pbs.twimg.com/profile_images/1033707401856397312/qsB4_LPz_normal.jpg" TargetMode="External" /><Relationship Id="rId103" Type="http://schemas.openxmlformats.org/officeDocument/2006/relationships/hyperlink" Target="http://pbs.twimg.com/profile_images/1010608845142491136/4SEwVGyZ_normal.jpg" TargetMode="External" /><Relationship Id="rId104" Type="http://schemas.openxmlformats.org/officeDocument/2006/relationships/hyperlink" Target="https://twitter.com/#!/pknapweed/status/1105135105595531265" TargetMode="External" /><Relationship Id="rId105" Type="http://schemas.openxmlformats.org/officeDocument/2006/relationships/hyperlink" Target="https://twitter.com/#!/gaurijauhar/status/1105536267775811585" TargetMode="External" /><Relationship Id="rId106" Type="http://schemas.openxmlformats.org/officeDocument/2006/relationships/hyperlink" Target="https://twitter.com/#!/gaurijauhar/status/1105536267775811585" TargetMode="External" /><Relationship Id="rId107" Type="http://schemas.openxmlformats.org/officeDocument/2006/relationships/hyperlink" Target="https://twitter.com/#!/gaurijauhar/status/1105536267775811585" TargetMode="External" /><Relationship Id="rId108" Type="http://schemas.openxmlformats.org/officeDocument/2006/relationships/hyperlink" Target="https://twitter.com/#!/ceraweek/status/1105529786355601408" TargetMode="External" /><Relationship Id="rId109" Type="http://schemas.openxmlformats.org/officeDocument/2006/relationships/hyperlink" Target="https://twitter.com/#!/andykarsner/status/1105557736882950144" TargetMode="External" /><Relationship Id="rId110" Type="http://schemas.openxmlformats.org/officeDocument/2006/relationships/hyperlink" Target="https://twitter.com/#!/andykarsner/status/1105557736882950144" TargetMode="External" /><Relationship Id="rId111" Type="http://schemas.openxmlformats.org/officeDocument/2006/relationships/hyperlink" Target="https://twitter.com/#!/wendolynholland/status/1105848062910455809" TargetMode="External" /><Relationship Id="rId112" Type="http://schemas.openxmlformats.org/officeDocument/2006/relationships/hyperlink" Target="https://twitter.com/#!/ceraweek/status/1105529786355601408" TargetMode="External" /><Relationship Id="rId113" Type="http://schemas.openxmlformats.org/officeDocument/2006/relationships/hyperlink" Target="https://twitter.com/#!/wendolynholland/status/1105848062910455809" TargetMode="External" /><Relationship Id="rId114" Type="http://schemas.openxmlformats.org/officeDocument/2006/relationships/hyperlink" Target="https://twitter.com/#!/wendolynholland/status/1105848062910455809" TargetMode="External" /><Relationship Id="rId115" Type="http://schemas.openxmlformats.org/officeDocument/2006/relationships/hyperlink" Target="https://twitter.com/#!/dianne_emerson/status/1105129539959693312" TargetMode="External" /><Relationship Id="rId116" Type="http://schemas.openxmlformats.org/officeDocument/2006/relationships/hyperlink" Target="https://twitter.com/#!/dianne_emerson/status/1105852609443885057" TargetMode="External" /><Relationship Id="rId117" Type="http://schemas.openxmlformats.org/officeDocument/2006/relationships/hyperlink" Target="https://twitter.com/#!/douglevin/status/1105961428803076103" TargetMode="External" /><Relationship Id="rId118" Type="http://schemas.openxmlformats.org/officeDocument/2006/relationships/hyperlink" Target="https://twitter.com/#!/scalarhumanity/status/1105961451825582080" TargetMode="External" /><Relationship Id="rId119" Type="http://schemas.openxmlformats.org/officeDocument/2006/relationships/hyperlink" Target="https://twitter.com/#!/kasokim/status/1105972069580206080" TargetMode="External" /><Relationship Id="rId120" Type="http://schemas.openxmlformats.org/officeDocument/2006/relationships/hyperlink" Target="https://twitter.com/#!/christianmeh1/status/1106087604288671744" TargetMode="External" /><Relationship Id="rId121" Type="http://schemas.openxmlformats.org/officeDocument/2006/relationships/hyperlink" Target="https://twitter.com/#!/christianmeh1/status/1106087604288671744" TargetMode="External" /><Relationship Id="rId122" Type="http://schemas.openxmlformats.org/officeDocument/2006/relationships/hyperlink" Target="https://twitter.com/#!/christianmeh1/status/1106087604288671744" TargetMode="External" /><Relationship Id="rId123" Type="http://schemas.openxmlformats.org/officeDocument/2006/relationships/hyperlink" Target="https://twitter.com/#!/christianmeh1/status/1106087604288671744" TargetMode="External" /><Relationship Id="rId124" Type="http://schemas.openxmlformats.org/officeDocument/2006/relationships/hyperlink" Target="https://twitter.com/#!/prof_katz/status/1106181265236082694" TargetMode="External" /><Relationship Id="rId125" Type="http://schemas.openxmlformats.org/officeDocument/2006/relationships/hyperlink" Target="https://twitter.com/#!/prof_katz/status/1106181265236082694" TargetMode="External" /><Relationship Id="rId126" Type="http://schemas.openxmlformats.org/officeDocument/2006/relationships/hyperlink" Target="https://twitter.com/#!/prof_katz/status/1106181265236082694" TargetMode="External" /><Relationship Id="rId127" Type="http://schemas.openxmlformats.org/officeDocument/2006/relationships/hyperlink" Target="https://twitter.com/#!/prof_katz/status/1106181265236082694" TargetMode="External" /><Relationship Id="rId128" Type="http://schemas.openxmlformats.org/officeDocument/2006/relationships/hyperlink" Target="https://twitter.com/#!/prof_katz/status/1106181265236082694" TargetMode="External" /><Relationship Id="rId129" Type="http://schemas.openxmlformats.org/officeDocument/2006/relationships/hyperlink" Target="https://twitter.com/#!/prof_katz/status/1106181265236082694" TargetMode="External" /><Relationship Id="rId130" Type="http://schemas.openxmlformats.org/officeDocument/2006/relationships/hyperlink" Target="https://twitter.com/#!/audeliavasquez/status/1106230099899080705" TargetMode="External" /><Relationship Id="rId131" Type="http://schemas.openxmlformats.org/officeDocument/2006/relationships/hyperlink" Target="https://twitter.com/#!/mr_berman/status/1106279129505243138" TargetMode="External" /><Relationship Id="rId132" Type="http://schemas.openxmlformats.org/officeDocument/2006/relationships/hyperlink" Target="https://twitter.com/#!/buzzfeednews/status/1106279532556775424" TargetMode="External" /><Relationship Id="rId133" Type="http://schemas.openxmlformats.org/officeDocument/2006/relationships/hyperlink" Target="https://twitter.com/#!/buzzfeednews/status/1106279532556775424" TargetMode="External" /><Relationship Id="rId134" Type="http://schemas.openxmlformats.org/officeDocument/2006/relationships/hyperlink" Target="https://twitter.com/#!/katherinemiller/status/1106280840194129921" TargetMode="External" /><Relationship Id="rId135" Type="http://schemas.openxmlformats.org/officeDocument/2006/relationships/hyperlink" Target="https://twitter.com/#!/katherinemiller/status/1106280840194129921" TargetMode="External" /><Relationship Id="rId136" Type="http://schemas.openxmlformats.org/officeDocument/2006/relationships/hyperlink" Target="https://twitter.com/#!/alexis_levinson/status/1106280899337994241" TargetMode="External" /><Relationship Id="rId137" Type="http://schemas.openxmlformats.org/officeDocument/2006/relationships/hyperlink" Target="https://twitter.com/#!/alexis_levinson/status/1106280899337994241" TargetMode="External" /><Relationship Id="rId138" Type="http://schemas.openxmlformats.org/officeDocument/2006/relationships/hyperlink" Target="https://twitter.com/#!/henryjgomez/status/1106281499106652161" TargetMode="External" /><Relationship Id="rId139" Type="http://schemas.openxmlformats.org/officeDocument/2006/relationships/hyperlink" Target="https://twitter.com/#!/henryjgomez/status/1106281499106652161" TargetMode="External" /><Relationship Id="rId140" Type="http://schemas.openxmlformats.org/officeDocument/2006/relationships/hyperlink" Target="https://twitter.com/#!/gdebenedetti/status/1106282817342836736" TargetMode="External" /><Relationship Id="rId141" Type="http://schemas.openxmlformats.org/officeDocument/2006/relationships/hyperlink" Target="https://twitter.com/#!/gdebenedetti/status/1106282817342836736" TargetMode="External" /><Relationship Id="rId142" Type="http://schemas.openxmlformats.org/officeDocument/2006/relationships/hyperlink" Target="https://twitter.com/#!/sds_sunlight/status/1106283604961869826" TargetMode="External" /><Relationship Id="rId143" Type="http://schemas.openxmlformats.org/officeDocument/2006/relationships/hyperlink" Target="https://twitter.com/#!/sds_sunlight/status/1106283604961869826" TargetMode="External" /><Relationship Id="rId144" Type="http://schemas.openxmlformats.org/officeDocument/2006/relationships/hyperlink" Target="https://twitter.com/#!/nancyscola/status/1106300412246851584" TargetMode="External" /><Relationship Id="rId145" Type="http://schemas.openxmlformats.org/officeDocument/2006/relationships/hyperlink" Target="https://twitter.com/#!/nancyscola/status/1106300412246851584" TargetMode="External" /><Relationship Id="rId146" Type="http://schemas.openxmlformats.org/officeDocument/2006/relationships/hyperlink" Target="https://twitter.com/#!/hodgesmr/status/1106301594709065728" TargetMode="External" /><Relationship Id="rId147" Type="http://schemas.openxmlformats.org/officeDocument/2006/relationships/hyperlink" Target="https://twitter.com/#!/hodgesmr/status/1106301594709065728" TargetMode="External" /><Relationship Id="rId148" Type="http://schemas.openxmlformats.org/officeDocument/2006/relationships/hyperlink" Target="https://twitter.com/#!/dr_collective/status/1106311892367273985" TargetMode="External" /><Relationship Id="rId149" Type="http://schemas.openxmlformats.org/officeDocument/2006/relationships/hyperlink" Target="https://twitter.com/#!/elisa_schmidt/status/1106362383491055617" TargetMode="External" /><Relationship Id="rId150" Type="http://schemas.openxmlformats.org/officeDocument/2006/relationships/hyperlink" Target="https://twitter.com/#!/hiphiphipjorge/status/1106409026579886082" TargetMode="External" /><Relationship Id="rId151" Type="http://schemas.openxmlformats.org/officeDocument/2006/relationships/hyperlink" Target="https://twitter.com/#!/robinhood0010/status/1106611679725404160" TargetMode="External" /><Relationship Id="rId152" Type="http://schemas.openxmlformats.org/officeDocument/2006/relationships/hyperlink" Target="https://twitter.com/#!/framfred1/status/1106630641574133760" TargetMode="External" /><Relationship Id="rId153" Type="http://schemas.openxmlformats.org/officeDocument/2006/relationships/hyperlink" Target="https://twitter.com/#!/patrioticcindy/status/1106636034719301634" TargetMode="External" /><Relationship Id="rId154" Type="http://schemas.openxmlformats.org/officeDocument/2006/relationships/hyperlink" Target="https://twitter.com/#!/slacker_ga01/status/1106636791786942464" TargetMode="External" /><Relationship Id="rId155" Type="http://schemas.openxmlformats.org/officeDocument/2006/relationships/hyperlink" Target="https://twitter.com/#!/vincedaily/status/1106646443740356614" TargetMode="External" /><Relationship Id="rId156" Type="http://schemas.openxmlformats.org/officeDocument/2006/relationships/hyperlink" Target="https://twitter.com/#!/mediafunders/status/1106648100070981633" TargetMode="External" /><Relationship Id="rId157" Type="http://schemas.openxmlformats.org/officeDocument/2006/relationships/hyperlink" Target="https://twitter.com/#!/ladylibertyinex/status/1106665511042117638" TargetMode="External" /><Relationship Id="rId158" Type="http://schemas.openxmlformats.org/officeDocument/2006/relationships/hyperlink" Target="https://twitter.com/#!/lisasmith4680/status/1106682832997490694" TargetMode="External" /><Relationship Id="rId159" Type="http://schemas.openxmlformats.org/officeDocument/2006/relationships/hyperlink" Target="https://twitter.com/#!/roger5513/status/1106688175718760448" TargetMode="External" /><Relationship Id="rId160" Type="http://schemas.openxmlformats.org/officeDocument/2006/relationships/hyperlink" Target="https://twitter.com/#!/rnmomof7/status/1106689553295966208" TargetMode="External" /><Relationship Id="rId161" Type="http://schemas.openxmlformats.org/officeDocument/2006/relationships/hyperlink" Target="https://twitter.com/#!/stephphilip8/status/1106725258227118080" TargetMode="External" /><Relationship Id="rId162" Type="http://schemas.openxmlformats.org/officeDocument/2006/relationships/hyperlink" Target="https://twitter.com/#!/ashleyw838/status/1106840339959173125" TargetMode="External" /><Relationship Id="rId163" Type="http://schemas.openxmlformats.org/officeDocument/2006/relationships/hyperlink" Target="https://twitter.com/#!/lovemyyorkie14/status/1106848122049871874" TargetMode="External" /><Relationship Id="rId164" Type="http://schemas.openxmlformats.org/officeDocument/2006/relationships/hyperlink" Target="https://twitter.com/#!/kadajoza/status/1106610792147943425" TargetMode="External" /><Relationship Id="rId165" Type="http://schemas.openxmlformats.org/officeDocument/2006/relationships/hyperlink" Target="https://twitter.com/#!/catherinekirby/status/1107085442699194372" TargetMode="External" /><Relationship Id="rId166" Type="http://schemas.openxmlformats.org/officeDocument/2006/relationships/hyperlink" Target="https://twitter.com/#!/politicalmemes5/status/1107289781791272964" TargetMode="External" /><Relationship Id="rId167" Type="http://schemas.openxmlformats.org/officeDocument/2006/relationships/hyperlink" Target="https://twitter.com/#!/oneplayradio/status/1107333295975657474" TargetMode="External" /><Relationship Id="rId168" Type="http://schemas.openxmlformats.org/officeDocument/2006/relationships/hyperlink" Target="https://twitter.com/#!/eshalegal/status/1107444260822020097" TargetMode="External" /><Relationship Id="rId169" Type="http://schemas.openxmlformats.org/officeDocument/2006/relationships/hyperlink" Target="https://twitter.com/#!/rubycramer/status/1106280693926191105" TargetMode="External" /><Relationship Id="rId170" Type="http://schemas.openxmlformats.org/officeDocument/2006/relationships/hyperlink" Target="https://twitter.com/#!/nourinv/status/1107648973488054272" TargetMode="External" /><Relationship Id="rId171" Type="http://schemas.openxmlformats.org/officeDocument/2006/relationships/hyperlink" Target="https://twitter.com/#!/nourinv/status/1107648973488054272" TargetMode="External" /><Relationship Id="rId172" Type="http://schemas.openxmlformats.org/officeDocument/2006/relationships/hyperlink" Target="https://twitter.com/#!/gail_emerson/status/1107712852322906112" TargetMode="External" /><Relationship Id="rId173" Type="http://schemas.openxmlformats.org/officeDocument/2006/relationships/hyperlink" Target="https://twitter.com/#!/emcollective/status/1100505518609641472" TargetMode="External" /><Relationship Id="rId174" Type="http://schemas.openxmlformats.org/officeDocument/2006/relationships/hyperlink" Target="https://twitter.com/#!/emcollective/status/1105937519105826816" TargetMode="External" /><Relationship Id="rId175" Type="http://schemas.openxmlformats.org/officeDocument/2006/relationships/hyperlink" Target="https://twitter.com/#!/emcollective/status/1105961257041977344" TargetMode="External" /><Relationship Id="rId176" Type="http://schemas.openxmlformats.org/officeDocument/2006/relationships/hyperlink" Target="https://twitter.com/#!/nugslilsis/status/1107736767438807040" TargetMode="External" /><Relationship Id="rId177" Type="http://schemas.openxmlformats.org/officeDocument/2006/relationships/hyperlink" Target="https://twitter.com/#!/policy/status/1107802195733417984" TargetMode="External" /><Relationship Id="rId178" Type="http://schemas.openxmlformats.org/officeDocument/2006/relationships/hyperlink" Target="https://twitter.com/#!/josh_emerson/status/1107825331245907972" TargetMode="External" /><Relationship Id="rId179" Type="http://schemas.openxmlformats.org/officeDocument/2006/relationships/hyperlink" Target="https://twitter.com/#!/policy/status/1107802195733417984" TargetMode="External" /><Relationship Id="rId180" Type="http://schemas.openxmlformats.org/officeDocument/2006/relationships/hyperlink" Target="https://twitter.com/#!/josh_emerson/status/1107825331245907972" TargetMode="External" /><Relationship Id="rId181" Type="http://schemas.openxmlformats.org/officeDocument/2006/relationships/hyperlink" Target="https://twitter.com/#!/policy/status/1107802195733417984" TargetMode="External" /><Relationship Id="rId182" Type="http://schemas.openxmlformats.org/officeDocument/2006/relationships/hyperlink" Target="https://twitter.com/#!/josh_emerson/status/1107825331245907972" TargetMode="External" /><Relationship Id="rId183" Type="http://schemas.openxmlformats.org/officeDocument/2006/relationships/hyperlink" Target="https://twitter.com/#!/josh_emerson/status/1107825331245907972" TargetMode="External" /><Relationship Id="rId184" Type="http://schemas.openxmlformats.org/officeDocument/2006/relationships/hyperlink" Target="https://twitter.com/#!/stevewa39225647/status/1108106460762824704" TargetMode="External" /><Relationship Id="rId185" Type="http://schemas.openxmlformats.org/officeDocument/2006/relationships/hyperlink" Target="https://twitter.com/#!/mikemckenna3/status/1108126087136100353" TargetMode="External" /><Relationship Id="rId186" Type="http://schemas.openxmlformats.org/officeDocument/2006/relationships/hyperlink" Target="https://twitter.com/#!/steinbruck/status/1108123419982344192" TargetMode="External" /><Relationship Id="rId187" Type="http://schemas.openxmlformats.org/officeDocument/2006/relationships/hyperlink" Target="https://twitter.com/#!/steinbruck/status/1108123419982344192" TargetMode="External" /><Relationship Id="rId188" Type="http://schemas.openxmlformats.org/officeDocument/2006/relationships/hyperlink" Target="https://twitter.com/#!/donotwriteback1/status/1108140256811978752" TargetMode="External" /><Relationship Id="rId189" Type="http://schemas.openxmlformats.org/officeDocument/2006/relationships/hyperlink" Target="https://twitter.com/#!/donotwriteback1/status/1108140256811978752" TargetMode="External" /><Relationship Id="rId190" Type="http://schemas.openxmlformats.org/officeDocument/2006/relationships/hyperlink" Target="https://twitter.com/#!/donotwriteback1/status/1108140256811978752" TargetMode="External" /><Relationship Id="rId191" Type="http://schemas.openxmlformats.org/officeDocument/2006/relationships/hyperlink" Target="https://twitter.com/#!/bemky/status/1108383440624381954" TargetMode="External" /><Relationship Id="rId192" Type="http://schemas.openxmlformats.org/officeDocument/2006/relationships/hyperlink" Target="https://twitter.com/#!/bemky/status/1108383440624381954" TargetMode="External" /><Relationship Id="rId193" Type="http://schemas.openxmlformats.org/officeDocument/2006/relationships/hyperlink" Target="https://twitter.com/#!/bemky/status/1108383440624381954" TargetMode="External" /><Relationship Id="rId194" Type="http://schemas.openxmlformats.org/officeDocument/2006/relationships/hyperlink" Target="https://twitter.com/#!/bemky/status/1108383440624381954" TargetMode="External" /><Relationship Id="rId195" Type="http://schemas.openxmlformats.org/officeDocument/2006/relationships/hyperlink" Target="https://twitter.com/#!/bemky/status/1108383440624381954" TargetMode="External" /><Relationship Id="rId196" Type="http://schemas.openxmlformats.org/officeDocument/2006/relationships/hyperlink" Target="https://twitter.com/#!/welshgasdoc/status/1108404700796370945" TargetMode="External" /><Relationship Id="rId197" Type="http://schemas.openxmlformats.org/officeDocument/2006/relationships/hyperlink" Target="https://twitter.com/#!/chris_emerson/status/1108436889047101440" TargetMode="External" /><Relationship Id="rId198" Type="http://schemas.openxmlformats.org/officeDocument/2006/relationships/hyperlink" Target="https://api.twitter.com/1.1/geo/id/01a9a39529b27f36.json" TargetMode="External" /><Relationship Id="rId199" Type="http://schemas.openxmlformats.org/officeDocument/2006/relationships/comments" Target="../comments1.xml" /><Relationship Id="rId200" Type="http://schemas.openxmlformats.org/officeDocument/2006/relationships/vmlDrawing" Target="../drawings/vmlDrawing1.vml" /><Relationship Id="rId201" Type="http://schemas.openxmlformats.org/officeDocument/2006/relationships/table" Target="../tables/table1.xml" /><Relationship Id="rId20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bSI96GpH8J" TargetMode="External" /><Relationship Id="rId2" Type="http://schemas.openxmlformats.org/officeDocument/2006/relationships/hyperlink" Target="https://t.co/Qr1O0bxYsN" TargetMode="External" /><Relationship Id="rId3" Type="http://schemas.openxmlformats.org/officeDocument/2006/relationships/hyperlink" Target="http://t.co/NntSF6QIWA" TargetMode="External" /><Relationship Id="rId4" Type="http://schemas.openxmlformats.org/officeDocument/2006/relationships/hyperlink" Target="https://t.co/4eQ9HRbMJO" TargetMode="External" /><Relationship Id="rId5" Type="http://schemas.openxmlformats.org/officeDocument/2006/relationships/hyperlink" Target="https://t.co/trlWWfNhSJ" TargetMode="External" /><Relationship Id="rId6" Type="http://schemas.openxmlformats.org/officeDocument/2006/relationships/hyperlink" Target="https://t.co/Z0RpvqRDIf" TargetMode="External" /><Relationship Id="rId7" Type="http://schemas.openxmlformats.org/officeDocument/2006/relationships/hyperlink" Target="https://t.co/0oIAfSvllV" TargetMode="External" /><Relationship Id="rId8" Type="http://schemas.openxmlformats.org/officeDocument/2006/relationships/hyperlink" Target="http://t.co/iFtxx82VA3" TargetMode="External" /><Relationship Id="rId9" Type="http://schemas.openxmlformats.org/officeDocument/2006/relationships/hyperlink" Target="https://t.co/h2s3sxrVeY" TargetMode="External" /><Relationship Id="rId10" Type="http://schemas.openxmlformats.org/officeDocument/2006/relationships/hyperlink" Target="http://t.co/9Yh2RDylKv" TargetMode="External" /><Relationship Id="rId11" Type="http://schemas.openxmlformats.org/officeDocument/2006/relationships/hyperlink" Target="https://t.co/uqtRXPrjFZ" TargetMode="External" /><Relationship Id="rId12" Type="http://schemas.openxmlformats.org/officeDocument/2006/relationships/hyperlink" Target="http://t.co/Ji7tfHlYwW" TargetMode="External" /><Relationship Id="rId13" Type="http://schemas.openxmlformats.org/officeDocument/2006/relationships/hyperlink" Target="http://t.co/mbDnpxfKoc" TargetMode="External" /><Relationship Id="rId14" Type="http://schemas.openxmlformats.org/officeDocument/2006/relationships/hyperlink" Target="https://t.co/fm0MTQneBP" TargetMode="External" /><Relationship Id="rId15" Type="http://schemas.openxmlformats.org/officeDocument/2006/relationships/hyperlink" Target="https://t.co/K3wynYQN2n" TargetMode="External" /><Relationship Id="rId16" Type="http://schemas.openxmlformats.org/officeDocument/2006/relationships/hyperlink" Target="https://t.co/TB5H6ABM1k" TargetMode="External" /><Relationship Id="rId17" Type="http://schemas.openxmlformats.org/officeDocument/2006/relationships/hyperlink" Target="https://t.co/awKEGLkvH1" TargetMode="External" /><Relationship Id="rId18" Type="http://schemas.openxmlformats.org/officeDocument/2006/relationships/hyperlink" Target="https://t.co/A1ORUuxxfw" TargetMode="External" /><Relationship Id="rId19" Type="http://schemas.openxmlformats.org/officeDocument/2006/relationships/hyperlink" Target="https://t.co/n0or4T5UvF" TargetMode="External" /><Relationship Id="rId20" Type="http://schemas.openxmlformats.org/officeDocument/2006/relationships/hyperlink" Target="https://t.co/U1WJ2Q957x" TargetMode="External" /><Relationship Id="rId21" Type="http://schemas.openxmlformats.org/officeDocument/2006/relationships/hyperlink" Target="https://t.co/ASxxyFEzaD" TargetMode="External" /><Relationship Id="rId22" Type="http://schemas.openxmlformats.org/officeDocument/2006/relationships/hyperlink" Target="https://t.co/7b01LsMdOA" TargetMode="External" /><Relationship Id="rId23" Type="http://schemas.openxmlformats.org/officeDocument/2006/relationships/hyperlink" Target="https://t.co/8cbBFx83ih" TargetMode="External" /><Relationship Id="rId24" Type="http://schemas.openxmlformats.org/officeDocument/2006/relationships/hyperlink" Target="http://t.co/qm7Mb0ijdm" TargetMode="External" /><Relationship Id="rId25" Type="http://schemas.openxmlformats.org/officeDocument/2006/relationships/hyperlink" Target="https://t.co/u519HoJXvv" TargetMode="External" /><Relationship Id="rId26" Type="http://schemas.openxmlformats.org/officeDocument/2006/relationships/hyperlink" Target="https://t.co/j8l44Bos1J" TargetMode="External" /><Relationship Id="rId27" Type="http://schemas.openxmlformats.org/officeDocument/2006/relationships/hyperlink" Target="https://t.co/SJD2C39lTU" TargetMode="External" /><Relationship Id="rId28" Type="http://schemas.openxmlformats.org/officeDocument/2006/relationships/hyperlink" Target="https://t.co/Uc2DO1fGgi" TargetMode="External" /><Relationship Id="rId29" Type="http://schemas.openxmlformats.org/officeDocument/2006/relationships/hyperlink" Target="https://t.co/RwiHDBO2ZI" TargetMode="External" /><Relationship Id="rId30" Type="http://schemas.openxmlformats.org/officeDocument/2006/relationships/hyperlink" Target="https://t.co/bKBtZeAFrh" TargetMode="External" /><Relationship Id="rId31" Type="http://schemas.openxmlformats.org/officeDocument/2006/relationships/hyperlink" Target="https://t.co/FYmb454ujW" TargetMode="External" /><Relationship Id="rId32" Type="http://schemas.openxmlformats.org/officeDocument/2006/relationships/hyperlink" Target="https://t.co/ZKjExFWujb" TargetMode="External" /><Relationship Id="rId33" Type="http://schemas.openxmlformats.org/officeDocument/2006/relationships/hyperlink" Target="http://t.co/7bZ2KCQJ2k" TargetMode="External" /><Relationship Id="rId34" Type="http://schemas.openxmlformats.org/officeDocument/2006/relationships/hyperlink" Target="https://t.co/XxaNGIniQR" TargetMode="External" /><Relationship Id="rId35" Type="http://schemas.openxmlformats.org/officeDocument/2006/relationships/hyperlink" Target="http://t.co/AdJNV76uq7" TargetMode="External" /><Relationship Id="rId36" Type="http://schemas.openxmlformats.org/officeDocument/2006/relationships/hyperlink" Target="https://t.co/gThDzed4Ob" TargetMode="External" /><Relationship Id="rId37" Type="http://schemas.openxmlformats.org/officeDocument/2006/relationships/hyperlink" Target="https://t.co/BNZy5facHt" TargetMode="External" /><Relationship Id="rId38" Type="http://schemas.openxmlformats.org/officeDocument/2006/relationships/hyperlink" Target="https://t.co/yZqDU0DCfd" TargetMode="External" /><Relationship Id="rId39" Type="http://schemas.openxmlformats.org/officeDocument/2006/relationships/hyperlink" Target="https://t.co/jpg8Sp1GhR" TargetMode="External" /><Relationship Id="rId40" Type="http://schemas.openxmlformats.org/officeDocument/2006/relationships/hyperlink" Target="http://t.co/rSqtlnQoar" TargetMode="External" /><Relationship Id="rId41" Type="http://schemas.openxmlformats.org/officeDocument/2006/relationships/hyperlink" Target="http://t.co/mLP9Glr9LP" TargetMode="External" /><Relationship Id="rId42" Type="http://schemas.openxmlformats.org/officeDocument/2006/relationships/hyperlink" Target="https://pbs.twimg.com/profile_banners/1022902870176219136/1532715121" TargetMode="External" /><Relationship Id="rId43" Type="http://schemas.openxmlformats.org/officeDocument/2006/relationships/hyperlink" Target="https://pbs.twimg.com/profile_banners/25466022/1446855776" TargetMode="External" /><Relationship Id="rId44" Type="http://schemas.openxmlformats.org/officeDocument/2006/relationships/hyperlink" Target="https://pbs.twimg.com/profile_banners/266182223/1524161421" TargetMode="External" /><Relationship Id="rId45" Type="http://schemas.openxmlformats.org/officeDocument/2006/relationships/hyperlink" Target="https://pbs.twimg.com/profile_banners/72966746/1476716506" TargetMode="External" /><Relationship Id="rId46" Type="http://schemas.openxmlformats.org/officeDocument/2006/relationships/hyperlink" Target="https://pbs.twimg.com/profile_banners/569571341/1425927569" TargetMode="External" /><Relationship Id="rId47" Type="http://schemas.openxmlformats.org/officeDocument/2006/relationships/hyperlink" Target="https://pbs.twimg.com/profile_banners/1468311140/1544818247" TargetMode="External" /><Relationship Id="rId48" Type="http://schemas.openxmlformats.org/officeDocument/2006/relationships/hyperlink" Target="https://pbs.twimg.com/profile_banners/4779235740/1503877012" TargetMode="External" /><Relationship Id="rId49" Type="http://schemas.openxmlformats.org/officeDocument/2006/relationships/hyperlink" Target="https://pbs.twimg.com/profile_banners/15270027/1533388838" TargetMode="External" /><Relationship Id="rId50" Type="http://schemas.openxmlformats.org/officeDocument/2006/relationships/hyperlink" Target="https://pbs.twimg.com/profile_banners/717927353268232192/1460477788" TargetMode="External" /><Relationship Id="rId51" Type="http://schemas.openxmlformats.org/officeDocument/2006/relationships/hyperlink" Target="https://pbs.twimg.com/profile_banners/924778074310414338/1541924432" TargetMode="External" /><Relationship Id="rId52" Type="http://schemas.openxmlformats.org/officeDocument/2006/relationships/hyperlink" Target="https://pbs.twimg.com/profile_banners/16134235/1514746637" TargetMode="External" /><Relationship Id="rId53" Type="http://schemas.openxmlformats.org/officeDocument/2006/relationships/hyperlink" Target="https://pbs.twimg.com/profile_banners/43611994/1553037847" TargetMode="External" /><Relationship Id="rId54" Type="http://schemas.openxmlformats.org/officeDocument/2006/relationships/hyperlink" Target="https://pbs.twimg.com/profile_banners/3355389009/1540071962" TargetMode="External" /><Relationship Id="rId55" Type="http://schemas.openxmlformats.org/officeDocument/2006/relationships/hyperlink" Target="https://pbs.twimg.com/profile_banners/2450486192/1546054814" TargetMode="External" /><Relationship Id="rId56" Type="http://schemas.openxmlformats.org/officeDocument/2006/relationships/hyperlink" Target="https://pbs.twimg.com/profile_banners/720582367/1482069814" TargetMode="External" /><Relationship Id="rId57" Type="http://schemas.openxmlformats.org/officeDocument/2006/relationships/hyperlink" Target="https://pbs.twimg.com/profile_banners/245424983/1531651344" TargetMode="External" /><Relationship Id="rId58" Type="http://schemas.openxmlformats.org/officeDocument/2006/relationships/hyperlink" Target="https://pbs.twimg.com/profile_banners/4662969794/1532051297" TargetMode="External" /><Relationship Id="rId59" Type="http://schemas.openxmlformats.org/officeDocument/2006/relationships/hyperlink" Target="https://pbs.twimg.com/profile_banners/11856892/1510484695" TargetMode="External" /><Relationship Id="rId60" Type="http://schemas.openxmlformats.org/officeDocument/2006/relationships/hyperlink" Target="https://pbs.twimg.com/profile_banners/57119358/1369108169" TargetMode="External" /><Relationship Id="rId61" Type="http://schemas.openxmlformats.org/officeDocument/2006/relationships/hyperlink" Target="https://pbs.twimg.com/profile_banners/118530377/1391480066" TargetMode="External" /><Relationship Id="rId62" Type="http://schemas.openxmlformats.org/officeDocument/2006/relationships/hyperlink" Target="https://pbs.twimg.com/profile_banners/1360770656/1527186196" TargetMode="External" /><Relationship Id="rId63" Type="http://schemas.openxmlformats.org/officeDocument/2006/relationships/hyperlink" Target="https://pbs.twimg.com/profile_banners/245572815/1402061635" TargetMode="External" /><Relationship Id="rId64" Type="http://schemas.openxmlformats.org/officeDocument/2006/relationships/hyperlink" Target="https://pbs.twimg.com/profile_banners/18697888/1427347455" TargetMode="External" /><Relationship Id="rId65" Type="http://schemas.openxmlformats.org/officeDocument/2006/relationships/hyperlink" Target="https://pbs.twimg.com/profile_banners/1020058453/1531917744" TargetMode="External" /><Relationship Id="rId66" Type="http://schemas.openxmlformats.org/officeDocument/2006/relationships/hyperlink" Target="https://pbs.twimg.com/profile_banners/15741036/1529607155" TargetMode="External" /><Relationship Id="rId67" Type="http://schemas.openxmlformats.org/officeDocument/2006/relationships/hyperlink" Target="https://pbs.twimg.com/profile_banners/8285392/1346885526" TargetMode="External" /><Relationship Id="rId68" Type="http://schemas.openxmlformats.org/officeDocument/2006/relationships/hyperlink" Target="https://pbs.twimg.com/profile_banners/188857501/1476981752" TargetMode="External" /><Relationship Id="rId69" Type="http://schemas.openxmlformats.org/officeDocument/2006/relationships/hyperlink" Target="https://pbs.twimg.com/profile_banners/14340977/1533264326" TargetMode="External" /><Relationship Id="rId70" Type="http://schemas.openxmlformats.org/officeDocument/2006/relationships/hyperlink" Target="https://pbs.twimg.com/profile_banners/230450027/1541079950" TargetMode="External" /><Relationship Id="rId71" Type="http://schemas.openxmlformats.org/officeDocument/2006/relationships/hyperlink" Target="https://pbs.twimg.com/profile_banners/4607/1472847786" TargetMode="External" /><Relationship Id="rId72" Type="http://schemas.openxmlformats.org/officeDocument/2006/relationships/hyperlink" Target="https://pbs.twimg.com/profile_banners/57834024/1531372317" TargetMode="External" /><Relationship Id="rId73" Type="http://schemas.openxmlformats.org/officeDocument/2006/relationships/hyperlink" Target="https://pbs.twimg.com/profile_banners/4758668069/1510970103" TargetMode="External" /><Relationship Id="rId74" Type="http://schemas.openxmlformats.org/officeDocument/2006/relationships/hyperlink" Target="https://pbs.twimg.com/profile_banners/46028652/1529694650" TargetMode="External" /><Relationship Id="rId75" Type="http://schemas.openxmlformats.org/officeDocument/2006/relationships/hyperlink" Target="https://pbs.twimg.com/profile_banners/938670823/1551088882" TargetMode="External" /><Relationship Id="rId76" Type="http://schemas.openxmlformats.org/officeDocument/2006/relationships/hyperlink" Target="https://pbs.twimg.com/profile_banners/894950372413812736/1531923749" TargetMode="External" /><Relationship Id="rId77" Type="http://schemas.openxmlformats.org/officeDocument/2006/relationships/hyperlink" Target="https://pbs.twimg.com/profile_banners/883334230968684544/1550800961" TargetMode="External" /><Relationship Id="rId78" Type="http://schemas.openxmlformats.org/officeDocument/2006/relationships/hyperlink" Target="https://pbs.twimg.com/profile_banners/558294779/1523577090" TargetMode="External" /><Relationship Id="rId79" Type="http://schemas.openxmlformats.org/officeDocument/2006/relationships/hyperlink" Target="https://pbs.twimg.com/profile_banners/757725064695603200/1536533494" TargetMode="External" /><Relationship Id="rId80" Type="http://schemas.openxmlformats.org/officeDocument/2006/relationships/hyperlink" Target="https://pbs.twimg.com/profile_banners/423960545/1394427335" TargetMode="External" /><Relationship Id="rId81" Type="http://schemas.openxmlformats.org/officeDocument/2006/relationships/hyperlink" Target="https://pbs.twimg.com/profile_banners/98735088/1549309925" TargetMode="External" /><Relationship Id="rId82" Type="http://schemas.openxmlformats.org/officeDocument/2006/relationships/hyperlink" Target="https://pbs.twimg.com/profile_banners/774091826215157760/1536301496" TargetMode="External" /><Relationship Id="rId83" Type="http://schemas.openxmlformats.org/officeDocument/2006/relationships/hyperlink" Target="https://pbs.twimg.com/profile_banners/832965832837885955/1552056698" TargetMode="External" /><Relationship Id="rId84" Type="http://schemas.openxmlformats.org/officeDocument/2006/relationships/hyperlink" Target="https://pbs.twimg.com/profile_banners/2364852674/1548979492" TargetMode="External" /><Relationship Id="rId85" Type="http://schemas.openxmlformats.org/officeDocument/2006/relationships/hyperlink" Target="https://pbs.twimg.com/profile_banners/3304499628/1473751248" TargetMode="External" /><Relationship Id="rId86" Type="http://schemas.openxmlformats.org/officeDocument/2006/relationships/hyperlink" Target="https://pbs.twimg.com/profile_banners/899437524103254017/1551086923" TargetMode="External" /><Relationship Id="rId87" Type="http://schemas.openxmlformats.org/officeDocument/2006/relationships/hyperlink" Target="https://pbs.twimg.com/profile_banners/2485550138/1551333370" TargetMode="External" /><Relationship Id="rId88" Type="http://schemas.openxmlformats.org/officeDocument/2006/relationships/hyperlink" Target="https://pbs.twimg.com/profile_banners/28229507/1549073062" TargetMode="External" /><Relationship Id="rId89" Type="http://schemas.openxmlformats.org/officeDocument/2006/relationships/hyperlink" Target="https://pbs.twimg.com/profile_banners/1032030545868451840/1534925847" TargetMode="External" /><Relationship Id="rId90" Type="http://schemas.openxmlformats.org/officeDocument/2006/relationships/hyperlink" Target="https://pbs.twimg.com/profile_banners/3318337277/1502719897" TargetMode="External" /><Relationship Id="rId91" Type="http://schemas.openxmlformats.org/officeDocument/2006/relationships/hyperlink" Target="https://pbs.twimg.com/profile_banners/2465958361/1483023330" TargetMode="External" /><Relationship Id="rId92" Type="http://schemas.openxmlformats.org/officeDocument/2006/relationships/hyperlink" Target="https://pbs.twimg.com/profile_banners/227427164/1423346445" TargetMode="External" /><Relationship Id="rId93" Type="http://schemas.openxmlformats.org/officeDocument/2006/relationships/hyperlink" Target="https://pbs.twimg.com/profile_banners/260877176/1522755952" TargetMode="External" /><Relationship Id="rId94" Type="http://schemas.openxmlformats.org/officeDocument/2006/relationships/hyperlink" Target="https://pbs.twimg.com/profile_banners/218984871/1498674897" TargetMode="External" /><Relationship Id="rId95" Type="http://schemas.openxmlformats.org/officeDocument/2006/relationships/hyperlink" Target="https://pbs.twimg.com/profile_banners/74286565/1551998204" TargetMode="External" /><Relationship Id="rId96" Type="http://schemas.openxmlformats.org/officeDocument/2006/relationships/hyperlink" Target="https://pbs.twimg.com/profile_banners/36697842/1549078881" TargetMode="External" /><Relationship Id="rId97" Type="http://schemas.openxmlformats.org/officeDocument/2006/relationships/hyperlink" Target="https://pbs.twimg.com/profile_banners/20536157/1546542092" TargetMode="External" /><Relationship Id="rId98" Type="http://schemas.openxmlformats.org/officeDocument/2006/relationships/hyperlink" Target="https://pbs.twimg.com/profile_banners/2425151/1506715336" TargetMode="External" /><Relationship Id="rId99" Type="http://schemas.openxmlformats.org/officeDocument/2006/relationships/hyperlink" Target="https://pbs.twimg.com/profile_banners/266237495/1552353263" TargetMode="External" /><Relationship Id="rId100" Type="http://schemas.openxmlformats.org/officeDocument/2006/relationships/hyperlink" Target="https://pbs.twimg.com/profile_banners/244212645/1483833222" TargetMode="External" /><Relationship Id="rId101" Type="http://schemas.openxmlformats.org/officeDocument/2006/relationships/hyperlink" Target="https://pbs.twimg.com/profile_banners/33365145/1516564920" TargetMode="External" /><Relationship Id="rId102" Type="http://schemas.openxmlformats.org/officeDocument/2006/relationships/hyperlink" Target="https://pbs.twimg.com/profile_banners/14855994/1357342927" TargetMode="External" /><Relationship Id="rId103" Type="http://schemas.openxmlformats.org/officeDocument/2006/relationships/hyperlink" Target="https://pbs.twimg.com/profile_banners/115564212/1538782465" TargetMode="External" /><Relationship Id="rId104" Type="http://schemas.openxmlformats.org/officeDocument/2006/relationships/hyperlink" Target="https://pbs.twimg.com/profile_banners/4848221069/1461816650" TargetMode="External" /><Relationship Id="rId105" Type="http://schemas.openxmlformats.org/officeDocument/2006/relationships/hyperlink" Target="https://pbs.twimg.com/profile_banners/14162887/1490733479" TargetMode="External" /><Relationship Id="rId106" Type="http://schemas.openxmlformats.org/officeDocument/2006/relationships/hyperlink" Target="https://pbs.twimg.com/profile_banners/216776631/1550575750" TargetMode="External" /><Relationship Id="rId107" Type="http://schemas.openxmlformats.org/officeDocument/2006/relationships/hyperlink" Target="https://pbs.twimg.com/profile_banners/2232082086/1453918445" TargetMode="External" /><Relationship Id="rId108" Type="http://schemas.openxmlformats.org/officeDocument/2006/relationships/hyperlink" Target="https://pbs.twimg.com/profile_banners/83011510/1493027516" TargetMode="External" /><Relationship Id="rId109" Type="http://schemas.openxmlformats.org/officeDocument/2006/relationships/hyperlink" Target="https://pbs.twimg.com/profile_banners/20874917/1393934503"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5/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9/bg.gif"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4/bg.gif" TargetMode="External" /><Relationship Id="rId139" Type="http://schemas.openxmlformats.org/officeDocument/2006/relationships/hyperlink" Target="http://abs.twimg.com/images/themes/theme15/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4/bg.gif"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7/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4/bg.gif" TargetMode="External" /><Relationship Id="rId161" Type="http://schemas.openxmlformats.org/officeDocument/2006/relationships/hyperlink" Target="http://abs.twimg.com/images/themes/theme17/bg.gif" TargetMode="External" /><Relationship Id="rId162" Type="http://schemas.openxmlformats.org/officeDocument/2006/relationships/hyperlink" Target="http://abs.twimg.com/images/themes/theme9/bg.gif"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8/bg.gif"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4/bg.gif" TargetMode="External" /><Relationship Id="rId182" Type="http://schemas.openxmlformats.org/officeDocument/2006/relationships/hyperlink" Target="http://abs.twimg.com/images/themes/theme9/bg.gif" TargetMode="External" /><Relationship Id="rId183" Type="http://schemas.openxmlformats.org/officeDocument/2006/relationships/hyperlink" Target="http://pbs.twimg.com/profile_images/1022907478881722368/_7Kedp9N_normal.jpg" TargetMode="External" /><Relationship Id="rId184" Type="http://schemas.openxmlformats.org/officeDocument/2006/relationships/hyperlink" Target="http://pbs.twimg.com/profile_images/1074906102112944128/0i3kTOld_normal.jpg" TargetMode="External" /><Relationship Id="rId185" Type="http://schemas.openxmlformats.org/officeDocument/2006/relationships/hyperlink" Target="http://pbs.twimg.com/profile_images/606901361628856321/5JqSbWzY_normal.jpg" TargetMode="External" /><Relationship Id="rId186" Type="http://schemas.openxmlformats.org/officeDocument/2006/relationships/hyperlink" Target="http://pbs.twimg.com/profile_images/675905365658107909/5wjG_oR0_normal.jpg" TargetMode="External" /><Relationship Id="rId187" Type="http://schemas.openxmlformats.org/officeDocument/2006/relationships/hyperlink" Target="http://pbs.twimg.com/profile_images/1006257485164900352/9CUlPWEi_normal.jpg" TargetMode="External" /><Relationship Id="rId188" Type="http://schemas.openxmlformats.org/officeDocument/2006/relationships/hyperlink" Target="http://pbs.twimg.com/profile_images/968934626881298433/YbDnigwt_normal.jpg" TargetMode="External" /><Relationship Id="rId189" Type="http://schemas.openxmlformats.org/officeDocument/2006/relationships/hyperlink" Target="http://pbs.twimg.com/profile_images/452837099981398016/kIbSgBsA_normal.jpeg" TargetMode="External" /><Relationship Id="rId190" Type="http://schemas.openxmlformats.org/officeDocument/2006/relationships/hyperlink" Target="http://pbs.twimg.com/profile_images/1056358766659203073/LlyqgKPo_normal.jpg" TargetMode="External" /><Relationship Id="rId191" Type="http://schemas.openxmlformats.org/officeDocument/2006/relationships/hyperlink" Target="http://abs.twimg.com/sticky/default_profile_images/default_profile_normal.png" TargetMode="External" /><Relationship Id="rId192" Type="http://schemas.openxmlformats.org/officeDocument/2006/relationships/hyperlink" Target="http://pbs.twimg.com/profile_images/963210484869681153/Gut2kgqR_normal.jpg" TargetMode="External" /><Relationship Id="rId193" Type="http://schemas.openxmlformats.org/officeDocument/2006/relationships/hyperlink" Target="http://pbs.twimg.com/profile_images/955103961698258944/ZnyeAsdi_normal.jpg" TargetMode="External" /><Relationship Id="rId194" Type="http://schemas.openxmlformats.org/officeDocument/2006/relationships/hyperlink" Target="http://pbs.twimg.com/profile_images/851863204951142400/QI35SGUJ_normal.jpg" TargetMode="External" /><Relationship Id="rId195" Type="http://schemas.openxmlformats.org/officeDocument/2006/relationships/hyperlink" Target="http://pbs.twimg.com/profile_images/378800000056664582/4671526614583da941f53cff80a53386_normal.jpeg" TargetMode="External" /><Relationship Id="rId196" Type="http://schemas.openxmlformats.org/officeDocument/2006/relationships/hyperlink" Target="http://pbs.twimg.com/profile_images/925319532964712448/Ut4EPfRp_normal.jpg" TargetMode="External" /><Relationship Id="rId197" Type="http://schemas.openxmlformats.org/officeDocument/2006/relationships/hyperlink" Target="http://pbs.twimg.com/profile_images/947552025314766848/1d0w8-P6_normal.jpg" TargetMode="External" /><Relationship Id="rId198" Type="http://schemas.openxmlformats.org/officeDocument/2006/relationships/hyperlink" Target="http://pbs.twimg.com/profile_images/1105552713230794752/AhnYzRrc_normal.jpg" TargetMode="External" /><Relationship Id="rId199" Type="http://schemas.openxmlformats.org/officeDocument/2006/relationships/hyperlink" Target="http://pbs.twimg.com/profile_images/1083658668648947712/9E20gsXu_normal.jpg" TargetMode="External" /><Relationship Id="rId200" Type="http://schemas.openxmlformats.org/officeDocument/2006/relationships/hyperlink" Target="http://pbs.twimg.com/profile_images/1086840944559865856/TLRjfYJ9_normal.jpg" TargetMode="External" /><Relationship Id="rId201" Type="http://schemas.openxmlformats.org/officeDocument/2006/relationships/hyperlink" Target="http://pbs.twimg.com/profile_images/825411370422267905/lYfzY0Un_normal.jpg" TargetMode="External" /><Relationship Id="rId202" Type="http://schemas.openxmlformats.org/officeDocument/2006/relationships/hyperlink" Target="http://pbs.twimg.com/profile_images/966837278617239552/XvOV8to6_normal.jpg" TargetMode="External" /><Relationship Id="rId203" Type="http://schemas.openxmlformats.org/officeDocument/2006/relationships/hyperlink" Target="http://pbs.twimg.com/profile_images/432006051806711808/j9yLHBaQ_normal.png" TargetMode="External" /><Relationship Id="rId204" Type="http://schemas.openxmlformats.org/officeDocument/2006/relationships/hyperlink" Target="http://pbs.twimg.com/profile_images/682923684063870977/Cnr0_5cg_normal.jpg" TargetMode="External" /><Relationship Id="rId205" Type="http://schemas.openxmlformats.org/officeDocument/2006/relationships/hyperlink" Target="http://pbs.twimg.com/profile_images/929666076279017472/HSm8OUL7_normal.jpg" TargetMode="External" /><Relationship Id="rId206" Type="http://schemas.openxmlformats.org/officeDocument/2006/relationships/hyperlink" Target="http://pbs.twimg.com/profile_images/433383562075574272/KFo14yPn_normal.png" TargetMode="External" /><Relationship Id="rId207" Type="http://schemas.openxmlformats.org/officeDocument/2006/relationships/hyperlink" Target="http://pbs.twimg.com/profile_images/432223165146603522/OBxCDr5x_normal.png" TargetMode="External" /><Relationship Id="rId208" Type="http://schemas.openxmlformats.org/officeDocument/2006/relationships/hyperlink" Target="http://pbs.twimg.com/profile_images/999720175887826944/mMiCekSf_normal.jpg" TargetMode="External" /><Relationship Id="rId209" Type="http://schemas.openxmlformats.org/officeDocument/2006/relationships/hyperlink" Target="http://pbs.twimg.com/profile_images/435205839058522112/NMYUwk0I_normal.jpeg" TargetMode="External" /><Relationship Id="rId210" Type="http://schemas.openxmlformats.org/officeDocument/2006/relationships/hyperlink" Target="http://pbs.twimg.com/profile_images/580869010159370240/1VIoFuYt_normal.jpg" TargetMode="External" /><Relationship Id="rId211" Type="http://schemas.openxmlformats.org/officeDocument/2006/relationships/hyperlink" Target="http://pbs.twimg.com/profile_images/1019562992403472390/GwGTPpI1_normal.jpg" TargetMode="External" /><Relationship Id="rId212" Type="http://schemas.openxmlformats.org/officeDocument/2006/relationships/hyperlink" Target="http://pbs.twimg.com/profile_images/757089858338885632/WuSbZte7_normal.jpg" TargetMode="External" /><Relationship Id="rId213" Type="http://schemas.openxmlformats.org/officeDocument/2006/relationships/hyperlink" Target="http://pbs.twimg.com/profile_images/1071592749399400451/0mgYr9am_normal.jpg" TargetMode="External" /><Relationship Id="rId214" Type="http://schemas.openxmlformats.org/officeDocument/2006/relationships/hyperlink" Target="http://pbs.twimg.com/profile_images/1027941682350882818/2p7g9t9A_normal.jpg" TargetMode="External" /><Relationship Id="rId215" Type="http://schemas.openxmlformats.org/officeDocument/2006/relationships/hyperlink" Target="http://pbs.twimg.com/profile_images/1093578114968547328/UCI3dkA3_normal.jpg" TargetMode="External" /><Relationship Id="rId216" Type="http://schemas.openxmlformats.org/officeDocument/2006/relationships/hyperlink" Target="http://pbs.twimg.com/profile_images/1001256430459084800/iJSxdODH_normal.jpg" TargetMode="External" /><Relationship Id="rId217" Type="http://schemas.openxmlformats.org/officeDocument/2006/relationships/hyperlink" Target="http://pbs.twimg.com/profile_images/728663835133939712/R88M6pwy_normal.jpg" TargetMode="External" /><Relationship Id="rId218" Type="http://schemas.openxmlformats.org/officeDocument/2006/relationships/hyperlink" Target="http://pbs.twimg.com/profile_images/1104750202718773251/89qsSwTi_normal.png" TargetMode="External" /><Relationship Id="rId219" Type="http://schemas.openxmlformats.org/officeDocument/2006/relationships/hyperlink" Target="http://pbs.twimg.com/profile_images/1060745853084753920/Pc63E7Ul_normal.jpg" TargetMode="External" /><Relationship Id="rId220" Type="http://schemas.openxmlformats.org/officeDocument/2006/relationships/hyperlink" Target="http://pbs.twimg.com/profile_images/932017516167159808/a1CMx_RI_normal.jpg" TargetMode="External" /><Relationship Id="rId221" Type="http://schemas.openxmlformats.org/officeDocument/2006/relationships/hyperlink" Target="http://pbs.twimg.com/profile_images/1010237033229443072/VIDPE7jS_normal.jpg" TargetMode="External" /><Relationship Id="rId222" Type="http://schemas.openxmlformats.org/officeDocument/2006/relationships/hyperlink" Target="http://pbs.twimg.com/profile_images/1099971785087275008/qRHO_okA_normal.jpg" TargetMode="External" /><Relationship Id="rId223" Type="http://schemas.openxmlformats.org/officeDocument/2006/relationships/hyperlink" Target="http://pbs.twimg.com/profile_images/1006937215002218496/kcOiscKC_normal.jpg" TargetMode="External" /><Relationship Id="rId224" Type="http://schemas.openxmlformats.org/officeDocument/2006/relationships/hyperlink" Target="http://pbs.twimg.com/profile_images/1098826147884920832/jaA-g5Td_normal.jpg" TargetMode="External" /><Relationship Id="rId225" Type="http://schemas.openxmlformats.org/officeDocument/2006/relationships/hyperlink" Target="http://pbs.twimg.com/profile_images/894360433745948672/yntLPP2T_normal.jpg" TargetMode="External" /><Relationship Id="rId226" Type="http://schemas.openxmlformats.org/officeDocument/2006/relationships/hyperlink" Target="http://pbs.twimg.com/profile_images/1060719600210452480/9Ad4wXFu_normal.jpg" TargetMode="External" /><Relationship Id="rId227" Type="http://schemas.openxmlformats.org/officeDocument/2006/relationships/hyperlink" Target="http://pbs.twimg.com/profile_images/1077893198624759808/e-un23qs_normal.jpg" TargetMode="External" /><Relationship Id="rId228" Type="http://schemas.openxmlformats.org/officeDocument/2006/relationships/hyperlink" Target="http://pbs.twimg.com/profile_images/2464238615/3fgqcyr7v12ymkfluylb_normal.jpeg" TargetMode="External" /><Relationship Id="rId229" Type="http://schemas.openxmlformats.org/officeDocument/2006/relationships/hyperlink" Target="http://pbs.twimg.com/profile_images/1092511283797123072/nvmD9hv4_normal.jpg" TargetMode="External" /><Relationship Id="rId230" Type="http://schemas.openxmlformats.org/officeDocument/2006/relationships/hyperlink" Target="http://pbs.twimg.com/profile_images/1047184241992372230/08f0NX7p_normal.jpg" TargetMode="External" /><Relationship Id="rId231" Type="http://schemas.openxmlformats.org/officeDocument/2006/relationships/hyperlink" Target="http://pbs.twimg.com/profile_images/1085938189423034368/QlQwoKw4_normal.jpg" TargetMode="External" /><Relationship Id="rId232" Type="http://schemas.openxmlformats.org/officeDocument/2006/relationships/hyperlink" Target="http://pbs.twimg.com/profile_images/1061770252013441024/2zF-eXwT_normal.jpg" TargetMode="External" /><Relationship Id="rId233" Type="http://schemas.openxmlformats.org/officeDocument/2006/relationships/hyperlink" Target="http://pbs.twimg.com/profile_images/768834206814330880/b5KA5ZPf_normal.jpg" TargetMode="External" /><Relationship Id="rId234" Type="http://schemas.openxmlformats.org/officeDocument/2006/relationships/hyperlink" Target="http://pbs.twimg.com/profile_images/775575541730521089/n0cyQLkB_normal.jpg" TargetMode="External" /><Relationship Id="rId235" Type="http://schemas.openxmlformats.org/officeDocument/2006/relationships/hyperlink" Target="http://pbs.twimg.com/profile_images/1099964178557796352/wWsHFKG-_normal.jpg" TargetMode="External" /><Relationship Id="rId236" Type="http://schemas.openxmlformats.org/officeDocument/2006/relationships/hyperlink" Target="http://pbs.twimg.com/profile_images/1108461073500434432/lb-uwBVk_normal.jpg" TargetMode="External" /><Relationship Id="rId237" Type="http://schemas.openxmlformats.org/officeDocument/2006/relationships/hyperlink" Target="http://pbs.twimg.com/profile_images/1083842749982478336/YHQ0R43Q_normal.jpg" TargetMode="External" /><Relationship Id="rId238" Type="http://schemas.openxmlformats.org/officeDocument/2006/relationships/hyperlink" Target="http://pbs.twimg.com/profile_images/1032567233464033280/1VrtE3PN_normal.jpg" TargetMode="External" /><Relationship Id="rId239" Type="http://schemas.openxmlformats.org/officeDocument/2006/relationships/hyperlink" Target="http://pbs.twimg.com/profile_images/1036399809324834816/uhthSvTJ_normal.jpg" TargetMode="External" /><Relationship Id="rId240" Type="http://schemas.openxmlformats.org/officeDocument/2006/relationships/hyperlink" Target="http://pbs.twimg.com/profile_images/1074334363171647490/6KBWm5q2_normal.jpg" TargetMode="External" /><Relationship Id="rId241" Type="http://schemas.openxmlformats.org/officeDocument/2006/relationships/hyperlink" Target="http://pbs.twimg.com/profile_images/963351108226879488/eBbssdca_normal.jpg" TargetMode="External" /><Relationship Id="rId242" Type="http://schemas.openxmlformats.org/officeDocument/2006/relationships/hyperlink" Target="http://pbs.twimg.com/profile_images/1048203597744357376/WvAc7b6__normal.jpg" TargetMode="External" /><Relationship Id="rId243" Type="http://schemas.openxmlformats.org/officeDocument/2006/relationships/hyperlink" Target="http://pbs.twimg.com/profile_images/728431367604699137/k8wRCU8d_normal.jpg" TargetMode="External" /><Relationship Id="rId244" Type="http://schemas.openxmlformats.org/officeDocument/2006/relationships/hyperlink" Target="http://pbs.twimg.com/profile_images/880132255011586048/rlZKfFFe_normal.jpg" TargetMode="External" /><Relationship Id="rId245" Type="http://schemas.openxmlformats.org/officeDocument/2006/relationships/hyperlink" Target="http://pbs.twimg.com/profile_images/1103786517686771712/UvG4ZtYW_normal.png" TargetMode="External" /><Relationship Id="rId246" Type="http://schemas.openxmlformats.org/officeDocument/2006/relationships/hyperlink" Target="http://pbs.twimg.com/profile_images/1091541173414424577/uU_sseoz_normal.jpg" TargetMode="External" /><Relationship Id="rId247" Type="http://schemas.openxmlformats.org/officeDocument/2006/relationships/hyperlink" Target="http://pbs.twimg.com/profile_images/1057899591708753921/PSpUS-Hp_normal.jpg" TargetMode="External" /><Relationship Id="rId248" Type="http://schemas.openxmlformats.org/officeDocument/2006/relationships/hyperlink" Target="http://pbs.twimg.com/profile_images/3513354941/24aaffa670e634a7da9a087bfa83abe6_normal.png" TargetMode="External" /><Relationship Id="rId249" Type="http://schemas.openxmlformats.org/officeDocument/2006/relationships/hyperlink" Target="http://pbs.twimg.com/profile_images/1098427120190029824/sCmHKVDX_normal.png" TargetMode="External" /><Relationship Id="rId250" Type="http://schemas.openxmlformats.org/officeDocument/2006/relationships/hyperlink" Target="http://pbs.twimg.com/profile_images/1101286119893856256/vhuPaLvR_normal.jpg" TargetMode="External" /><Relationship Id="rId251" Type="http://schemas.openxmlformats.org/officeDocument/2006/relationships/hyperlink" Target="http://pbs.twimg.com/profile_images/1303765815/IMG00010_normal.jpg" TargetMode="External" /><Relationship Id="rId252" Type="http://schemas.openxmlformats.org/officeDocument/2006/relationships/hyperlink" Target="http://pbs.twimg.com/profile_images/1062451849654165511/7w3unRbD_normal.jpg" TargetMode="External" /><Relationship Id="rId253" Type="http://schemas.openxmlformats.org/officeDocument/2006/relationships/hyperlink" Target="http://pbs.twimg.com/profile_images/1108128186326573056/nx4pUJFI_normal.png" TargetMode="External" /><Relationship Id="rId254" Type="http://schemas.openxmlformats.org/officeDocument/2006/relationships/hyperlink" Target="http://pbs.twimg.com/profile_images/3535032877/e5af0cf7ed0ad775c799a6a635cf90e3_normal.jpeg" TargetMode="External" /><Relationship Id="rId255" Type="http://schemas.openxmlformats.org/officeDocument/2006/relationships/hyperlink" Target="http://pbs.twimg.com/profile_images/1085030502904590336/gRVs63lF_normal.jpg" TargetMode="External" /><Relationship Id="rId256" Type="http://schemas.openxmlformats.org/officeDocument/2006/relationships/hyperlink" Target="http://pbs.twimg.com/profile_images/725411540954804224/OHbXLL5C_normal.jpg" TargetMode="External" /><Relationship Id="rId257" Type="http://schemas.openxmlformats.org/officeDocument/2006/relationships/hyperlink" Target="http://pbs.twimg.com/profile_images/846823582986592256/xaQdD20O_normal.jpg" TargetMode="External" /><Relationship Id="rId258" Type="http://schemas.openxmlformats.org/officeDocument/2006/relationships/hyperlink" Target="http://pbs.twimg.com/profile_images/1097820307388334080/9ddg5F6v_normal.png" TargetMode="External" /><Relationship Id="rId259" Type="http://schemas.openxmlformats.org/officeDocument/2006/relationships/hyperlink" Target="http://pbs.twimg.com/profile_images/1098399164109635584/a44bniUs_normal.png" TargetMode="External" /><Relationship Id="rId260" Type="http://schemas.openxmlformats.org/officeDocument/2006/relationships/hyperlink" Target="http://pbs.twimg.com/profile_images/880090657209167873/cJP1fVGF_normal.jpg" TargetMode="External" /><Relationship Id="rId261" Type="http://schemas.openxmlformats.org/officeDocument/2006/relationships/hyperlink" Target="http://pbs.twimg.com/profile_images/1033707401856397312/qsB4_LPz_normal.jpg" TargetMode="External" /><Relationship Id="rId262" Type="http://schemas.openxmlformats.org/officeDocument/2006/relationships/hyperlink" Target="http://pbs.twimg.com/profile_images/1010608845142491136/4SEwVGyZ_normal.jpg" TargetMode="External" /><Relationship Id="rId263" Type="http://schemas.openxmlformats.org/officeDocument/2006/relationships/hyperlink" Target="https://twitter.com/pknapweed" TargetMode="External" /><Relationship Id="rId264" Type="http://schemas.openxmlformats.org/officeDocument/2006/relationships/hyperlink" Target="https://twitter.com/davidklion" TargetMode="External" /><Relationship Id="rId265" Type="http://schemas.openxmlformats.org/officeDocument/2006/relationships/hyperlink" Target="https://twitter.com/gaurijauhar" TargetMode="External" /><Relationship Id="rId266" Type="http://schemas.openxmlformats.org/officeDocument/2006/relationships/hyperlink" Target="https://twitter.com/andykarsner" TargetMode="External" /><Relationship Id="rId267" Type="http://schemas.openxmlformats.org/officeDocument/2006/relationships/hyperlink" Target="https://twitter.com/emcollective" TargetMode="External" /><Relationship Id="rId268" Type="http://schemas.openxmlformats.org/officeDocument/2006/relationships/hyperlink" Target="https://twitter.com/ceraweek" TargetMode="External" /><Relationship Id="rId269" Type="http://schemas.openxmlformats.org/officeDocument/2006/relationships/hyperlink" Target="https://twitter.com/wendolynholland" TargetMode="External" /><Relationship Id="rId270" Type="http://schemas.openxmlformats.org/officeDocument/2006/relationships/hyperlink" Target="https://twitter.com/dianne_emerson" TargetMode="External" /><Relationship Id="rId271" Type="http://schemas.openxmlformats.org/officeDocument/2006/relationships/hyperlink" Target="https://twitter.com/hacker_fadia" TargetMode="External" /><Relationship Id="rId272" Type="http://schemas.openxmlformats.org/officeDocument/2006/relationships/hyperlink" Target="https://twitter.com/0nlraptor" TargetMode="External" /><Relationship Id="rId273" Type="http://schemas.openxmlformats.org/officeDocument/2006/relationships/hyperlink" Target="https://twitter.com/douglevin" TargetMode="External" /><Relationship Id="rId274" Type="http://schemas.openxmlformats.org/officeDocument/2006/relationships/hyperlink" Target="https://twitter.com/scalarhumanity" TargetMode="External" /><Relationship Id="rId275" Type="http://schemas.openxmlformats.org/officeDocument/2006/relationships/hyperlink" Target="https://twitter.com/kasokim" TargetMode="External" /><Relationship Id="rId276" Type="http://schemas.openxmlformats.org/officeDocument/2006/relationships/hyperlink" Target="https://twitter.com/christianmeh1" TargetMode="External" /><Relationship Id="rId277" Type="http://schemas.openxmlformats.org/officeDocument/2006/relationships/hyperlink" Target="https://twitter.com/lucyallan" TargetMode="External" /><Relationship Id="rId278" Type="http://schemas.openxmlformats.org/officeDocument/2006/relationships/hyperlink" Target="https://twitter.com/petergeorgiades" TargetMode="External" /><Relationship Id="rId279" Type="http://schemas.openxmlformats.org/officeDocument/2006/relationships/hyperlink" Target="https://twitter.com/linearprobe" TargetMode="External" /><Relationship Id="rId280" Type="http://schemas.openxmlformats.org/officeDocument/2006/relationships/hyperlink" Target="https://twitter.com/wayne11212" TargetMode="External" /><Relationship Id="rId281" Type="http://schemas.openxmlformats.org/officeDocument/2006/relationships/hyperlink" Target="https://twitter.com/prof_katz" TargetMode="External" /><Relationship Id="rId282" Type="http://schemas.openxmlformats.org/officeDocument/2006/relationships/hyperlink" Target="https://twitter.com/rweingarten" TargetMode="External" /><Relationship Id="rId283" Type="http://schemas.openxmlformats.org/officeDocument/2006/relationships/hyperlink" Target="https://twitter.com/dianeravitch" TargetMode="External" /><Relationship Id="rId284" Type="http://schemas.openxmlformats.org/officeDocument/2006/relationships/hyperlink" Target="https://twitter.com/arneduncan" TargetMode="External" /><Relationship Id="rId285" Type="http://schemas.openxmlformats.org/officeDocument/2006/relationships/hyperlink" Target="https://twitter.com/meetthepress" TargetMode="External" /><Relationship Id="rId286" Type="http://schemas.openxmlformats.org/officeDocument/2006/relationships/hyperlink" Target="https://twitter.com/palan57" TargetMode="External" /><Relationship Id="rId287" Type="http://schemas.openxmlformats.org/officeDocument/2006/relationships/hyperlink" Target="https://twitter.com/leoniehaimson" TargetMode="External" /><Relationship Id="rId288" Type="http://schemas.openxmlformats.org/officeDocument/2006/relationships/hyperlink" Target="https://twitter.com/audeliavasquez" TargetMode="External" /><Relationship Id="rId289" Type="http://schemas.openxmlformats.org/officeDocument/2006/relationships/hyperlink" Target="https://twitter.com/mr_berman" TargetMode="External" /><Relationship Id="rId290" Type="http://schemas.openxmlformats.org/officeDocument/2006/relationships/hyperlink" Target="https://twitter.com/rubycramer" TargetMode="External" /><Relationship Id="rId291" Type="http://schemas.openxmlformats.org/officeDocument/2006/relationships/hyperlink" Target="https://twitter.com/buzzfeednews" TargetMode="External" /><Relationship Id="rId292" Type="http://schemas.openxmlformats.org/officeDocument/2006/relationships/hyperlink" Target="https://twitter.com/katherinemiller" TargetMode="External" /><Relationship Id="rId293" Type="http://schemas.openxmlformats.org/officeDocument/2006/relationships/hyperlink" Target="https://twitter.com/raffi" TargetMode="External" /><Relationship Id="rId294" Type="http://schemas.openxmlformats.org/officeDocument/2006/relationships/hyperlink" Target="https://twitter.com/alexis_levinson" TargetMode="External" /><Relationship Id="rId295" Type="http://schemas.openxmlformats.org/officeDocument/2006/relationships/hyperlink" Target="https://twitter.com/henryjgomez" TargetMode="External" /><Relationship Id="rId296" Type="http://schemas.openxmlformats.org/officeDocument/2006/relationships/hyperlink" Target="https://twitter.com/gdebenedetti" TargetMode="External" /><Relationship Id="rId297" Type="http://schemas.openxmlformats.org/officeDocument/2006/relationships/hyperlink" Target="https://twitter.com/sds_sunlight" TargetMode="External" /><Relationship Id="rId298" Type="http://schemas.openxmlformats.org/officeDocument/2006/relationships/hyperlink" Target="https://twitter.com/nancyscola" TargetMode="External" /><Relationship Id="rId299" Type="http://schemas.openxmlformats.org/officeDocument/2006/relationships/hyperlink" Target="https://twitter.com/hodgesmr" TargetMode="External" /><Relationship Id="rId300" Type="http://schemas.openxmlformats.org/officeDocument/2006/relationships/hyperlink" Target="https://twitter.com/dr_collective" TargetMode="External" /><Relationship Id="rId301" Type="http://schemas.openxmlformats.org/officeDocument/2006/relationships/hyperlink" Target="https://twitter.com/elisa_schmidt" TargetMode="External" /><Relationship Id="rId302" Type="http://schemas.openxmlformats.org/officeDocument/2006/relationships/hyperlink" Target="https://twitter.com/hiphiphipjorge" TargetMode="External" /><Relationship Id="rId303" Type="http://schemas.openxmlformats.org/officeDocument/2006/relationships/hyperlink" Target="https://twitter.com/robinhood0010" TargetMode="External" /><Relationship Id="rId304" Type="http://schemas.openxmlformats.org/officeDocument/2006/relationships/hyperlink" Target="https://twitter.com/kadajoza" TargetMode="External" /><Relationship Id="rId305" Type="http://schemas.openxmlformats.org/officeDocument/2006/relationships/hyperlink" Target="https://twitter.com/framfred1" TargetMode="External" /><Relationship Id="rId306" Type="http://schemas.openxmlformats.org/officeDocument/2006/relationships/hyperlink" Target="https://twitter.com/patrioticcindy" TargetMode="External" /><Relationship Id="rId307" Type="http://schemas.openxmlformats.org/officeDocument/2006/relationships/hyperlink" Target="https://twitter.com/slacker_ga01" TargetMode="External" /><Relationship Id="rId308" Type="http://schemas.openxmlformats.org/officeDocument/2006/relationships/hyperlink" Target="https://twitter.com/vincedaily" TargetMode="External" /><Relationship Id="rId309" Type="http://schemas.openxmlformats.org/officeDocument/2006/relationships/hyperlink" Target="https://twitter.com/mediafunders" TargetMode="External" /><Relationship Id="rId310" Type="http://schemas.openxmlformats.org/officeDocument/2006/relationships/hyperlink" Target="https://twitter.com/ladylibertyinex" TargetMode="External" /><Relationship Id="rId311" Type="http://schemas.openxmlformats.org/officeDocument/2006/relationships/hyperlink" Target="https://twitter.com/lisasmith4680" TargetMode="External" /><Relationship Id="rId312" Type="http://schemas.openxmlformats.org/officeDocument/2006/relationships/hyperlink" Target="https://twitter.com/roger5513" TargetMode="External" /><Relationship Id="rId313" Type="http://schemas.openxmlformats.org/officeDocument/2006/relationships/hyperlink" Target="https://twitter.com/rnmomof7" TargetMode="External" /><Relationship Id="rId314" Type="http://schemas.openxmlformats.org/officeDocument/2006/relationships/hyperlink" Target="https://twitter.com/stephphilip8" TargetMode="External" /><Relationship Id="rId315" Type="http://schemas.openxmlformats.org/officeDocument/2006/relationships/hyperlink" Target="https://twitter.com/ashleyw838" TargetMode="External" /><Relationship Id="rId316" Type="http://schemas.openxmlformats.org/officeDocument/2006/relationships/hyperlink" Target="https://twitter.com/lovemyyorkie14" TargetMode="External" /><Relationship Id="rId317" Type="http://schemas.openxmlformats.org/officeDocument/2006/relationships/hyperlink" Target="https://twitter.com/catherinekirby" TargetMode="External" /><Relationship Id="rId318" Type="http://schemas.openxmlformats.org/officeDocument/2006/relationships/hyperlink" Target="https://twitter.com/politicalmemes5" TargetMode="External" /><Relationship Id="rId319" Type="http://schemas.openxmlformats.org/officeDocument/2006/relationships/hyperlink" Target="https://twitter.com/oneplayradio" TargetMode="External" /><Relationship Id="rId320" Type="http://schemas.openxmlformats.org/officeDocument/2006/relationships/hyperlink" Target="https://twitter.com/eshalegal" TargetMode="External" /><Relationship Id="rId321" Type="http://schemas.openxmlformats.org/officeDocument/2006/relationships/hyperlink" Target="https://twitter.com/nourinv" TargetMode="External" /><Relationship Id="rId322" Type="http://schemas.openxmlformats.org/officeDocument/2006/relationships/hyperlink" Target="https://twitter.com/gail_emerson" TargetMode="External" /><Relationship Id="rId323" Type="http://schemas.openxmlformats.org/officeDocument/2006/relationships/hyperlink" Target="https://twitter.com/nugslilsis" TargetMode="External" /><Relationship Id="rId324" Type="http://schemas.openxmlformats.org/officeDocument/2006/relationships/hyperlink" Target="https://twitter.com/policy" TargetMode="External" /><Relationship Id="rId325" Type="http://schemas.openxmlformats.org/officeDocument/2006/relationships/hyperlink" Target="https://twitter.com/microsoft" TargetMode="External" /><Relationship Id="rId326" Type="http://schemas.openxmlformats.org/officeDocument/2006/relationships/hyperlink" Target="https://twitter.com/josh_emerson" TargetMode="External" /><Relationship Id="rId327" Type="http://schemas.openxmlformats.org/officeDocument/2006/relationships/hyperlink" Target="https://twitter.com/google" TargetMode="External" /><Relationship Id="rId328" Type="http://schemas.openxmlformats.org/officeDocument/2006/relationships/hyperlink" Target="https://twitter.com/facebook" TargetMode="External" /><Relationship Id="rId329" Type="http://schemas.openxmlformats.org/officeDocument/2006/relationships/hyperlink" Target="https://twitter.com/stevewa39225647" TargetMode="External" /><Relationship Id="rId330" Type="http://schemas.openxmlformats.org/officeDocument/2006/relationships/hyperlink" Target="https://twitter.com/smalltownandrew" TargetMode="External" /><Relationship Id="rId331" Type="http://schemas.openxmlformats.org/officeDocument/2006/relationships/hyperlink" Target="https://twitter.com/mikemckenna3" TargetMode="External" /><Relationship Id="rId332" Type="http://schemas.openxmlformats.org/officeDocument/2006/relationships/hyperlink" Target="https://twitter.com/jimvandehei" TargetMode="External" /><Relationship Id="rId333" Type="http://schemas.openxmlformats.org/officeDocument/2006/relationships/hyperlink" Target="https://twitter.com/steinbruck" TargetMode="External" /><Relationship Id="rId334" Type="http://schemas.openxmlformats.org/officeDocument/2006/relationships/hyperlink" Target="https://twitter.com/davidsirota" TargetMode="External" /><Relationship Id="rId335" Type="http://schemas.openxmlformats.org/officeDocument/2006/relationships/hyperlink" Target="https://twitter.com/isaacdovere" TargetMode="External" /><Relationship Id="rId336" Type="http://schemas.openxmlformats.org/officeDocument/2006/relationships/hyperlink" Target="https://twitter.com/donotwriteback1" TargetMode="External" /><Relationship Id="rId337" Type="http://schemas.openxmlformats.org/officeDocument/2006/relationships/hyperlink" Target="https://twitter.com/bemky" TargetMode="External" /><Relationship Id="rId338" Type="http://schemas.openxmlformats.org/officeDocument/2006/relationships/hyperlink" Target="https://twitter.com/berniesanders" TargetMode="External" /><Relationship Id="rId339" Type="http://schemas.openxmlformats.org/officeDocument/2006/relationships/hyperlink" Target="https://twitter.com/mgranville1" TargetMode="External" /><Relationship Id="rId340" Type="http://schemas.openxmlformats.org/officeDocument/2006/relationships/hyperlink" Target="https://twitter.com/theatlpolitics" TargetMode="External" /><Relationship Id="rId341" Type="http://schemas.openxmlformats.org/officeDocument/2006/relationships/hyperlink" Target="https://twitter.com/welshgasdoc" TargetMode="External" /><Relationship Id="rId342" Type="http://schemas.openxmlformats.org/officeDocument/2006/relationships/hyperlink" Target="https://twitter.com/chris_emerson" TargetMode="External" /><Relationship Id="rId343" Type="http://schemas.openxmlformats.org/officeDocument/2006/relationships/comments" Target="../comments2.xml" /><Relationship Id="rId344" Type="http://schemas.openxmlformats.org/officeDocument/2006/relationships/vmlDrawing" Target="../drawings/vmlDrawing2.vml" /><Relationship Id="rId345" Type="http://schemas.openxmlformats.org/officeDocument/2006/relationships/table" Target="../tables/table2.xml" /><Relationship Id="rId346" Type="http://schemas.openxmlformats.org/officeDocument/2006/relationships/drawing" Target="../drawings/drawing1.xml" /><Relationship Id="rId34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gifct.org/" TargetMode="External" /><Relationship Id="rId2" Type="http://schemas.openxmlformats.org/officeDocument/2006/relationships/hyperlink" Target="https://twitter.com/TwitterSafety/status/1106609501271015424" TargetMode="External" /><Relationship Id="rId3" Type="http://schemas.openxmlformats.org/officeDocument/2006/relationships/hyperlink" Target="http://oneplayradio.com/" TargetMode="External" /><Relationship Id="rId4" Type="http://schemas.openxmlformats.org/officeDocument/2006/relationships/hyperlink" Target="https://www.buzzfeednews.com/article/mattberman/beto-orourke-hacker-writing" TargetMode="External" /><Relationship Id="rId5" Type="http://schemas.openxmlformats.org/officeDocument/2006/relationships/hyperlink" Target="https://www.instagram.com/p/BvASQ4tHMMv/?utm_source=ig_twitter_share&amp;igshid=9nt8i4ax59ek" TargetMode="External" /><Relationship Id="rId6" Type="http://schemas.openxmlformats.org/officeDocument/2006/relationships/hyperlink" Target="https://www.buzzfeed.com/rubycramer/dnc-cto-raffi-krikorian-leaving" TargetMode="External" /><Relationship Id="rId7" Type="http://schemas.openxmlformats.org/officeDocument/2006/relationships/hyperlink" Target="https://www.buzzfeednews.com/article/rubycramer/dnc-cto-raffi-krikorian-leaving" TargetMode="External" /><Relationship Id="rId8" Type="http://schemas.openxmlformats.org/officeDocument/2006/relationships/hyperlink" Target="https://www.emersoncollective.com/articles/2018/12/demo-day-18?utm_source=Twitter&amp;utm_medium=BPI&amp;utm_campaign=Demo%20Day&amp;utm_content=Video" TargetMode="External" /><Relationship Id="rId9" Type="http://schemas.openxmlformats.org/officeDocument/2006/relationships/hyperlink" Target="https://www.linkedin.com/jobs/cap/view/1136488993/?pathWildcard=1136488993&amp;trk=mcm" TargetMode="External" /><Relationship Id="rId10" Type="http://schemas.openxmlformats.org/officeDocument/2006/relationships/hyperlink" Target="https://www.linkedin.com/jobs/cap/view/1136488993/?pathWildcard=1136488993&amp;trk=mcm" TargetMode="External" /><Relationship Id="rId11" Type="http://schemas.openxmlformats.org/officeDocument/2006/relationships/hyperlink" Target="https://www.emersoncollective.com/articles/2018/12/demo-day-18?utm_source=Twitter&amp;utm_medium=BPI&amp;utm_campaign=Demo%20Day&amp;utm_content=Video" TargetMode="External" /><Relationship Id="rId12" Type="http://schemas.openxmlformats.org/officeDocument/2006/relationships/hyperlink" Target="https://www.buzzfeed.com/rubycramer/dnc-cto-raffi-krikorian-leaving" TargetMode="External" /><Relationship Id="rId13" Type="http://schemas.openxmlformats.org/officeDocument/2006/relationships/hyperlink" Target="https://www.buzzfeednews.com/article/rubycramer/dnc-cto-raffi-krikorian-leaving" TargetMode="External" /><Relationship Id="rId14" Type="http://schemas.openxmlformats.org/officeDocument/2006/relationships/hyperlink" Target="https://www.gifct.org/" TargetMode="External" /><Relationship Id="rId15" Type="http://schemas.openxmlformats.org/officeDocument/2006/relationships/hyperlink" Target="https://twitter.com/TwitterSafety/status/1106609501271015424" TargetMode="External" /><Relationship Id="rId16" Type="http://schemas.openxmlformats.org/officeDocument/2006/relationships/hyperlink" Target="https://www.buzzfeednews.com/article/mattberman/beto-orourke-hacker-writing" TargetMode="External" /><Relationship Id="rId17" Type="http://schemas.openxmlformats.org/officeDocument/2006/relationships/hyperlink" Target="https://www.instagram.com/p/BvASQ4tHMMv/?utm_source=ig_twitter_share&amp;igshid=9nt8i4ax59ek" TargetMode="External" /><Relationship Id="rId18" Type="http://schemas.openxmlformats.org/officeDocument/2006/relationships/hyperlink" Target="http://oneplayradio.com/" TargetMode="External" /><Relationship Id="rId19" Type="http://schemas.openxmlformats.org/officeDocument/2006/relationships/table" Target="../tables/table12.xml" /><Relationship Id="rId20" Type="http://schemas.openxmlformats.org/officeDocument/2006/relationships/table" Target="../tables/table13.xml" /><Relationship Id="rId21" Type="http://schemas.openxmlformats.org/officeDocument/2006/relationships/table" Target="../tables/table14.xml" /><Relationship Id="rId22" Type="http://schemas.openxmlformats.org/officeDocument/2006/relationships/table" Target="../tables/table15.xml" /><Relationship Id="rId23" Type="http://schemas.openxmlformats.org/officeDocument/2006/relationships/table" Target="../tables/table16.xml" /><Relationship Id="rId24" Type="http://schemas.openxmlformats.org/officeDocument/2006/relationships/table" Target="../tables/table17.xml" /><Relationship Id="rId25" Type="http://schemas.openxmlformats.org/officeDocument/2006/relationships/table" Target="../tables/table18.xml" /><Relationship Id="rId26"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1134</v>
      </c>
      <c r="BB2" s="13" t="s">
        <v>1161</v>
      </c>
      <c r="BC2" s="13" t="s">
        <v>1162</v>
      </c>
      <c r="BD2" s="67" t="s">
        <v>1575</v>
      </c>
      <c r="BE2" s="67" t="s">
        <v>1576</v>
      </c>
      <c r="BF2" s="67" t="s">
        <v>1577</v>
      </c>
      <c r="BG2" s="67" t="s">
        <v>1578</v>
      </c>
      <c r="BH2" s="67" t="s">
        <v>1579</v>
      </c>
      <c r="BI2" s="67" t="s">
        <v>1580</v>
      </c>
      <c r="BJ2" s="67" t="s">
        <v>1581</v>
      </c>
      <c r="BK2" s="67" t="s">
        <v>1582</v>
      </c>
      <c r="BL2" s="67" t="s">
        <v>1583</v>
      </c>
    </row>
    <row r="3" spans="1:64" ht="15" customHeight="1">
      <c r="A3" s="84" t="s">
        <v>212</v>
      </c>
      <c r="B3" s="84" t="s">
        <v>268</v>
      </c>
      <c r="C3" s="53" t="s">
        <v>1588</v>
      </c>
      <c r="D3" s="54">
        <v>3</v>
      </c>
      <c r="E3" s="65" t="s">
        <v>132</v>
      </c>
      <c r="F3" s="55">
        <v>32</v>
      </c>
      <c r="G3" s="53"/>
      <c r="H3" s="57"/>
      <c r="I3" s="56"/>
      <c r="J3" s="56"/>
      <c r="K3" s="36" t="s">
        <v>65</v>
      </c>
      <c r="L3" s="62">
        <v>3</v>
      </c>
      <c r="M3" s="62"/>
      <c r="N3" s="63"/>
      <c r="O3" s="85" t="s">
        <v>292</v>
      </c>
      <c r="P3" s="87">
        <v>43535.66337962963</v>
      </c>
      <c r="Q3" s="85" t="s">
        <v>294</v>
      </c>
      <c r="R3" s="85"/>
      <c r="S3" s="85"/>
      <c r="T3" s="85"/>
      <c r="U3" s="85"/>
      <c r="V3" s="90" t="s">
        <v>346</v>
      </c>
      <c r="W3" s="87">
        <v>43535.66337962963</v>
      </c>
      <c r="X3" s="90" t="s">
        <v>402</v>
      </c>
      <c r="Y3" s="85"/>
      <c r="Z3" s="85"/>
      <c r="AA3" s="91" t="s">
        <v>461</v>
      </c>
      <c r="AB3" s="91" t="s">
        <v>520</v>
      </c>
      <c r="AC3" s="85" t="b">
        <v>0</v>
      </c>
      <c r="AD3" s="85">
        <v>1</v>
      </c>
      <c r="AE3" s="91" t="s">
        <v>534</v>
      </c>
      <c r="AF3" s="85" t="b">
        <v>0</v>
      </c>
      <c r="AG3" s="85" t="s">
        <v>548</v>
      </c>
      <c r="AH3" s="85"/>
      <c r="AI3" s="91" t="s">
        <v>535</v>
      </c>
      <c r="AJ3" s="85" t="b">
        <v>0</v>
      </c>
      <c r="AK3" s="85">
        <v>0</v>
      </c>
      <c r="AL3" s="91" t="s">
        <v>535</v>
      </c>
      <c r="AM3" s="85" t="s">
        <v>550</v>
      </c>
      <c r="AN3" s="85" t="b">
        <v>0</v>
      </c>
      <c r="AO3" s="91" t="s">
        <v>520</v>
      </c>
      <c r="AP3" s="85" t="s">
        <v>176</v>
      </c>
      <c r="AQ3" s="85">
        <v>0</v>
      </c>
      <c r="AR3" s="85">
        <v>0</v>
      </c>
      <c r="AS3" s="85"/>
      <c r="AT3" s="85"/>
      <c r="AU3" s="85"/>
      <c r="AV3" s="85"/>
      <c r="AW3" s="85"/>
      <c r="AX3" s="85"/>
      <c r="AY3" s="85"/>
      <c r="AZ3" s="85"/>
      <c r="BA3">
        <v>1</v>
      </c>
      <c r="BB3" s="85" t="str">
        <f>REPLACE(INDEX(GroupVertices[Group],MATCH(Edges[[#This Row],[Vertex 1]],GroupVertices[Vertex],0)),1,1,"")</f>
        <v>13</v>
      </c>
      <c r="BC3" s="85" t="str">
        <f>REPLACE(INDEX(GroupVertices[Group],MATCH(Edges[[#This Row],[Vertex 2]],GroupVertices[Vertex],0)),1,1,"")</f>
        <v>13</v>
      </c>
      <c r="BD3" s="51">
        <v>0</v>
      </c>
      <c r="BE3" s="52">
        <v>0</v>
      </c>
      <c r="BF3" s="51">
        <v>1</v>
      </c>
      <c r="BG3" s="52">
        <v>5.2631578947368425</v>
      </c>
      <c r="BH3" s="51">
        <v>0</v>
      </c>
      <c r="BI3" s="52">
        <v>0</v>
      </c>
      <c r="BJ3" s="51">
        <v>18</v>
      </c>
      <c r="BK3" s="52">
        <v>94.73684210526316</v>
      </c>
      <c r="BL3" s="51">
        <v>19</v>
      </c>
    </row>
    <row r="4" spans="1:64" ht="15" customHeight="1">
      <c r="A4" s="84" t="s">
        <v>213</v>
      </c>
      <c r="B4" s="84" t="s">
        <v>215</v>
      </c>
      <c r="C4" s="53" t="s">
        <v>1588</v>
      </c>
      <c r="D4" s="54">
        <v>3</v>
      </c>
      <c r="E4" s="65" t="s">
        <v>132</v>
      </c>
      <c r="F4" s="55">
        <v>32</v>
      </c>
      <c r="G4" s="53"/>
      <c r="H4" s="57"/>
      <c r="I4" s="56"/>
      <c r="J4" s="56"/>
      <c r="K4" s="36" t="s">
        <v>65</v>
      </c>
      <c r="L4" s="83">
        <v>4</v>
      </c>
      <c r="M4" s="83"/>
      <c r="N4" s="63"/>
      <c r="O4" s="86" t="s">
        <v>293</v>
      </c>
      <c r="P4" s="88">
        <v>43536.770370370374</v>
      </c>
      <c r="Q4" s="86" t="s">
        <v>295</v>
      </c>
      <c r="R4" s="86"/>
      <c r="S4" s="86"/>
      <c r="T4" s="86"/>
      <c r="U4" s="86"/>
      <c r="V4" s="89" t="s">
        <v>347</v>
      </c>
      <c r="W4" s="88">
        <v>43536.770370370374</v>
      </c>
      <c r="X4" s="89" t="s">
        <v>403</v>
      </c>
      <c r="Y4" s="86"/>
      <c r="Z4" s="86"/>
      <c r="AA4" s="92" t="s">
        <v>462</v>
      </c>
      <c r="AB4" s="86"/>
      <c r="AC4" s="86" t="b">
        <v>0</v>
      </c>
      <c r="AD4" s="86">
        <v>0</v>
      </c>
      <c r="AE4" s="92" t="s">
        <v>535</v>
      </c>
      <c r="AF4" s="86" t="b">
        <v>0</v>
      </c>
      <c r="AG4" s="86" t="s">
        <v>548</v>
      </c>
      <c r="AH4" s="86"/>
      <c r="AI4" s="92" t="s">
        <v>535</v>
      </c>
      <c r="AJ4" s="86" t="b">
        <v>0</v>
      </c>
      <c r="AK4" s="86">
        <v>4</v>
      </c>
      <c r="AL4" s="92" t="s">
        <v>463</v>
      </c>
      <c r="AM4" s="86" t="s">
        <v>551</v>
      </c>
      <c r="AN4" s="86" t="b">
        <v>0</v>
      </c>
      <c r="AO4" s="92" t="s">
        <v>463</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c r="BE4" s="52"/>
      <c r="BF4" s="51"/>
      <c r="BG4" s="52"/>
      <c r="BH4" s="51"/>
      <c r="BI4" s="52"/>
      <c r="BJ4" s="51"/>
      <c r="BK4" s="52"/>
      <c r="BL4" s="51"/>
    </row>
    <row r="5" spans="1:64" ht="15">
      <c r="A5" s="84" t="s">
        <v>213</v>
      </c>
      <c r="B5" s="84" t="s">
        <v>257</v>
      </c>
      <c r="C5" s="53" t="s">
        <v>1588</v>
      </c>
      <c r="D5" s="54">
        <v>3</v>
      </c>
      <c r="E5" s="65" t="s">
        <v>132</v>
      </c>
      <c r="F5" s="55">
        <v>32</v>
      </c>
      <c r="G5" s="53"/>
      <c r="H5" s="57"/>
      <c r="I5" s="56"/>
      <c r="J5" s="56"/>
      <c r="K5" s="36" t="s">
        <v>65</v>
      </c>
      <c r="L5" s="83">
        <v>5</v>
      </c>
      <c r="M5" s="83"/>
      <c r="N5" s="63"/>
      <c r="O5" s="86" t="s">
        <v>293</v>
      </c>
      <c r="P5" s="88">
        <v>43536.770370370374</v>
      </c>
      <c r="Q5" s="86" t="s">
        <v>295</v>
      </c>
      <c r="R5" s="86"/>
      <c r="S5" s="86"/>
      <c r="T5" s="86"/>
      <c r="U5" s="86"/>
      <c r="V5" s="89" t="s">
        <v>347</v>
      </c>
      <c r="W5" s="88">
        <v>43536.770370370374</v>
      </c>
      <c r="X5" s="89" t="s">
        <v>403</v>
      </c>
      <c r="Y5" s="86"/>
      <c r="Z5" s="86"/>
      <c r="AA5" s="92" t="s">
        <v>462</v>
      </c>
      <c r="AB5" s="86"/>
      <c r="AC5" s="86" t="b">
        <v>0</v>
      </c>
      <c r="AD5" s="86">
        <v>0</v>
      </c>
      <c r="AE5" s="92" t="s">
        <v>535</v>
      </c>
      <c r="AF5" s="86" t="b">
        <v>0</v>
      </c>
      <c r="AG5" s="86" t="s">
        <v>548</v>
      </c>
      <c r="AH5" s="86"/>
      <c r="AI5" s="92" t="s">
        <v>535</v>
      </c>
      <c r="AJ5" s="86" t="b">
        <v>0</v>
      </c>
      <c r="AK5" s="86">
        <v>4</v>
      </c>
      <c r="AL5" s="92" t="s">
        <v>463</v>
      </c>
      <c r="AM5" s="86" t="s">
        <v>551</v>
      </c>
      <c r="AN5" s="86" t="b">
        <v>0</v>
      </c>
      <c r="AO5" s="92" t="s">
        <v>463</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c r="BE5" s="52"/>
      <c r="BF5" s="51"/>
      <c r="BG5" s="52"/>
      <c r="BH5" s="51"/>
      <c r="BI5" s="52"/>
      <c r="BJ5" s="51"/>
      <c r="BK5" s="52"/>
      <c r="BL5" s="51"/>
    </row>
    <row r="6" spans="1:64" ht="15">
      <c r="A6" s="84" t="s">
        <v>213</v>
      </c>
      <c r="B6" s="84" t="s">
        <v>214</v>
      </c>
      <c r="C6" s="53" t="s">
        <v>1588</v>
      </c>
      <c r="D6" s="54">
        <v>3</v>
      </c>
      <c r="E6" s="65" t="s">
        <v>132</v>
      </c>
      <c r="F6" s="55">
        <v>32</v>
      </c>
      <c r="G6" s="53"/>
      <c r="H6" s="57"/>
      <c r="I6" s="56"/>
      <c r="J6" s="56"/>
      <c r="K6" s="36" t="s">
        <v>65</v>
      </c>
      <c r="L6" s="83">
        <v>6</v>
      </c>
      <c r="M6" s="83"/>
      <c r="N6" s="63"/>
      <c r="O6" s="86" t="s">
        <v>293</v>
      </c>
      <c r="P6" s="88">
        <v>43536.770370370374</v>
      </c>
      <c r="Q6" s="86" t="s">
        <v>295</v>
      </c>
      <c r="R6" s="86"/>
      <c r="S6" s="86"/>
      <c r="T6" s="86"/>
      <c r="U6" s="86"/>
      <c r="V6" s="89" t="s">
        <v>347</v>
      </c>
      <c r="W6" s="88">
        <v>43536.770370370374</v>
      </c>
      <c r="X6" s="89" t="s">
        <v>403</v>
      </c>
      <c r="Y6" s="86"/>
      <c r="Z6" s="86"/>
      <c r="AA6" s="92" t="s">
        <v>462</v>
      </c>
      <c r="AB6" s="86"/>
      <c r="AC6" s="86" t="b">
        <v>0</v>
      </c>
      <c r="AD6" s="86">
        <v>0</v>
      </c>
      <c r="AE6" s="92" t="s">
        <v>535</v>
      </c>
      <c r="AF6" s="86" t="b">
        <v>0</v>
      </c>
      <c r="AG6" s="86" t="s">
        <v>548</v>
      </c>
      <c r="AH6" s="86"/>
      <c r="AI6" s="92" t="s">
        <v>535</v>
      </c>
      <c r="AJ6" s="86" t="b">
        <v>0</v>
      </c>
      <c r="AK6" s="86">
        <v>4</v>
      </c>
      <c r="AL6" s="92" t="s">
        <v>463</v>
      </c>
      <c r="AM6" s="86" t="s">
        <v>551</v>
      </c>
      <c r="AN6" s="86" t="b">
        <v>0</v>
      </c>
      <c r="AO6" s="92" t="s">
        <v>463</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1</v>
      </c>
      <c r="BE6" s="52">
        <v>5.2631578947368425</v>
      </c>
      <c r="BF6" s="51">
        <v>0</v>
      </c>
      <c r="BG6" s="52">
        <v>0</v>
      </c>
      <c r="BH6" s="51">
        <v>0</v>
      </c>
      <c r="BI6" s="52">
        <v>0</v>
      </c>
      <c r="BJ6" s="51">
        <v>18</v>
      </c>
      <c r="BK6" s="52">
        <v>94.73684210526316</v>
      </c>
      <c r="BL6" s="51">
        <v>19</v>
      </c>
    </row>
    <row r="7" spans="1:64" ht="15">
      <c r="A7" s="84" t="s">
        <v>214</v>
      </c>
      <c r="B7" s="84" t="s">
        <v>215</v>
      </c>
      <c r="C7" s="53" t="s">
        <v>1588</v>
      </c>
      <c r="D7" s="54">
        <v>3</v>
      </c>
      <c r="E7" s="65" t="s">
        <v>132</v>
      </c>
      <c r="F7" s="55">
        <v>32</v>
      </c>
      <c r="G7" s="53"/>
      <c r="H7" s="57"/>
      <c r="I7" s="56"/>
      <c r="J7" s="56"/>
      <c r="K7" s="36" t="s">
        <v>66</v>
      </c>
      <c r="L7" s="83">
        <v>7</v>
      </c>
      <c r="M7" s="83"/>
      <c r="N7" s="63"/>
      <c r="O7" s="86" t="s">
        <v>293</v>
      </c>
      <c r="P7" s="88">
        <v>43536.752488425926</v>
      </c>
      <c r="Q7" s="86" t="s">
        <v>296</v>
      </c>
      <c r="R7" s="86"/>
      <c r="S7" s="86"/>
      <c r="T7" s="86" t="s">
        <v>340</v>
      </c>
      <c r="U7" s="86"/>
      <c r="V7" s="89" t="s">
        <v>348</v>
      </c>
      <c r="W7" s="88">
        <v>43536.752488425926</v>
      </c>
      <c r="X7" s="89" t="s">
        <v>404</v>
      </c>
      <c r="Y7" s="86"/>
      <c r="Z7" s="86"/>
      <c r="AA7" s="92" t="s">
        <v>463</v>
      </c>
      <c r="AB7" s="92" t="s">
        <v>521</v>
      </c>
      <c r="AC7" s="86" t="b">
        <v>0</v>
      </c>
      <c r="AD7" s="86">
        <v>6</v>
      </c>
      <c r="AE7" s="92" t="s">
        <v>536</v>
      </c>
      <c r="AF7" s="86" t="b">
        <v>0</v>
      </c>
      <c r="AG7" s="86" t="s">
        <v>548</v>
      </c>
      <c r="AH7" s="86"/>
      <c r="AI7" s="92" t="s">
        <v>535</v>
      </c>
      <c r="AJ7" s="86" t="b">
        <v>0</v>
      </c>
      <c r="AK7" s="86">
        <v>4</v>
      </c>
      <c r="AL7" s="92" t="s">
        <v>535</v>
      </c>
      <c r="AM7" s="86" t="s">
        <v>552</v>
      </c>
      <c r="AN7" s="86" t="b">
        <v>0</v>
      </c>
      <c r="AO7" s="92" t="s">
        <v>521</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c r="BE7" s="52"/>
      <c r="BF7" s="51"/>
      <c r="BG7" s="52"/>
      <c r="BH7" s="51"/>
      <c r="BI7" s="52"/>
      <c r="BJ7" s="51"/>
      <c r="BK7" s="52"/>
      <c r="BL7" s="51"/>
    </row>
    <row r="8" spans="1:64" ht="15">
      <c r="A8" s="84" t="s">
        <v>215</v>
      </c>
      <c r="B8" s="84" t="s">
        <v>257</v>
      </c>
      <c r="C8" s="53" t="s">
        <v>1588</v>
      </c>
      <c r="D8" s="54">
        <v>3</v>
      </c>
      <c r="E8" s="65" t="s">
        <v>132</v>
      </c>
      <c r="F8" s="55">
        <v>32</v>
      </c>
      <c r="G8" s="53"/>
      <c r="H8" s="57"/>
      <c r="I8" s="56"/>
      <c r="J8" s="56"/>
      <c r="K8" s="36" t="s">
        <v>65</v>
      </c>
      <c r="L8" s="83">
        <v>8</v>
      </c>
      <c r="M8" s="83"/>
      <c r="N8" s="63"/>
      <c r="O8" s="86" t="s">
        <v>293</v>
      </c>
      <c r="P8" s="88">
        <v>43536.829618055555</v>
      </c>
      <c r="Q8" s="86" t="s">
        <v>295</v>
      </c>
      <c r="R8" s="86"/>
      <c r="S8" s="86"/>
      <c r="T8" s="86"/>
      <c r="U8" s="86"/>
      <c r="V8" s="89" t="s">
        <v>349</v>
      </c>
      <c r="W8" s="88">
        <v>43536.829618055555</v>
      </c>
      <c r="X8" s="89" t="s">
        <v>405</v>
      </c>
      <c r="Y8" s="86"/>
      <c r="Z8" s="86"/>
      <c r="AA8" s="92" t="s">
        <v>464</v>
      </c>
      <c r="AB8" s="86"/>
      <c r="AC8" s="86" t="b">
        <v>0</v>
      </c>
      <c r="AD8" s="86">
        <v>0</v>
      </c>
      <c r="AE8" s="92" t="s">
        <v>535</v>
      </c>
      <c r="AF8" s="86" t="b">
        <v>0</v>
      </c>
      <c r="AG8" s="86" t="s">
        <v>548</v>
      </c>
      <c r="AH8" s="86"/>
      <c r="AI8" s="92" t="s">
        <v>535</v>
      </c>
      <c r="AJ8" s="86" t="b">
        <v>0</v>
      </c>
      <c r="AK8" s="86">
        <v>4</v>
      </c>
      <c r="AL8" s="92" t="s">
        <v>463</v>
      </c>
      <c r="AM8" s="86" t="s">
        <v>551</v>
      </c>
      <c r="AN8" s="86" t="b">
        <v>0</v>
      </c>
      <c r="AO8" s="92" t="s">
        <v>463</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c r="BE8" s="52"/>
      <c r="BF8" s="51"/>
      <c r="BG8" s="52"/>
      <c r="BH8" s="51"/>
      <c r="BI8" s="52"/>
      <c r="BJ8" s="51"/>
      <c r="BK8" s="52"/>
      <c r="BL8" s="51"/>
    </row>
    <row r="9" spans="1:64" ht="15">
      <c r="A9" s="84" t="s">
        <v>215</v>
      </c>
      <c r="B9" s="84" t="s">
        <v>214</v>
      </c>
      <c r="C9" s="53" t="s">
        <v>1588</v>
      </c>
      <c r="D9" s="54">
        <v>3</v>
      </c>
      <c r="E9" s="65" t="s">
        <v>132</v>
      </c>
      <c r="F9" s="55">
        <v>32</v>
      </c>
      <c r="G9" s="53"/>
      <c r="H9" s="57"/>
      <c r="I9" s="56"/>
      <c r="J9" s="56"/>
      <c r="K9" s="36" t="s">
        <v>66</v>
      </c>
      <c r="L9" s="83">
        <v>9</v>
      </c>
      <c r="M9" s="83"/>
      <c r="N9" s="63"/>
      <c r="O9" s="86" t="s">
        <v>293</v>
      </c>
      <c r="P9" s="88">
        <v>43536.829618055555</v>
      </c>
      <c r="Q9" s="86" t="s">
        <v>295</v>
      </c>
      <c r="R9" s="86"/>
      <c r="S9" s="86"/>
      <c r="T9" s="86"/>
      <c r="U9" s="86"/>
      <c r="V9" s="89" t="s">
        <v>349</v>
      </c>
      <c r="W9" s="88">
        <v>43536.829618055555</v>
      </c>
      <c r="X9" s="89" t="s">
        <v>405</v>
      </c>
      <c r="Y9" s="86"/>
      <c r="Z9" s="86"/>
      <c r="AA9" s="92" t="s">
        <v>464</v>
      </c>
      <c r="AB9" s="86"/>
      <c r="AC9" s="86" t="b">
        <v>0</v>
      </c>
      <c r="AD9" s="86">
        <v>0</v>
      </c>
      <c r="AE9" s="92" t="s">
        <v>535</v>
      </c>
      <c r="AF9" s="86" t="b">
        <v>0</v>
      </c>
      <c r="AG9" s="86" t="s">
        <v>548</v>
      </c>
      <c r="AH9" s="86"/>
      <c r="AI9" s="92" t="s">
        <v>535</v>
      </c>
      <c r="AJ9" s="86" t="b">
        <v>0</v>
      </c>
      <c r="AK9" s="86">
        <v>4</v>
      </c>
      <c r="AL9" s="92" t="s">
        <v>463</v>
      </c>
      <c r="AM9" s="86" t="s">
        <v>551</v>
      </c>
      <c r="AN9" s="86" t="b">
        <v>0</v>
      </c>
      <c r="AO9" s="92" t="s">
        <v>463</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1</v>
      </c>
      <c r="BE9" s="52">
        <v>5.2631578947368425</v>
      </c>
      <c r="BF9" s="51">
        <v>0</v>
      </c>
      <c r="BG9" s="52">
        <v>0</v>
      </c>
      <c r="BH9" s="51">
        <v>0</v>
      </c>
      <c r="BI9" s="52">
        <v>0</v>
      </c>
      <c r="BJ9" s="51">
        <v>18</v>
      </c>
      <c r="BK9" s="52">
        <v>94.73684210526316</v>
      </c>
      <c r="BL9" s="51">
        <v>19</v>
      </c>
    </row>
    <row r="10" spans="1:64" ht="15">
      <c r="A10" s="84" t="s">
        <v>216</v>
      </c>
      <c r="B10" s="84" t="s">
        <v>215</v>
      </c>
      <c r="C10" s="53" t="s">
        <v>1588</v>
      </c>
      <c r="D10" s="54">
        <v>3</v>
      </c>
      <c r="E10" s="65" t="s">
        <v>132</v>
      </c>
      <c r="F10" s="55">
        <v>32</v>
      </c>
      <c r="G10" s="53"/>
      <c r="H10" s="57"/>
      <c r="I10" s="56"/>
      <c r="J10" s="56"/>
      <c r="K10" s="36" t="s">
        <v>65</v>
      </c>
      <c r="L10" s="83">
        <v>10</v>
      </c>
      <c r="M10" s="83"/>
      <c r="N10" s="63"/>
      <c r="O10" s="86" t="s">
        <v>293</v>
      </c>
      <c r="P10" s="88">
        <v>43537.63076388889</v>
      </c>
      <c r="Q10" s="86" t="s">
        <v>295</v>
      </c>
      <c r="R10" s="86"/>
      <c r="S10" s="86"/>
      <c r="T10" s="86"/>
      <c r="U10" s="86"/>
      <c r="V10" s="89" t="s">
        <v>350</v>
      </c>
      <c r="W10" s="88">
        <v>43537.63076388889</v>
      </c>
      <c r="X10" s="89" t="s">
        <v>406</v>
      </c>
      <c r="Y10" s="86"/>
      <c r="Z10" s="86"/>
      <c r="AA10" s="92" t="s">
        <v>465</v>
      </c>
      <c r="AB10" s="86"/>
      <c r="AC10" s="86" t="b">
        <v>0</v>
      </c>
      <c r="AD10" s="86">
        <v>0</v>
      </c>
      <c r="AE10" s="92" t="s">
        <v>535</v>
      </c>
      <c r="AF10" s="86" t="b">
        <v>0</v>
      </c>
      <c r="AG10" s="86" t="s">
        <v>548</v>
      </c>
      <c r="AH10" s="86"/>
      <c r="AI10" s="92" t="s">
        <v>535</v>
      </c>
      <c r="AJ10" s="86" t="b">
        <v>0</v>
      </c>
      <c r="AK10" s="86">
        <v>4</v>
      </c>
      <c r="AL10" s="92" t="s">
        <v>463</v>
      </c>
      <c r="AM10" s="86" t="s">
        <v>553</v>
      </c>
      <c r="AN10" s="86" t="b">
        <v>0</v>
      </c>
      <c r="AO10" s="92" t="s">
        <v>463</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c r="BE10" s="52"/>
      <c r="BF10" s="51"/>
      <c r="BG10" s="52"/>
      <c r="BH10" s="51"/>
      <c r="BI10" s="52"/>
      <c r="BJ10" s="51"/>
      <c r="BK10" s="52"/>
      <c r="BL10" s="51"/>
    </row>
    <row r="11" spans="1:64" ht="15">
      <c r="A11" s="84" t="s">
        <v>214</v>
      </c>
      <c r="B11" s="84" t="s">
        <v>257</v>
      </c>
      <c r="C11" s="53" t="s">
        <v>1588</v>
      </c>
      <c r="D11" s="54">
        <v>3</v>
      </c>
      <c r="E11" s="65" t="s">
        <v>132</v>
      </c>
      <c r="F11" s="55">
        <v>32</v>
      </c>
      <c r="G11" s="53"/>
      <c r="H11" s="57"/>
      <c r="I11" s="56"/>
      <c r="J11" s="56"/>
      <c r="K11" s="36" t="s">
        <v>65</v>
      </c>
      <c r="L11" s="83">
        <v>11</v>
      </c>
      <c r="M11" s="83"/>
      <c r="N11" s="63"/>
      <c r="O11" s="86" t="s">
        <v>292</v>
      </c>
      <c r="P11" s="88">
        <v>43536.752488425926</v>
      </c>
      <c r="Q11" s="86" t="s">
        <v>296</v>
      </c>
      <c r="R11" s="86"/>
      <c r="S11" s="86"/>
      <c r="T11" s="86" t="s">
        <v>340</v>
      </c>
      <c r="U11" s="86"/>
      <c r="V11" s="89" t="s">
        <v>348</v>
      </c>
      <c r="W11" s="88">
        <v>43536.752488425926</v>
      </c>
      <c r="X11" s="89" t="s">
        <v>404</v>
      </c>
      <c r="Y11" s="86"/>
      <c r="Z11" s="86"/>
      <c r="AA11" s="92" t="s">
        <v>463</v>
      </c>
      <c r="AB11" s="92" t="s">
        <v>521</v>
      </c>
      <c r="AC11" s="86" t="b">
        <v>0</v>
      </c>
      <c r="AD11" s="86">
        <v>6</v>
      </c>
      <c r="AE11" s="92" t="s">
        <v>536</v>
      </c>
      <c r="AF11" s="86" t="b">
        <v>0</v>
      </c>
      <c r="AG11" s="86" t="s">
        <v>548</v>
      </c>
      <c r="AH11" s="86"/>
      <c r="AI11" s="92" t="s">
        <v>535</v>
      </c>
      <c r="AJ11" s="86" t="b">
        <v>0</v>
      </c>
      <c r="AK11" s="86">
        <v>4</v>
      </c>
      <c r="AL11" s="92" t="s">
        <v>535</v>
      </c>
      <c r="AM11" s="86" t="s">
        <v>552</v>
      </c>
      <c r="AN11" s="86" t="b">
        <v>0</v>
      </c>
      <c r="AO11" s="92" t="s">
        <v>521</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v>2</v>
      </c>
      <c r="BE11" s="52">
        <v>9.090909090909092</v>
      </c>
      <c r="BF11" s="51">
        <v>0</v>
      </c>
      <c r="BG11" s="52">
        <v>0</v>
      </c>
      <c r="BH11" s="51">
        <v>0</v>
      </c>
      <c r="BI11" s="52">
        <v>0</v>
      </c>
      <c r="BJ11" s="51">
        <v>20</v>
      </c>
      <c r="BK11" s="52">
        <v>90.9090909090909</v>
      </c>
      <c r="BL11" s="51">
        <v>22</v>
      </c>
    </row>
    <row r="12" spans="1:64" ht="15">
      <c r="A12" s="84" t="s">
        <v>216</v>
      </c>
      <c r="B12" s="84" t="s">
        <v>214</v>
      </c>
      <c r="C12" s="53" t="s">
        <v>1588</v>
      </c>
      <c r="D12" s="54">
        <v>3</v>
      </c>
      <c r="E12" s="65" t="s">
        <v>132</v>
      </c>
      <c r="F12" s="55">
        <v>32</v>
      </c>
      <c r="G12" s="53"/>
      <c r="H12" s="57"/>
      <c r="I12" s="56"/>
      <c r="J12" s="56"/>
      <c r="K12" s="36" t="s">
        <v>65</v>
      </c>
      <c r="L12" s="83">
        <v>12</v>
      </c>
      <c r="M12" s="83"/>
      <c r="N12" s="63"/>
      <c r="O12" s="86" t="s">
        <v>293</v>
      </c>
      <c r="P12" s="88">
        <v>43537.63076388889</v>
      </c>
      <c r="Q12" s="86" t="s">
        <v>295</v>
      </c>
      <c r="R12" s="86"/>
      <c r="S12" s="86"/>
      <c r="T12" s="86"/>
      <c r="U12" s="86"/>
      <c r="V12" s="89" t="s">
        <v>350</v>
      </c>
      <c r="W12" s="88">
        <v>43537.63076388889</v>
      </c>
      <c r="X12" s="89" t="s">
        <v>406</v>
      </c>
      <c r="Y12" s="86"/>
      <c r="Z12" s="86"/>
      <c r="AA12" s="92" t="s">
        <v>465</v>
      </c>
      <c r="AB12" s="86"/>
      <c r="AC12" s="86" t="b">
        <v>0</v>
      </c>
      <c r="AD12" s="86">
        <v>0</v>
      </c>
      <c r="AE12" s="92" t="s">
        <v>535</v>
      </c>
      <c r="AF12" s="86" t="b">
        <v>0</v>
      </c>
      <c r="AG12" s="86" t="s">
        <v>548</v>
      </c>
      <c r="AH12" s="86"/>
      <c r="AI12" s="92" t="s">
        <v>535</v>
      </c>
      <c r="AJ12" s="86" t="b">
        <v>0</v>
      </c>
      <c r="AK12" s="86">
        <v>4</v>
      </c>
      <c r="AL12" s="92" t="s">
        <v>463</v>
      </c>
      <c r="AM12" s="86" t="s">
        <v>553</v>
      </c>
      <c r="AN12" s="86" t="b">
        <v>0</v>
      </c>
      <c r="AO12" s="92" t="s">
        <v>463</v>
      </c>
      <c r="AP12" s="86" t="s">
        <v>176</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c r="BE12" s="52"/>
      <c r="BF12" s="51"/>
      <c r="BG12" s="52"/>
      <c r="BH12" s="51"/>
      <c r="BI12" s="52"/>
      <c r="BJ12" s="51"/>
      <c r="BK12" s="52"/>
      <c r="BL12" s="51"/>
    </row>
    <row r="13" spans="1:64" ht="15">
      <c r="A13" s="84" t="s">
        <v>216</v>
      </c>
      <c r="B13" s="84" t="s">
        <v>257</v>
      </c>
      <c r="C13" s="53" t="s">
        <v>1588</v>
      </c>
      <c r="D13" s="54">
        <v>3</v>
      </c>
      <c r="E13" s="65" t="s">
        <v>132</v>
      </c>
      <c r="F13" s="55">
        <v>32</v>
      </c>
      <c r="G13" s="53"/>
      <c r="H13" s="57"/>
      <c r="I13" s="56"/>
      <c r="J13" s="56"/>
      <c r="K13" s="36" t="s">
        <v>65</v>
      </c>
      <c r="L13" s="83">
        <v>13</v>
      </c>
      <c r="M13" s="83"/>
      <c r="N13" s="63"/>
      <c r="O13" s="86" t="s">
        <v>293</v>
      </c>
      <c r="P13" s="88">
        <v>43537.63076388889</v>
      </c>
      <c r="Q13" s="86" t="s">
        <v>295</v>
      </c>
      <c r="R13" s="86"/>
      <c r="S13" s="86"/>
      <c r="T13" s="86"/>
      <c r="U13" s="86"/>
      <c r="V13" s="89" t="s">
        <v>350</v>
      </c>
      <c r="W13" s="88">
        <v>43537.63076388889</v>
      </c>
      <c r="X13" s="89" t="s">
        <v>406</v>
      </c>
      <c r="Y13" s="86"/>
      <c r="Z13" s="86"/>
      <c r="AA13" s="92" t="s">
        <v>465</v>
      </c>
      <c r="AB13" s="86"/>
      <c r="AC13" s="86" t="b">
        <v>0</v>
      </c>
      <c r="AD13" s="86">
        <v>0</v>
      </c>
      <c r="AE13" s="92" t="s">
        <v>535</v>
      </c>
      <c r="AF13" s="86" t="b">
        <v>0</v>
      </c>
      <c r="AG13" s="86" t="s">
        <v>548</v>
      </c>
      <c r="AH13" s="86"/>
      <c r="AI13" s="92" t="s">
        <v>535</v>
      </c>
      <c r="AJ13" s="86" t="b">
        <v>0</v>
      </c>
      <c r="AK13" s="86">
        <v>4</v>
      </c>
      <c r="AL13" s="92" t="s">
        <v>463</v>
      </c>
      <c r="AM13" s="86" t="s">
        <v>553</v>
      </c>
      <c r="AN13" s="86" t="b">
        <v>0</v>
      </c>
      <c r="AO13" s="92" t="s">
        <v>463</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v>1</v>
      </c>
      <c r="BE13" s="52">
        <v>5.2631578947368425</v>
      </c>
      <c r="BF13" s="51">
        <v>0</v>
      </c>
      <c r="BG13" s="52">
        <v>0</v>
      </c>
      <c r="BH13" s="51">
        <v>0</v>
      </c>
      <c r="BI13" s="52">
        <v>0</v>
      </c>
      <c r="BJ13" s="51">
        <v>18</v>
      </c>
      <c r="BK13" s="52">
        <v>94.73684210526316</v>
      </c>
      <c r="BL13" s="51">
        <v>19</v>
      </c>
    </row>
    <row r="14" spans="1:64" ht="15">
      <c r="A14" s="84" t="s">
        <v>217</v>
      </c>
      <c r="B14" s="84" t="s">
        <v>269</v>
      </c>
      <c r="C14" s="53" t="s">
        <v>1588</v>
      </c>
      <c r="D14" s="54">
        <v>3</v>
      </c>
      <c r="E14" s="65" t="s">
        <v>132</v>
      </c>
      <c r="F14" s="55">
        <v>32</v>
      </c>
      <c r="G14" s="53"/>
      <c r="H14" s="57"/>
      <c r="I14" s="56"/>
      <c r="J14" s="56"/>
      <c r="K14" s="36" t="s">
        <v>65</v>
      </c>
      <c r="L14" s="83">
        <v>14</v>
      </c>
      <c r="M14" s="83"/>
      <c r="N14" s="63"/>
      <c r="O14" s="86" t="s">
        <v>292</v>
      </c>
      <c r="P14" s="88">
        <v>43535.64802083333</v>
      </c>
      <c r="Q14" s="86" t="s">
        <v>297</v>
      </c>
      <c r="R14" s="86"/>
      <c r="S14" s="86"/>
      <c r="T14" s="86" t="s">
        <v>341</v>
      </c>
      <c r="U14" s="86"/>
      <c r="V14" s="89" t="s">
        <v>351</v>
      </c>
      <c r="W14" s="88">
        <v>43535.64802083333</v>
      </c>
      <c r="X14" s="89" t="s">
        <v>407</v>
      </c>
      <c r="Y14" s="86"/>
      <c r="Z14" s="86"/>
      <c r="AA14" s="92" t="s">
        <v>466</v>
      </c>
      <c r="AB14" s="92" t="s">
        <v>522</v>
      </c>
      <c r="AC14" s="86" t="b">
        <v>0</v>
      </c>
      <c r="AD14" s="86">
        <v>2</v>
      </c>
      <c r="AE14" s="92" t="s">
        <v>537</v>
      </c>
      <c r="AF14" s="86" t="b">
        <v>0</v>
      </c>
      <c r="AG14" s="86" t="s">
        <v>548</v>
      </c>
      <c r="AH14" s="86"/>
      <c r="AI14" s="92" t="s">
        <v>535</v>
      </c>
      <c r="AJ14" s="86" t="b">
        <v>0</v>
      </c>
      <c r="AK14" s="86">
        <v>1</v>
      </c>
      <c r="AL14" s="92" t="s">
        <v>535</v>
      </c>
      <c r="AM14" s="86" t="s">
        <v>553</v>
      </c>
      <c r="AN14" s="86" t="b">
        <v>0</v>
      </c>
      <c r="AO14" s="92" t="s">
        <v>522</v>
      </c>
      <c r="AP14" s="86" t="s">
        <v>176</v>
      </c>
      <c r="AQ14" s="86">
        <v>0</v>
      </c>
      <c r="AR14" s="86">
        <v>0</v>
      </c>
      <c r="AS14" s="86"/>
      <c r="AT14" s="86"/>
      <c r="AU14" s="86"/>
      <c r="AV14" s="86"/>
      <c r="AW14" s="86"/>
      <c r="AX14" s="86"/>
      <c r="AY14" s="86"/>
      <c r="AZ14" s="86"/>
      <c r="BA14">
        <v>1</v>
      </c>
      <c r="BB14" s="85" t="str">
        <f>REPLACE(INDEX(GroupVertices[Group],MATCH(Edges[[#This Row],[Vertex 1]],GroupVertices[Vertex],0)),1,1,"")</f>
        <v>7</v>
      </c>
      <c r="BC14" s="85" t="str">
        <f>REPLACE(INDEX(GroupVertices[Group],MATCH(Edges[[#This Row],[Vertex 2]],GroupVertices[Vertex],0)),1,1,"")</f>
        <v>7</v>
      </c>
      <c r="BD14" s="51">
        <v>2</v>
      </c>
      <c r="BE14" s="52">
        <v>3.6363636363636362</v>
      </c>
      <c r="BF14" s="51">
        <v>3</v>
      </c>
      <c r="BG14" s="52">
        <v>5.454545454545454</v>
      </c>
      <c r="BH14" s="51">
        <v>0</v>
      </c>
      <c r="BI14" s="52">
        <v>0</v>
      </c>
      <c r="BJ14" s="51">
        <v>50</v>
      </c>
      <c r="BK14" s="52">
        <v>90.9090909090909</v>
      </c>
      <c r="BL14" s="51">
        <v>55</v>
      </c>
    </row>
    <row r="15" spans="1:64" ht="15">
      <c r="A15" s="84" t="s">
        <v>217</v>
      </c>
      <c r="B15" s="84" t="s">
        <v>270</v>
      </c>
      <c r="C15" s="53" t="s">
        <v>1588</v>
      </c>
      <c r="D15" s="54">
        <v>3</v>
      </c>
      <c r="E15" s="65" t="s">
        <v>132</v>
      </c>
      <c r="F15" s="55">
        <v>32</v>
      </c>
      <c r="G15" s="53"/>
      <c r="H15" s="57"/>
      <c r="I15" s="56"/>
      <c r="J15" s="56"/>
      <c r="K15" s="36" t="s">
        <v>65</v>
      </c>
      <c r="L15" s="83">
        <v>15</v>
      </c>
      <c r="M15" s="83"/>
      <c r="N15" s="63"/>
      <c r="O15" s="86" t="s">
        <v>292</v>
      </c>
      <c r="P15" s="88">
        <v>43537.64331018519</v>
      </c>
      <c r="Q15" s="86" t="s">
        <v>298</v>
      </c>
      <c r="R15" s="86"/>
      <c r="S15" s="86"/>
      <c r="T15" s="86"/>
      <c r="U15" s="86"/>
      <c r="V15" s="89" t="s">
        <v>351</v>
      </c>
      <c r="W15" s="88">
        <v>43537.64331018519</v>
      </c>
      <c r="X15" s="89" t="s">
        <v>408</v>
      </c>
      <c r="Y15" s="86"/>
      <c r="Z15" s="86"/>
      <c r="AA15" s="92" t="s">
        <v>467</v>
      </c>
      <c r="AB15" s="92" t="s">
        <v>523</v>
      </c>
      <c r="AC15" s="86" t="b">
        <v>0</v>
      </c>
      <c r="AD15" s="86">
        <v>1</v>
      </c>
      <c r="AE15" s="92" t="s">
        <v>538</v>
      </c>
      <c r="AF15" s="86" t="b">
        <v>0</v>
      </c>
      <c r="AG15" s="86" t="s">
        <v>548</v>
      </c>
      <c r="AH15" s="86"/>
      <c r="AI15" s="92" t="s">
        <v>535</v>
      </c>
      <c r="AJ15" s="86" t="b">
        <v>0</v>
      </c>
      <c r="AK15" s="86">
        <v>0</v>
      </c>
      <c r="AL15" s="92" t="s">
        <v>535</v>
      </c>
      <c r="AM15" s="86" t="s">
        <v>553</v>
      </c>
      <c r="AN15" s="86" t="b">
        <v>0</v>
      </c>
      <c r="AO15" s="92" t="s">
        <v>523</v>
      </c>
      <c r="AP15" s="86" t="s">
        <v>176</v>
      </c>
      <c r="AQ15" s="86">
        <v>0</v>
      </c>
      <c r="AR15" s="86">
        <v>0</v>
      </c>
      <c r="AS15" s="86"/>
      <c r="AT15" s="86"/>
      <c r="AU15" s="86"/>
      <c r="AV15" s="86"/>
      <c r="AW15" s="86"/>
      <c r="AX15" s="86"/>
      <c r="AY15" s="86"/>
      <c r="AZ15" s="86"/>
      <c r="BA15">
        <v>1</v>
      </c>
      <c r="BB15" s="85" t="str">
        <f>REPLACE(INDEX(GroupVertices[Group],MATCH(Edges[[#This Row],[Vertex 1]],GroupVertices[Vertex],0)),1,1,"")</f>
        <v>7</v>
      </c>
      <c r="BC15" s="85" t="str">
        <f>REPLACE(INDEX(GroupVertices[Group],MATCH(Edges[[#This Row],[Vertex 2]],GroupVertices[Vertex],0)),1,1,"")</f>
        <v>7</v>
      </c>
      <c r="BD15" s="51">
        <v>0</v>
      </c>
      <c r="BE15" s="52">
        <v>0</v>
      </c>
      <c r="BF15" s="51">
        <v>2</v>
      </c>
      <c r="BG15" s="52">
        <v>3.7735849056603774</v>
      </c>
      <c r="BH15" s="51">
        <v>0</v>
      </c>
      <c r="BI15" s="52">
        <v>0</v>
      </c>
      <c r="BJ15" s="51">
        <v>51</v>
      </c>
      <c r="BK15" s="52">
        <v>96.22641509433963</v>
      </c>
      <c r="BL15" s="51">
        <v>53</v>
      </c>
    </row>
    <row r="16" spans="1:64" ht="15">
      <c r="A16" s="84" t="s">
        <v>218</v>
      </c>
      <c r="B16" s="84" t="s">
        <v>257</v>
      </c>
      <c r="C16" s="53" t="s">
        <v>1588</v>
      </c>
      <c r="D16" s="54">
        <v>3</v>
      </c>
      <c r="E16" s="65" t="s">
        <v>132</v>
      </c>
      <c r="F16" s="55">
        <v>32</v>
      </c>
      <c r="G16" s="53"/>
      <c r="H16" s="57"/>
      <c r="I16" s="56"/>
      <c r="J16" s="56"/>
      <c r="K16" s="36" t="s">
        <v>65</v>
      </c>
      <c r="L16" s="83">
        <v>16</v>
      </c>
      <c r="M16" s="83"/>
      <c r="N16" s="63"/>
      <c r="O16" s="86" t="s">
        <v>293</v>
      </c>
      <c r="P16" s="88">
        <v>43537.94359953704</v>
      </c>
      <c r="Q16" s="86" t="s">
        <v>299</v>
      </c>
      <c r="R16" s="86"/>
      <c r="S16" s="86"/>
      <c r="T16" s="86" t="s">
        <v>342</v>
      </c>
      <c r="U16" s="86"/>
      <c r="V16" s="89" t="s">
        <v>352</v>
      </c>
      <c r="W16" s="88">
        <v>43537.94359953704</v>
      </c>
      <c r="X16" s="89" t="s">
        <v>409</v>
      </c>
      <c r="Y16" s="86"/>
      <c r="Z16" s="86"/>
      <c r="AA16" s="92" t="s">
        <v>468</v>
      </c>
      <c r="AB16" s="86"/>
      <c r="AC16" s="86" t="b">
        <v>0</v>
      </c>
      <c r="AD16" s="86">
        <v>0</v>
      </c>
      <c r="AE16" s="92" t="s">
        <v>535</v>
      </c>
      <c r="AF16" s="86" t="b">
        <v>0</v>
      </c>
      <c r="AG16" s="86" t="s">
        <v>548</v>
      </c>
      <c r="AH16" s="86"/>
      <c r="AI16" s="92" t="s">
        <v>535</v>
      </c>
      <c r="AJ16" s="86" t="b">
        <v>0</v>
      </c>
      <c r="AK16" s="86">
        <v>3</v>
      </c>
      <c r="AL16" s="92" t="s">
        <v>507</v>
      </c>
      <c r="AM16" s="86" t="s">
        <v>554</v>
      </c>
      <c r="AN16" s="86" t="b">
        <v>0</v>
      </c>
      <c r="AO16" s="92" t="s">
        <v>507</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v>1</v>
      </c>
      <c r="BE16" s="52">
        <v>4.166666666666667</v>
      </c>
      <c r="BF16" s="51">
        <v>0</v>
      </c>
      <c r="BG16" s="52">
        <v>0</v>
      </c>
      <c r="BH16" s="51">
        <v>0</v>
      </c>
      <c r="BI16" s="52">
        <v>0</v>
      </c>
      <c r="BJ16" s="51">
        <v>23</v>
      </c>
      <c r="BK16" s="52">
        <v>95.83333333333333</v>
      </c>
      <c r="BL16" s="51">
        <v>24</v>
      </c>
    </row>
    <row r="17" spans="1:64" ht="15">
      <c r="A17" s="84" t="s">
        <v>219</v>
      </c>
      <c r="B17" s="84" t="s">
        <v>257</v>
      </c>
      <c r="C17" s="53" t="s">
        <v>1588</v>
      </c>
      <c r="D17" s="54">
        <v>3</v>
      </c>
      <c r="E17" s="65" t="s">
        <v>132</v>
      </c>
      <c r="F17" s="55">
        <v>32</v>
      </c>
      <c r="G17" s="53"/>
      <c r="H17" s="57"/>
      <c r="I17" s="56"/>
      <c r="J17" s="56"/>
      <c r="K17" s="36" t="s">
        <v>65</v>
      </c>
      <c r="L17" s="83">
        <v>17</v>
      </c>
      <c r="M17" s="83"/>
      <c r="N17" s="63"/>
      <c r="O17" s="86" t="s">
        <v>293</v>
      </c>
      <c r="P17" s="88">
        <v>43537.943657407406</v>
      </c>
      <c r="Q17" s="86" t="s">
        <v>299</v>
      </c>
      <c r="R17" s="86"/>
      <c r="S17" s="86"/>
      <c r="T17" s="86" t="s">
        <v>342</v>
      </c>
      <c r="U17" s="86"/>
      <c r="V17" s="89" t="s">
        <v>353</v>
      </c>
      <c r="W17" s="88">
        <v>43537.943657407406</v>
      </c>
      <c r="X17" s="89" t="s">
        <v>410</v>
      </c>
      <c r="Y17" s="86"/>
      <c r="Z17" s="86"/>
      <c r="AA17" s="92" t="s">
        <v>469</v>
      </c>
      <c r="AB17" s="86"/>
      <c r="AC17" s="86" t="b">
        <v>0</v>
      </c>
      <c r="AD17" s="86">
        <v>0</v>
      </c>
      <c r="AE17" s="92" t="s">
        <v>535</v>
      </c>
      <c r="AF17" s="86" t="b">
        <v>0</v>
      </c>
      <c r="AG17" s="86" t="s">
        <v>548</v>
      </c>
      <c r="AH17" s="86"/>
      <c r="AI17" s="92" t="s">
        <v>535</v>
      </c>
      <c r="AJ17" s="86" t="b">
        <v>0</v>
      </c>
      <c r="AK17" s="86">
        <v>3</v>
      </c>
      <c r="AL17" s="92" t="s">
        <v>507</v>
      </c>
      <c r="AM17" s="86" t="s">
        <v>555</v>
      </c>
      <c r="AN17" s="86" t="b">
        <v>0</v>
      </c>
      <c r="AO17" s="92" t="s">
        <v>507</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v>1</v>
      </c>
      <c r="BE17" s="52">
        <v>4.166666666666667</v>
      </c>
      <c r="BF17" s="51">
        <v>0</v>
      </c>
      <c r="BG17" s="52">
        <v>0</v>
      </c>
      <c r="BH17" s="51">
        <v>0</v>
      </c>
      <c r="BI17" s="52">
        <v>0</v>
      </c>
      <c r="BJ17" s="51">
        <v>23</v>
      </c>
      <c r="BK17" s="52">
        <v>95.83333333333333</v>
      </c>
      <c r="BL17" s="51">
        <v>24</v>
      </c>
    </row>
    <row r="18" spans="1:64" ht="15">
      <c r="A18" s="84" t="s">
        <v>220</v>
      </c>
      <c r="B18" s="84" t="s">
        <v>257</v>
      </c>
      <c r="C18" s="53" t="s">
        <v>1588</v>
      </c>
      <c r="D18" s="54">
        <v>3</v>
      </c>
      <c r="E18" s="65" t="s">
        <v>132</v>
      </c>
      <c r="F18" s="55">
        <v>32</v>
      </c>
      <c r="G18" s="53"/>
      <c r="H18" s="57"/>
      <c r="I18" s="56"/>
      <c r="J18" s="56"/>
      <c r="K18" s="36" t="s">
        <v>65</v>
      </c>
      <c r="L18" s="83">
        <v>18</v>
      </c>
      <c r="M18" s="83"/>
      <c r="N18" s="63"/>
      <c r="O18" s="86" t="s">
        <v>293</v>
      </c>
      <c r="P18" s="88">
        <v>43537.972962962966</v>
      </c>
      <c r="Q18" s="86" t="s">
        <v>300</v>
      </c>
      <c r="R18" s="86"/>
      <c r="S18" s="86"/>
      <c r="T18" s="86"/>
      <c r="U18" s="86"/>
      <c r="V18" s="89" t="s">
        <v>354</v>
      </c>
      <c r="W18" s="88">
        <v>43537.972962962966</v>
      </c>
      <c r="X18" s="89" t="s">
        <v>411</v>
      </c>
      <c r="Y18" s="86"/>
      <c r="Z18" s="86"/>
      <c r="AA18" s="92" t="s">
        <v>470</v>
      </c>
      <c r="AB18" s="86"/>
      <c r="AC18" s="86" t="b">
        <v>0</v>
      </c>
      <c r="AD18" s="86">
        <v>0</v>
      </c>
      <c r="AE18" s="92" t="s">
        <v>535</v>
      </c>
      <c r="AF18" s="86" t="b">
        <v>0</v>
      </c>
      <c r="AG18" s="86" t="s">
        <v>548</v>
      </c>
      <c r="AH18" s="86"/>
      <c r="AI18" s="92" t="s">
        <v>535</v>
      </c>
      <c r="AJ18" s="86" t="b">
        <v>0</v>
      </c>
      <c r="AK18" s="86">
        <v>7</v>
      </c>
      <c r="AL18" s="92" t="s">
        <v>508</v>
      </c>
      <c r="AM18" s="86" t="s">
        <v>551</v>
      </c>
      <c r="AN18" s="86" t="b">
        <v>0</v>
      </c>
      <c r="AO18" s="92" t="s">
        <v>508</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v>0</v>
      </c>
      <c r="BE18" s="52">
        <v>0</v>
      </c>
      <c r="BF18" s="51">
        <v>0</v>
      </c>
      <c r="BG18" s="52">
        <v>0</v>
      </c>
      <c r="BH18" s="51">
        <v>0</v>
      </c>
      <c r="BI18" s="52">
        <v>0</v>
      </c>
      <c r="BJ18" s="51">
        <v>17</v>
      </c>
      <c r="BK18" s="52">
        <v>100</v>
      </c>
      <c r="BL18" s="51">
        <v>17</v>
      </c>
    </row>
    <row r="19" spans="1:64" ht="15">
      <c r="A19" s="84" t="s">
        <v>221</v>
      </c>
      <c r="B19" s="84" t="s">
        <v>271</v>
      </c>
      <c r="C19" s="53" t="s">
        <v>1588</v>
      </c>
      <c r="D19" s="54">
        <v>3</v>
      </c>
      <c r="E19" s="65" t="s">
        <v>132</v>
      </c>
      <c r="F19" s="55">
        <v>32</v>
      </c>
      <c r="G19" s="53"/>
      <c r="H19" s="57"/>
      <c r="I19" s="56"/>
      <c r="J19" s="56"/>
      <c r="K19" s="36" t="s">
        <v>65</v>
      </c>
      <c r="L19" s="83">
        <v>19</v>
      </c>
      <c r="M19" s="83"/>
      <c r="N19" s="63"/>
      <c r="O19" s="86" t="s">
        <v>293</v>
      </c>
      <c r="P19" s="88">
        <v>43538.29177083333</v>
      </c>
      <c r="Q19" s="86" t="s">
        <v>301</v>
      </c>
      <c r="R19" s="86"/>
      <c r="S19" s="86"/>
      <c r="T19" s="86"/>
      <c r="U19" s="86"/>
      <c r="V19" s="89" t="s">
        <v>355</v>
      </c>
      <c r="W19" s="88">
        <v>43538.29177083333</v>
      </c>
      <c r="X19" s="89" t="s">
        <v>412</v>
      </c>
      <c r="Y19" s="86"/>
      <c r="Z19" s="86"/>
      <c r="AA19" s="92" t="s">
        <v>471</v>
      </c>
      <c r="AB19" s="92" t="s">
        <v>524</v>
      </c>
      <c r="AC19" s="86" t="b">
        <v>0</v>
      </c>
      <c r="AD19" s="86">
        <v>1</v>
      </c>
      <c r="AE19" s="92" t="s">
        <v>539</v>
      </c>
      <c r="AF19" s="86" t="b">
        <v>0</v>
      </c>
      <c r="AG19" s="86" t="s">
        <v>548</v>
      </c>
      <c r="AH19" s="86"/>
      <c r="AI19" s="92" t="s">
        <v>535</v>
      </c>
      <c r="AJ19" s="86" t="b">
        <v>0</v>
      </c>
      <c r="AK19" s="86">
        <v>0</v>
      </c>
      <c r="AL19" s="92" t="s">
        <v>535</v>
      </c>
      <c r="AM19" s="86" t="s">
        <v>551</v>
      </c>
      <c r="AN19" s="86" t="b">
        <v>0</v>
      </c>
      <c r="AO19" s="92" t="s">
        <v>524</v>
      </c>
      <c r="AP19" s="86" t="s">
        <v>176</v>
      </c>
      <c r="AQ19" s="86">
        <v>0</v>
      </c>
      <c r="AR19" s="86">
        <v>0</v>
      </c>
      <c r="AS19" s="86"/>
      <c r="AT19" s="86"/>
      <c r="AU19" s="86"/>
      <c r="AV19" s="86"/>
      <c r="AW19" s="86"/>
      <c r="AX19" s="86"/>
      <c r="AY19" s="86"/>
      <c r="AZ19" s="86"/>
      <c r="BA19">
        <v>1</v>
      </c>
      <c r="BB19" s="85" t="str">
        <f>REPLACE(INDEX(GroupVertices[Group],MATCH(Edges[[#This Row],[Vertex 1]],GroupVertices[Vertex],0)),1,1,"")</f>
        <v>8</v>
      </c>
      <c r="BC19" s="85" t="str">
        <f>REPLACE(INDEX(GroupVertices[Group],MATCH(Edges[[#This Row],[Vertex 2]],GroupVertices[Vertex],0)),1,1,"")</f>
        <v>8</v>
      </c>
      <c r="BD19" s="51"/>
      <c r="BE19" s="52"/>
      <c r="BF19" s="51"/>
      <c r="BG19" s="52"/>
      <c r="BH19" s="51"/>
      <c r="BI19" s="52"/>
      <c r="BJ19" s="51"/>
      <c r="BK19" s="52"/>
      <c r="BL19" s="51"/>
    </row>
    <row r="20" spans="1:64" ht="15">
      <c r="A20" s="84" t="s">
        <v>221</v>
      </c>
      <c r="B20" s="84" t="s">
        <v>272</v>
      </c>
      <c r="C20" s="53" t="s">
        <v>1588</v>
      </c>
      <c r="D20" s="54">
        <v>3</v>
      </c>
      <c r="E20" s="65" t="s">
        <v>132</v>
      </c>
      <c r="F20" s="55">
        <v>32</v>
      </c>
      <c r="G20" s="53"/>
      <c r="H20" s="57"/>
      <c r="I20" s="56"/>
      <c r="J20" s="56"/>
      <c r="K20" s="36" t="s">
        <v>65</v>
      </c>
      <c r="L20" s="83">
        <v>20</v>
      </c>
      <c r="M20" s="83"/>
      <c r="N20" s="63"/>
      <c r="O20" s="86" t="s">
        <v>293</v>
      </c>
      <c r="P20" s="88">
        <v>43538.29177083333</v>
      </c>
      <c r="Q20" s="86" t="s">
        <v>301</v>
      </c>
      <c r="R20" s="86"/>
      <c r="S20" s="86"/>
      <c r="T20" s="86"/>
      <c r="U20" s="86"/>
      <c r="V20" s="89" t="s">
        <v>355</v>
      </c>
      <c r="W20" s="88">
        <v>43538.29177083333</v>
      </c>
      <c r="X20" s="89" t="s">
        <v>412</v>
      </c>
      <c r="Y20" s="86"/>
      <c r="Z20" s="86"/>
      <c r="AA20" s="92" t="s">
        <v>471</v>
      </c>
      <c r="AB20" s="92" t="s">
        <v>524</v>
      </c>
      <c r="AC20" s="86" t="b">
        <v>0</v>
      </c>
      <c r="AD20" s="86">
        <v>1</v>
      </c>
      <c r="AE20" s="92" t="s">
        <v>539</v>
      </c>
      <c r="AF20" s="86" t="b">
        <v>0</v>
      </c>
      <c r="AG20" s="86" t="s">
        <v>548</v>
      </c>
      <c r="AH20" s="86"/>
      <c r="AI20" s="92" t="s">
        <v>535</v>
      </c>
      <c r="AJ20" s="86" t="b">
        <v>0</v>
      </c>
      <c r="AK20" s="86">
        <v>0</v>
      </c>
      <c r="AL20" s="92" t="s">
        <v>535</v>
      </c>
      <c r="AM20" s="86" t="s">
        <v>551</v>
      </c>
      <c r="AN20" s="86" t="b">
        <v>0</v>
      </c>
      <c r="AO20" s="92" t="s">
        <v>524</v>
      </c>
      <c r="AP20" s="86" t="s">
        <v>176</v>
      </c>
      <c r="AQ20" s="86">
        <v>0</v>
      </c>
      <c r="AR20" s="86">
        <v>0</v>
      </c>
      <c r="AS20" s="86"/>
      <c r="AT20" s="86"/>
      <c r="AU20" s="86"/>
      <c r="AV20" s="86"/>
      <c r="AW20" s="86"/>
      <c r="AX20" s="86"/>
      <c r="AY20" s="86"/>
      <c r="AZ20" s="86"/>
      <c r="BA20">
        <v>1</v>
      </c>
      <c r="BB20" s="85" t="str">
        <f>REPLACE(INDEX(GroupVertices[Group],MATCH(Edges[[#This Row],[Vertex 1]],GroupVertices[Vertex],0)),1,1,"")</f>
        <v>8</v>
      </c>
      <c r="BC20" s="85" t="str">
        <f>REPLACE(INDEX(GroupVertices[Group],MATCH(Edges[[#This Row],[Vertex 2]],GroupVertices[Vertex],0)),1,1,"")</f>
        <v>8</v>
      </c>
      <c r="BD20" s="51"/>
      <c r="BE20" s="52"/>
      <c r="BF20" s="51"/>
      <c r="BG20" s="52"/>
      <c r="BH20" s="51"/>
      <c r="BI20" s="52"/>
      <c r="BJ20" s="51"/>
      <c r="BK20" s="52"/>
      <c r="BL20" s="51"/>
    </row>
    <row r="21" spans="1:64" ht="15">
      <c r="A21" s="84" t="s">
        <v>221</v>
      </c>
      <c r="B21" s="84" t="s">
        <v>273</v>
      </c>
      <c r="C21" s="53" t="s">
        <v>1588</v>
      </c>
      <c r="D21" s="54">
        <v>3</v>
      </c>
      <c r="E21" s="65" t="s">
        <v>132</v>
      </c>
      <c r="F21" s="55">
        <v>32</v>
      </c>
      <c r="G21" s="53"/>
      <c r="H21" s="57"/>
      <c r="I21" s="56"/>
      <c r="J21" s="56"/>
      <c r="K21" s="36" t="s">
        <v>65</v>
      </c>
      <c r="L21" s="83">
        <v>21</v>
      </c>
      <c r="M21" s="83"/>
      <c r="N21" s="63"/>
      <c r="O21" s="86" t="s">
        <v>293</v>
      </c>
      <c r="P21" s="88">
        <v>43538.29177083333</v>
      </c>
      <c r="Q21" s="86" t="s">
        <v>301</v>
      </c>
      <c r="R21" s="86"/>
      <c r="S21" s="86"/>
      <c r="T21" s="86"/>
      <c r="U21" s="86"/>
      <c r="V21" s="89" t="s">
        <v>355</v>
      </c>
      <c r="W21" s="88">
        <v>43538.29177083333</v>
      </c>
      <c r="X21" s="89" t="s">
        <v>412</v>
      </c>
      <c r="Y21" s="86"/>
      <c r="Z21" s="86"/>
      <c r="AA21" s="92" t="s">
        <v>471</v>
      </c>
      <c r="AB21" s="92" t="s">
        <v>524</v>
      </c>
      <c r="AC21" s="86" t="b">
        <v>0</v>
      </c>
      <c r="AD21" s="86">
        <v>1</v>
      </c>
      <c r="AE21" s="92" t="s">
        <v>539</v>
      </c>
      <c r="AF21" s="86" t="b">
        <v>0</v>
      </c>
      <c r="AG21" s="86" t="s">
        <v>548</v>
      </c>
      <c r="AH21" s="86"/>
      <c r="AI21" s="92" t="s">
        <v>535</v>
      </c>
      <c r="AJ21" s="86" t="b">
        <v>0</v>
      </c>
      <c r="AK21" s="86">
        <v>0</v>
      </c>
      <c r="AL21" s="92" t="s">
        <v>535</v>
      </c>
      <c r="AM21" s="86" t="s">
        <v>551</v>
      </c>
      <c r="AN21" s="86" t="b">
        <v>0</v>
      </c>
      <c r="AO21" s="92" t="s">
        <v>524</v>
      </c>
      <c r="AP21" s="86" t="s">
        <v>176</v>
      </c>
      <c r="AQ21" s="86">
        <v>0</v>
      </c>
      <c r="AR21" s="86">
        <v>0</v>
      </c>
      <c r="AS21" s="86"/>
      <c r="AT21" s="86"/>
      <c r="AU21" s="86"/>
      <c r="AV21" s="86"/>
      <c r="AW21" s="86"/>
      <c r="AX21" s="86"/>
      <c r="AY21" s="86"/>
      <c r="AZ21" s="86"/>
      <c r="BA21">
        <v>1</v>
      </c>
      <c r="BB21" s="85" t="str">
        <f>REPLACE(INDEX(GroupVertices[Group],MATCH(Edges[[#This Row],[Vertex 1]],GroupVertices[Vertex],0)),1,1,"")</f>
        <v>8</v>
      </c>
      <c r="BC21" s="85" t="str">
        <f>REPLACE(INDEX(GroupVertices[Group],MATCH(Edges[[#This Row],[Vertex 2]],GroupVertices[Vertex],0)),1,1,"")</f>
        <v>8</v>
      </c>
      <c r="BD21" s="51"/>
      <c r="BE21" s="52"/>
      <c r="BF21" s="51"/>
      <c r="BG21" s="52"/>
      <c r="BH21" s="51"/>
      <c r="BI21" s="52"/>
      <c r="BJ21" s="51"/>
      <c r="BK21" s="52"/>
      <c r="BL21" s="51"/>
    </row>
    <row r="22" spans="1:64" ht="15">
      <c r="A22" s="84" t="s">
        <v>221</v>
      </c>
      <c r="B22" s="84" t="s">
        <v>274</v>
      </c>
      <c r="C22" s="53" t="s">
        <v>1588</v>
      </c>
      <c r="D22" s="54">
        <v>3</v>
      </c>
      <c r="E22" s="65" t="s">
        <v>132</v>
      </c>
      <c r="F22" s="55">
        <v>32</v>
      </c>
      <c r="G22" s="53"/>
      <c r="H22" s="57"/>
      <c r="I22" s="56"/>
      <c r="J22" s="56"/>
      <c r="K22" s="36" t="s">
        <v>65</v>
      </c>
      <c r="L22" s="83">
        <v>22</v>
      </c>
      <c r="M22" s="83"/>
      <c r="N22" s="63"/>
      <c r="O22" s="86" t="s">
        <v>292</v>
      </c>
      <c r="P22" s="88">
        <v>43538.29177083333</v>
      </c>
      <c r="Q22" s="86" t="s">
        <v>301</v>
      </c>
      <c r="R22" s="86"/>
      <c r="S22" s="86"/>
      <c r="T22" s="86"/>
      <c r="U22" s="86"/>
      <c r="V22" s="89" t="s">
        <v>355</v>
      </c>
      <c r="W22" s="88">
        <v>43538.29177083333</v>
      </c>
      <c r="X22" s="89" t="s">
        <v>412</v>
      </c>
      <c r="Y22" s="86"/>
      <c r="Z22" s="86"/>
      <c r="AA22" s="92" t="s">
        <v>471</v>
      </c>
      <c r="AB22" s="92" t="s">
        <v>524</v>
      </c>
      <c r="AC22" s="86" t="b">
        <v>0</v>
      </c>
      <c r="AD22" s="86">
        <v>1</v>
      </c>
      <c r="AE22" s="92" t="s">
        <v>539</v>
      </c>
      <c r="AF22" s="86" t="b">
        <v>0</v>
      </c>
      <c r="AG22" s="86" t="s">
        <v>548</v>
      </c>
      <c r="AH22" s="86"/>
      <c r="AI22" s="92" t="s">
        <v>535</v>
      </c>
      <c r="AJ22" s="86" t="b">
        <v>0</v>
      </c>
      <c r="AK22" s="86">
        <v>0</v>
      </c>
      <c r="AL22" s="92" t="s">
        <v>535</v>
      </c>
      <c r="AM22" s="86" t="s">
        <v>551</v>
      </c>
      <c r="AN22" s="86" t="b">
        <v>0</v>
      </c>
      <c r="AO22" s="92" t="s">
        <v>524</v>
      </c>
      <c r="AP22" s="86" t="s">
        <v>176</v>
      </c>
      <c r="AQ22" s="86">
        <v>0</v>
      </c>
      <c r="AR22" s="86">
        <v>0</v>
      </c>
      <c r="AS22" s="86"/>
      <c r="AT22" s="86"/>
      <c r="AU22" s="86"/>
      <c r="AV22" s="86"/>
      <c r="AW22" s="86"/>
      <c r="AX22" s="86"/>
      <c r="AY22" s="86"/>
      <c r="AZ22" s="86"/>
      <c r="BA22">
        <v>1</v>
      </c>
      <c r="BB22" s="85" t="str">
        <f>REPLACE(INDEX(GroupVertices[Group],MATCH(Edges[[#This Row],[Vertex 1]],GroupVertices[Vertex],0)),1,1,"")</f>
        <v>8</v>
      </c>
      <c r="BC22" s="85" t="str">
        <f>REPLACE(INDEX(GroupVertices[Group],MATCH(Edges[[#This Row],[Vertex 2]],GroupVertices[Vertex],0)),1,1,"")</f>
        <v>8</v>
      </c>
      <c r="BD22" s="51">
        <v>1</v>
      </c>
      <c r="BE22" s="52">
        <v>5.882352941176471</v>
      </c>
      <c r="BF22" s="51">
        <v>0</v>
      </c>
      <c r="BG22" s="52">
        <v>0</v>
      </c>
      <c r="BH22" s="51">
        <v>0</v>
      </c>
      <c r="BI22" s="52">
        <v>0</v>
      </c>
      <c r="BJ22" s="51">
        <v>16</v>
      </c>
      <c r="BK22" s="52">
        <v>94.11764705882354</v>
      </c>
      <c r="BL22" s="51">
        <v>17</v>
      </c>
    </row>
    <row r="23" spans="1:64" ht="15">
      <c r="A23" s="84" t="s">
        <v>222</v>
      </c>
      <c r="B23" s="84" t="s">
        <v>275</v>
      </c>
      <c r="C23" s="53" t="s">
        <v>1588</v>
      </c>
      <c r="D23" s="54">
        <v>3</v>
      </c>
      <c r="E23" s="65" t="s">
        <v>132</v>
      </c>
      <c r="F23" s="55">
        <v>32</v>
      </c>
      <c r="G23" s="53"/>
      <c r="H23" s="57"/>
      <c r="I23" s="56"/>
      <c r="J23" s="56"/>
      <c r="K23" s="36" t="s">
        <v>65</v>
      </c>
      <c r="L23" s="83">
        <v>23</v>
      </c>
      <c r="M23" s="83"/>
      <c r="N23" s="63"/>
      <c r="O23" s="86" t="s">
        <v>293</v>
      </c>
      <c r="P23" s="88">
        <v>43538.55023148148</v>
      </c>
      <c r="Q23" s="86" t="s">
        <v>302</v>
      </c>
      <c r="R23" s="86"/>
      <c r="S23" s="86"/>
      <c r="T23" s="86"/>
      <c r="U23" s="86"/>
      <c r="V23" s="89" t="s">
        <v>356</v>
      </c>
      <c r="W23" s="88">
        <v>43538.55023148148</v>
      </c>
      <c r="X23" s="89" t="s">
        <v>413</v>
      </c>
      <c r="Y23" s="86"/>
      <c r="Z23" s="86"/>
      <c r="AA23" s="92" t="s">
        <v>472</v>
      </c>
      <c r="AB23" s="92" t="s">
        <v>525</v>
      </c>
      <c r="AC23" s="86" t="b">
        <v>0</v>
      </c>
      <c r="AD23" s="86">
        <v>1</v>
      </c>
      <c r="AE23" s="92" t="s">
        <v>540</v>
      </c>
      <c r="AF23" s="86" t="b">
        <v>0</v>
      </c>
      <c r="AG23" s="86" t="s">
        <v>548</v>
      </c>
      <c r="AH23" s="86"/>
      <c r="AI23" s="92" t="s">
        <v>535</v>
      </c>
      <c r="AJ23" s="86" t="b">
        <v>0</v>
      </c>
      <c r="AK23" s="86">
        <v>0</v>
      </c>
      <c r="AL23" s="92" t="s">
        <v>535</v>
      </c>
      <c r="AM23" s="86" t="s">
        <v>556</v>
      </c>
      <c r="AN23" s="86" t="b">
        <v>0</v>
      </c>
      <c r="AO23" s="92" t="s">
        <v>525</v>
      </c>
      <c r="AP23" s="86" t="s">
        <v>176</v>
      </c>
      <c r="AQ23" s="86">
        <v>0</v>
      </c>
      <c r="AR23" s="86">
        <v>0</v>
      </c>
      <c r="AS23" s="86"/>
      <c r="AT23" s="86"/>
      <c r="AU23" s="86"/>
      <c r="AV23" s="86"/>
      <c r="AW23" s="86"/>
      <c r="AX23" s="86"/>
      <c r="AY23" s="86"/>
      <c r="AZ23" s="86"/>
      <c r="BA23">
        <v>1</v>
      </c>
      <c r="BB23" s="85" t="str">
        <f>REPLACE(INDEX(GroupVertices[Group],MATCH(Edges[[#This Row],[Vertex 1]],GroupVertices[Vertex],0)),1,1,"")</f>
        <v>5</v>
      </c>
      <c r="BC23" s="85" t="str">
        <f>REPLACE(INDEX(GroupVertices[Group],MATCH(Edges[[#This Row],[Vertex 2]],GroupVertices[Vertex],0)),1,1,"")</f>
        <v>5</v>
      </c>
      <c r="BD23" s="51"/>
      <c r="BE23" s="52"/>
      <c r="BF23" s="51"/>
      <c r="BG23" s="52"/>
      <c r="BH23" s="51"/>
      <c r="BI23" s="52"/>
      <c r="BJ23" s="51"/>
      <c r="BK23" s="52"/>
      <c r="BL23" s="51"/>
    </row>
    <row r="24" spans="1:64" ht="15">
      <c r="A24" s="84" t="s">
        <v>222</v>
      </c>
      <c r="B24" s="84" t="s">
        <v>276</v>
      </c>
      <c r="C24" s="53" t="s">
        <v>1588</v>
      </c>
      <c r="D24" s="54">
        <v>3</v>
      </c>
      <c r="E24" s="65" t="s">
        <v>132</v>
      </c>
      <c r="F24" s="55">
        <v>32</v>
      </c>
      <c r="G24" s="53"/>
      <c r="H24" s="57"/>
      <c r="I24" s="56"/>
      <c r="J24" s="56"/>
      <c r="K24" s="36" t="s">
        <v>65</v>
      </c>
      <c r="L24" s="83">
        <v>24</v>
      </c>
      <c r="M24" s="83"/>
      <c r="N24" s="63"/>
      <c r="O24" s="86" t="s">
        <v>293</v>
      </c>
      <c r="P24" s="88">
        <v>43538.55023148148</v>
      </c>
      <c r="Q24" s="86" t="s">
        <v>302</v>
      </c>
      <c r="R24" s="86"/>
      <c r="S24" s="86"/>
      <c r="T24" s="86"/>
      <c r="U24" s="86"/>
      <c r="V24" s="89" t="s">
        <v>356</v>
      </c>
      <c r="W24" s="88">
        <v>43538.55023148148</v>
      </c>
      <c r="X24" s="89" t="s">
        <v>413</v>
      </c>
      <c r="Y24" s="86"/>
      <c r="Z24" s="86"/>
      <c r="AA24" s="92" t="s">
        <v>472</v>
      </c>
      <c r="AB24" s="92" t="s">
        <v>525</v>
      </c>
      <c r="AC24" s="86" t="b">
        <v>0</v>
      </c>
      <c r="AD24" s="86">
        <v>1</v>
      </c>
      <c r="AE24" s="92" t="s">
        <v>540</v>
      </c>
      <c r="AF24" s="86" t="b">
        <v>0</v>
      </c>
      <c r="AG24" s="86" t="s">
        <v>548</v>
      </c>
      <c r="AH24" s="86"/>
      <c r="AI24" s="92" t="s">
        <v>535</v>
      </c>
      <c r="AJ24" s="86" t="b">
        <v>0</v>
      </c>
      <c r="AK24" s="86">
        <v>0</v>
      </c>
      <c r="AL24" s="92" t="s">
        <v>535</v>
      </c>
      <c r="AM24" s="86" t="s">
        <v>556</v>
      </c>
      <c r="AN24" s="86" t="b">
        <v>0</v>
      </c>
      <c r="AO24" s="92" t="s">
        <v>525</v>
      </c>
      <c r="AP24" s="86" t="s">
        <v>176</v>
      </c>
      <c r="AQ24" s="86">
        <v>0</v>
      </c>
      <c r="AR24" s="86">
        <v>0</v>
      </c>
      <c r="AS24" s="86"/>
      <c r="AT24" s="86"/>
      <c r="AU24" s="86"/>
      <c r="AV24" s="86"/>
      <c r="AW24" s="86"/>
      <c r="AX24" s="86"/>
      <c r="AY24" s="86"/>
      <c r="AZ24" s="86"/>
      <c r="BA24">
        <v>1</v>
      </c>
      <c r="BB24" s="85" t="str">
        <f>REPLACE(INDEX(GroupVertices[Group],MATCH(Edges[[#This Row],[Vertex 1]],GroupVertices[Vertex],0)),1,1,"")</f>
        <v>5</v>
      </c>
      <c r="BC24" s="85" t="str">
        <f>REPLACE(INDEX(GroupVertices[Group],MATCH(Edges[[#This Row],[Vertex 2]],GroupVertices[Vertex],0)),1,1,"")</f>
        <v>5</v>
      </c>
      <c r="BD24" s="51"/>
      <c r="BE24" s="52"/>
      <c r="BF24" s="51"/>
      <c r="BG24" s="52"/>
      <c r="BH24" s="51"/>
      <c r="BI24" s="52"/>
      <c r="BJ24" s="51"/>
      <c r="BK24" s="52"/>
      <c r="BL24" s="51"/>
    </row>
    <row r="25" spans="1:64" ht="15">
      <c r="A25" s="84" t="s">
        <v>222</v>
      </c>
      <c r="B25" s="84" t="s">
        <v>277</v>
      </c>
      <c r="C25" s="53" t="s">
        <v>1588</v>
      </c>
      <c r="D25" s="54">
        <v>3</v>
      </c>
      <c r="E25" s="65" t="s">
        <v>132</v>
      </c>
      <c r="F25" s="55">
        <v>32</v>
      </c>
      <c r="G25" s="53"/>
      <c r="H25" s="57"/>
      <c r="I25" s="56"/>
      <c r="J25" s="56"/>
      <c r="K25" s="36" t="s">
        <v>65</v>
      </c>
      <c r="L25" s="83">
        <v>25</v>
      </c>
      <c r="M25" s="83"/>
      <c r="N25" s="63"/>
      <c r="O25" s="86" t="s">
        <v>293</v>
      </c>
      <c r="P25" s="88">
        <v>43538.55023148148</v>
      </c>
      <c r="Q25" s="86" t="s">
        <v>302</v>
      </c>
      <c r="R25" s="86"/>
      <c r="S25" s="86"/>
      <c r="T25" s="86"/>
      <c r="U25" s="86"/>
      <c r="V25" s="89" t="s">
        <v>356</v>
      </c>
      <c r="W25" s="88">
        <v>43538.55023148148</v>
      </c>
      <c r="X25" s="89" t="s">
        <v>413</v>
      </c>
      <c r="Y25" s="86"/>
      <c r="Z25" s="86"/>
      <c r="AA25" s="92" t="s">
        <v>472</v>
      </c>
      <c r="AB25" s="92" t="s">
        <v>525</v>
      </c>
      <c r="AC25" s="86" t="b">
        <v>0</v>
      </c>
      <c r="AD25" s="86">
        <v>1</v>
      </c>
      <c r="AE25" s="92" t="s">
        <v>540</v>
      </c>
      <c r="AF25" s="86" t="b">
        <v>0</v>
      </c>
      <c r="AG25" s="86" t="s">
        <v>548</v>
      </c>
      <c r="AH25" s="86"/>
      <c r="AI25" s="92" t="s">
        <v>535</v>
      </c>
      <c r="AJ25" s="86" t="b">
        <v>0</v>
      </c>
      <c r="AK25" s="86">
        <v>0</v>
      </c>
      <c r="AL25" s="92" t="s">
        <v>535</v>
      </c>
      <c r="AM25" s="86" t="s">
        <v>556</v>
      </c>
      <c r="AN25" s="86" t="b">
        <v>0</v>
      </c>
      <c r="AO25" s="92" t="s">
        <v>525</v>
      </c>
      <c r="AP25" s="86" t="s">
        <v>176</v>
      </c>
      <c r="AQ25" s="86">
        <v>0</v>
      </c>
      <c r="AR25" s="86">
        <v>0</v>
      </c>
      <c r="AS25" s="86"/>
      <c r="AT25" s="86"/>
      <c r="AU25" s="86"/>
      <c r="AV25" s="86"/>
      <c r="AW25" s="86"/>
      <c r="AX25" s="86"/>
      <c r="AY25" s="86"/>
      <c r="AZ25" s="86"/>
      <c r="BA25">
        <v>1</v>
      </c>
      <c r="BB25" s="85" t="str">
        <f>REPLACE(INDEX(GroupVertices[Group],MATCH(Edges[[#This Row],[Vertex 1]],GroupVertices[Vertex],0)),1,1,"")</f>
        <v>5</v>
      </c>
      <c r="BC25" s="85" t="str">
        <f>REPLACE(INDEX(GroupVertices[Group],MATCH(Edges[[#This Row],[Vertex 2]],GroupVertices[Vertex],0)),1,1,"")</f>
        <v>5</v>
      </c>
      <c r="BD25" s="51"/>
      <c r="BE25" s="52"/>
      <c r="BF25" s="51"/>
      <c r="BG25" s="52"/>
      <c r="BH25" s="51"/>
      <c r="BI25" s="52"/>
      <c r="BJ25" s="51"/>
      <c r="BK25" s="52"/>
      <c r="BL25" s="51"/>
    </row>
    <row r="26" spans="1:64" ht="15">
      <c r="A26" s="84" t="s">
        <v>222</v>
      </c>
      <c r="B26" s="84" t="s">
        <v>278</v>
      </c>
      <c r="C26" s="53" t="s">
        <v>1588</v>
      </c>
      <c r="D26" s="54">
        <v>3</v>
      </c>
      <c r="E26" s="65" t="s">
        <v>132</v>
      </c>
      <c r="F26" s="55">
        <v>32</v>
      </c>
      <c r="G26" s="53"/>
      <c r="H26" s="57"/>
      <c r="I26" s="56"/>
      <c r="J26" s="56"/>
      <c r="K26" s="36" t="s">
        <v>65</v>
      </c>
      <c r="L26" s="83">
        <v>26</v>
      </c>
      <c r="M26" s="83"/>
      <c r="N26" s="63"/>
      <c r="O26" s="86" t="s">
        <v>293</v>
      </c>
      <c r="P26" s="88">
        <v>43538.55023148148</v>
      </c>
      <c r="Q26" s="86" t="s">
        <v>302</v>
      </c>
      <c r="R26" s="86"/>
      <c r="S26" s="86"/>
      <c r="T26" s="86"/>
      <c r="U26" s="86"/>
      <c r="V26" s="89" t="s">
        <v>356</v>
      </c>
      <c r="W26" s="88">
        <v>43538.55023148148</v>
      </c>
      <c r="X26" s="89" t="s">
        <v>413</v>
      </c>
      <c r="Y26" s="86"/>
      <c r="Z26" s="86"/>
      <c r="AA26" s="92" t="s">
        <v>472</v>
      </c>
      <c r="AB26" s="92" t="s">
        <v>525</v>
      </c>
      <c r="AC26" s="86" t="b">
        <v>0</v>
      </c>
      <c r="AD26" s="86">
        <v>1</v>
      </c>
      <c r="AE26" s="92" t="s">
        <v>540</v>
      </c>
      <c r="AF26" s="86" t="b">
        <v>0</v>
      </c>
      <c r="AG26" s="86" t="s">
        <v>548</v>
      </c>
      <c r="AH26" s="86"/>
      <c r="AI26" s="92" t="s">
        <v>535</v>
      </c>
      <c r="AJ26" s="86" t="b">
        <v>0</v>
      </c>
      <c r="AK26" s="86">
        <v>0</v>
      </c>
      <c r="AL26" s="92" t="s">
        <v>535</v>
      </c>
      <c r="AM26" s="86" t="s">
        <v>556</v>
      </c>
      <c r="AN26" s="86" t="b">
        <v>0</v>
      </c>
      <c r="AO26" s="92" t="s">
        <v>525</v>
      </c>
      <c r="AP26" s="86" t="s">
        <v>176</v>
      </c>
      <c r="AQ26" s="86">
        <v>0</v>
      </c>
      <c r="AR26" s="86">
        <v>0</v>
      </c>
      <c r="AS26" s="86"/>
      <c r="AT26" s="86"/>
      <c r="AU26" s="86"/>
      <c r="AV26" s="86"/>
      <c r="AW26" s="86"/>
      <c r="AX26" s="86"/>
      <c r="AY26" s="86"/>
      <c r="AZ26" s="86"/>
      <c r="BA26">
        <v>1</v>
      </c>
      <c r="BB26" s="85" t="str">
        <f>REPLACE(INDEX(GroupVertices[Group],MATCH(Edges[[#This Row],[Vertex 1]],GroupVertices[Vertex],0)),1,1,"")</f>
        <v>5</v>
      </c>
      <c r="BC26" s="85" t="str">
        <f>REPLACE(INDEX(GroupVertices[Group],MATCH(Edges[[#This Row],[Vertex 2]],GroupVertices[Vertex],0)),1,1,"")</f>
        <v>5</v>
      </c>
      <c r="BD26" s="51"/>
      <c r="BE26" s="52"/>
      <c r="BF26" s="51"/>
      <c r="BG26" s="52"/>
      <c r="BH26" s="51"/>
      <c r="BI26" s="52"/>
      <c r="BJ26" s="51"/>
      <c r="BK26" s="52"/>
      <c r="BL26" s="51"/>
    </row>
    <row r="27" spans="1:64" ht="15">
      <c r="A27" s="84" t="s">
        <v>222</v>
      </c>
      <c r="B27" s="84" t="s">
        <v>279</v>
      </c>
      <c r="C27" s="53" t="s">
        <v>1588</v>
      </c>
      <c r="D27" s="54">
        <v>3</v>
      </c>
      <c r="E27" s="65" t="s">
        <v>132</v>
      </c>
      <c r="F27" s="55">
        <v>32</v>
      </c>
      <c r="G27" s="53"/>
      <c r="H27" s="57"/>
      <c r="I27" s="56"/>
      <c r="J27" s="56"/>
      <c r="K27" s="36" t="s">
        <v>65</v>
      </c>
      <c r="L27" s="83">
        <v>27</v>
      </c>
      <c r="M27" s="83"/>
      <c r="N27" s="63"/>
      <c r="O27" s="86" t="s">
        <v>293</v>
      </c>
      <c r="P27" s="88">
        <v>43538.55023148148</v>
      </c>
      <c r="Q27" s="86" t="s">
        <v>302</v>
      </c>
      <c r="R27" s="86"/>
      <c r="S27" s="86"/>
      <c r="T27" s="86"/>
      <c r="U27" s="86"/>
      <c r="V27" s="89" t="s">
        <v>356</v>
      </c>
      <c r="W27" s="88">
        <v>43538.55023148148</v>
      </c>
      <c r="X27" s="89" t="s">
        <v>413</v>
      </c>
      <c r="Y27" s="86"/>
      <c r="Z27" s="86"/>
      <c r="AA27" s="92" t="s">
        <v>472</v>
      </c>
      <c r="AB27" s="92" t="s">
        <v>525</v>
      </c>
      <c r="AC27" s="86" t="b">
        <v>0</v>
      </c>
      <c r="AD27" s="86">
        <v>1</v>
      </c>
      <c r="AE27" s="92" t="s">
        <v>540</v>
      </c>
      <c r="AF27" s="86" t="b">
        <v>0</v>
      </c>
      <c r="AG27" s="86" t="s">
        <v>548</v>
      </c>
      <c r="AH27" s="86"/>
      <c r="AI27" s="92" t="s">
        <v>535</v>
      </c>
      <c r="AJ27" s="86" t="b">
        <v>0</v>
      </c>
      <c r="AK27" s="86">
        <v>0</v>
      </c>
      <c r="AL27" s="92" t="s">
        <v>535</v>
      </c>
      <c r="AM27" s="86" t="s">
        <v>556</v>
      </c>
      <c r="AN27" s="86" t="b">
        <v>0</v>
      </c>
      <c r="AO27" s="92" t="s">
        <v>525</v>
      </c>
      <c r="AP27" s="86" t="s">
        <v>176</v>
      </c>
      <c r="AQ27" s="86">
        <v>0</v>
      </c>
      <c r="AR27" s="86">
        <v>0</v>
      </c>
      <c r="AS27" s="86"/>
      <c r="AT27" s="86"/>
      <c r="AU27" s="86"/>
      <c r="AV27" s="86"/>
      <c r="AW27" s="86"/>
      <c r="AX27" s="86"/>
      <c r="AY27" s="86"/>
      <c r="AZ27" s="86"/>
      <c r="BA27">
        <v>1</v>
      </c>
      <c r="BB27" s="85" t="str">
        <f>REPLACE(INDEX(GroupVertices[Group],MATCH(Edges[[#This Row],[Vertex 1]],GroupVertices[Vertex],0)),1,1,"")</f>
        <v>5</v>
      </c>
      <c r="BC27" s="85" t="str">
        <f>REPLACE(INDEX(GroupVertices[Group],MATCH(Edges[[#This Row],[Vertex 2]],GroupVertices[Vertex],0)),1,1,"")</f>
        <v>5</v>
      </c>
      <c r="BD27" s="51"/>
      <c r="BE27" s="52"/>
      <c r="BF27" s="51"/>
      <c r="BG27" s="52"/>
      <c r="BH27" s="51"/>
      <c r="BI27" s="52"/>
      <c r="BJ27" s="51"/>
      <c r="BK27" s="52"/>
      <c r="BL27" s="51"/>
    </row>
    <row r="28" spans="1:64" ht="15">
      <c r="A28" s="84" t="s">
        <v>222</v>
      </c>
      <c r="B28" s="84" t="s">
        <v>280</v>
      </c>
      <c r="C28" s="53" t="s">
        <v>1588</v>
      </c>
      <c r="D28" s="54">
        <v>3</v>
      </c>
      <c r="E28" s="65" t="s">
        <v>132</v>
      </c>
      <c r="F28" s="55">
        <v>32</v>
      </c>
      <c r="G28" s="53"/>
      <c r="H28" s="57"/>
      <c r="I28" s="56"/>
      <c r="J28" s="56"/>
      <c r="K28" s="36" t="s">
        <v>65</v>
      </c>
      <c r="L28" s="83">
        <v>28</v>
      </c>
      <c r="M28" s="83"/>
      <c r="N28" s="63"/>
      <c r="O28" s="86" t="s">
        <v>292</v>
      </c>
      <c r="P28" s="88">
        <v>43538.55023148148</v>
      </c>
      <c r="Q28" s="86" t="s">
        <v>302</v>
      </c>
      <c r="R28" s="86"/>
      <c r="S28" s="86"/>
      <c r="T28" s="86"/>
      <c r="U28" s="86"/>
      <c r="V28" s="89" t="s">
        <v>356</v>
      </c>
      <c r="W28" s="88">
        <v>43538.55023148148</v>
      </c>
      <c r="X28" s="89" t="s">
        <v>413</v>
      </c>
      <c r="Y28" s="86"/>
      <c r="Z28" s="86"/>
      <c r="AA28" s="92" t="s">
        <v>472</v>
      </c>
      <c r="AB28" s="92" t="s">
        <v>525</v>
      </c>
      <c r="AC28" s="86" t="b">
        <v>0</v>
      </c>
      <c r="AD28" s="86">
        <v>1</v>
      </c>
      <c r="AE28" s="92" t="s">
        <v>540</v>
      </c>
      <c r="AF28" s="86" t="b">
        <v>0</v>
      </c>
      <c r="AG28" s="86" t="s">
        <v>548</v>
      </c>
      <c r="AH28" s="86"/>
      <c r="AI28" s="92" t="s">
        <v>535</v>
      </c>
      <c r="AJ28" s="86" t="b">
        <v>0</v>
      </c>
      <c r="AK28" s="86">
        <v>0</v>
      </c>
      <c r="AL28" s="92" t="s">
        <v>535</v>
      </c>
      <c r="AM28" s="86" t="s">
        <v>556</v>
      </c>
      <c r="AN28" s="86" t="b">
        <v>0</v>
      </c>
      <c r="AO28" s="92" t="s">
        <v>525</v>
      </c>
      <c r="AP28" s="86" t="s">
        <v>176</v>
      </c>
      <c r="AQ28" s="86">
        <v>0</v>
      </c>
      <c r="AR28" s="86">
        <v>0</v>
      </c>
      <c r="AS28" s="86"/>
      <c r="AT28" s="86"/>
      <c r="AU28" s="86"/>
      <c r="AV28" s="86"/>
      <c r="AW28" s="86"/>
      <c r="AX28" s="86"/>
      <c r="AY28" s="86"/>
      <c r="AZ28" s="86"/>
      <c r="BA28">
        <v>1</v>
      </c>
      <c r="BB28" s="85" t="str">
        <f>REPLACE(INDEX(GroupVertices[Group],MATCH(Edges[[#This Row],[Vertex 1]],GroupVertices[Vertex],0)),1,1,"")</f>
        <v>5</v>
      </c>
      <c r="BC28" s="85" t="str">
        <f>REPLACE(INDEX(GroupVertices[Group],MATCH(Edges[[#This Row],[Vertex 2]],GroupVertices[Vertex],0)),1,1,"")</f>
        <v>5</v>
      </c>
      <c r="BD28" s="51">
        <v>1</v>
      </c>
      <c r="BE28" s="52">
        <v>6.25</v>
      </c>
      <c r="BF28" s="51">
        <v>0</v>
      </c>
      <c r="BG28" s="52">
        <v>0</v>
      </c>
      <c r="BH28" s="51">
        <v>0</v>
      </c>
      <c r="BI28" s="52">
        <v>0</v>
      </c>
      <c r="BJ28" s="51">
        <v>15</v>
      </c>
      <c r="BK28" s="52">
        <v>93.75</v>
      </c>
      <c r="BL28" s="51">
        <v>16</v>
      </c>
    </row>
    <row r="29" spans="1:64" ht="15">
      <c r="A29" s="84" t="s">
        <v>223</v>
      </c>
      <c r="B29" s="84" t="s">
        <v>257</v>
      </c>
      <c r="C29" s="53" t="s">
        <v>1588</v>
      </c>
      <c r="D29" s="54">
        <v>3</v>
      </c>
      <c r="E29" s="65" t="s">
        <v>132</v>
      </c>
      <c r="F29" s="55">
        <v>32</v>
      </c>
      <c r="G29" s="53"/>
      <c r="H29" s="57"/>
      <c r="I29" s="56"/>
      <c r="J29" s="56"/>
      <c r="K29" s="36" t="s">
        <v>65</v>
      </c>
      <c r="L29" s="83">
        <v>29</v>
      </c>
      <c r="M29" s="83"/>
      <c r="N29" s="63"/>
      <c r="O29" s="86" t="s">
        <v>293</v>
      </c>
      <c r="P29" s="88">
        <v>43538.68498842593</v>
      </c>
      <c r="Q29" s="86" t="s">
        <v>300</v>
      </c>
      <c r="R29" s="86"/>
      <c r="S29" s="86"/>
      <c r="T29" s="86"/>
      <c r="U29" s="86"/>
      <c r="V29" s="89" t="s">
        <v>357</v>
      </c>
      <c r="W29" s="88">
        <v>43538.68498842593</v>
      </c>
      <c r="X29" s="89" t="s">
        <v>414</v>
      </c>
      <c r="Y29" s="86"/>
      <c r="Z29" s="86"/>
      <c r="AA29" s="92" t="s">
        <v>473</v>
      </c>
      <c r="AB29" s="86"/>
      <c r="AC29" s="86" t="b">
        <v>0</v>
      </c>
      <c r="AD29" s="86">
        <v>0</v>
      </c>
      <c r="AE29" s="92" t="s">
        <v>535</v>
      </c>
      <c r="AF29" s="86" t="b">
        <v>0</v>
      </c>
      <c r="AG29" s="86" t="s">
        <v>548</v>
      </c>
      <c r="AH29" s="86"/>
      <c r="AI29" s="92" t="s">
        <v>535</v>
      </c>
      <c r="AJ29" s="86" t="b">
        <v>0</v>
      </c>
      <c r="AK29" s="86">
        <v>7</v>
      </c>
      <c r="AL29" s="92" t="s">
        <v>508</v>
      </c>
      <c r="AM29" s="86" t="s">
        <v>551</v>
      </c>
      <c r="AN29" s="86" t="b">
        <v>0</v>
      </c>
      <c r="AO29" s="92" t="s">
        <v>508</v>
      </c>
      <c r="AP29" s="86" t="s">
        <v>176</v>
      </c>
      <c r="AQ29" s="86">
        <v>0</v>
      </c>
      <c r="AR29" s="86">
        <v>0</v>
      </c>
      <c r="AS29" s="86"/>
      <c r="AT29" s="86"/>
      <c r="AU29" s="86"/>
      <c r="AV29" s="86"/>
      <c r="AW29" s="86"/>
      <c r="AX29" s="86"/>
      <c r="AY29" s="86"/>
      <c r="AZ29" s="86"/>
      <c r="BA29">
        <v>1</v>
      </c>
      <c r="BB29" s="85" t="str">
        <f>REPLACE(INDEX(GroupVertices[Group],MATCH(Edges[[#This Row],[Vertex 1]],GroupVertices[Vertex],0)),1,1,"")</f>
        <v>1</v>
      </c>
      <c r="BC29" s="85" t="str">
        <f>REPLACE(INDEX(GroupVertices[Group],MATCH(Edges[[#This Row],[Vertex 2]],GroupVertices[Vertex],0)),1,1,"")</f>
        <v>1</v>
      </c>
      <c r="BD29" s="51">
        <v>0</v>
      </c>
      <c r="BE29" s="52">
        <v>0</v>
      </c>
      <c r="BF29" s="51">
        <v>0</v>
      </c>
      <c r="BG29" s="52">
        <v>0</v>
      </c>
      <c r="BH29" s="51">
        <v>0</v>
      </c>
      <c r="BI29" s="52">
        <v>0</v>
      </c>
      <c r="BJ29" s="51">
        <v>17</v>
      </c>
      <c r="BK29" s="52">
        <v>100</v>
      </c>
      <c r="BL29" s="51">
        <v>17</v>
      </c>
    </row>
    <row r="30" spans="1:64" ht="15">
      <c r="A30" s="84" t="s">
        <v>224</v>
      </c>
      <c r="B30" s="84" t="s">
        <v>254</v>
      </c>
      <c r="C30" s="53" t="s">
        <v>1588</v>
      </c>
      <c r="D30" s="54">
        <v>3</v>
      </c>
      <c r="E30" s="65" t="s">
        <v>132</v>
      </c>
      <c r="F30" s="55">
        <v>32</v>
      </c>
      <c r="G30" s="53"/>
      <c r="H30" s="57"/>
      <c r="I30" s="56"/>
      <c r="J30" s="56"/>
      <c r="K30" s="36" t="s">
        <v>65</v>
      </c>
      <c r="L30" s="83">
        <v>30</v>
      </c>
      <c r="M30" s="83"/>
      <c r="N30" s="63"/>
      <c r="O30" s="86" t="s">
        <v>293</v>
      </c>
      <c r="P30" s="88">
        <v>43538.82027777778</v>
      </c>
      <c r="Q30" s="86" t="s">
        <v>303</v>
      </c>
      <c r="R30" s="89" t="s">
        <v>325</v>
      </c>
      <c r="S30" s="86" t="s">
        <v>333</v>
      </c>
      <c r="T30" s="86"/>
      <c r="U30" s="86"/>
      <c r="V30" s="89" t="s">
        <v>358</v>
      </c>
      <c r="W30" s="88">
        <v>43538.82027777778</v>
      </c>
      <c r="X30" s="89" t="s">
        <v>415</v>
      </c>
      <c r="Y30" s="86"/>
      <c r="Z30" s="86"/>
      <c r="AA30" s="92" t="s">
        <v>474</v>
      </c>
      <c r="AB30" s="86"/>
      <c r="AC30" s="86" t="b">
        <v>0</v>
      </c>
      <c r="AD30" s="86">
        <v>3</v>
      </c>
      <c r="AE30" s="92" t="s">
        <v>535</v>
      </c>
      <c r="AF30" s="86" t="b">
        <v>0</v>
      </c>
      <c r="AG30" s="86" t="s">
        <v>548</v>
      </c>
      <c r="AH30" s="86"/>
      <c r="AI30" s="92" t="s">
        <v>535</v>
      </c>
      <c r="AJ30" s="86" t="b">
        <v>0</v>
      </c>
      <c r="AK30" s="86">
        <v>3</v>
      </c>
      <c r="AL30" s="92" t="s">
        <v>535</v>
      </c>
      <c r="AM30" s="86" t="s">
        <v>554</v>
      </c>
      <c r="AN30" s="86" t="b">
        <v>0</v>
      </c>
      <c r="AO30" s="92" t="s">
        <v>474</v>
      </c>
      <c r="AP30" s="86" t="s">
        <v>176</v>
      </c>
      <c r="AQ30" s="86">
        <v>0</v>
      </c>
      <c r="AR30" s="86">
        <v>0</v>
      </c>
      <c r="AS30" s="86"/>
      <c r="AT30" s="86"/>
      <c r="AU30" s="86"/>
      <c r="AV30" s="86"/>
      <c r="AW30" s="86"/>
      <c r="AX30" s="86"/>
      <c r="AY30" s="86"/>
      <c r="AZ30" s="86"/>
      <c r="BA30">
        <v>1</v>
      </c>
      <c r="BB30" s="85" t="str">
        <f>REPLACE(INDEX(GroupVertices[Group],MATCH(Edges[[#This Row],[Vertex 1]],GroupVertices[Vertex],0)),1,1,"")</f>
        <v>3</v>
      </c>
      <c r="BC30" s="85" t="str">
        <f>REPLACE(INDEX(GroupVertices[Group],MATCH(Edges[[#This Row],[Vertex 2]],GroupVertices[Vertex],0)),1,1,"")</f>
        <v>3</v>
      </c>
      <c r="BD30" s="51">
        <v>0</v>
      </c>
      <c r="BE30" s="52">
        <v>0</v>
      </c>
      <c r="BF30" s="51">
        <v>0</v>
      </c>
      <c r="BG30" s="52">
        <v>0</v>
      </c>
      <c r="BH30" s="51">
        <v>0</v>
      </c>
      <c r="BI30" s="52">
        <v>0</v>
      </c>
      <c r="BJ30" s="51">
        <v>20</v>
      </c>
      <c r="BK30" s="52">
        <v>100</v>
      </c>
      <c r="BL30" s="51">
        <v>20</v>
      </c>
    </row>
    <row r="31" spans="1:64" ht="15">
      <c r="A31" s="84" t="s">
        <v>225</v>
      </c>
      <c r="B31" s="84" t="s">
        <v>224</v>
      </c>
      <c r="C31" s="53" t="s">
        <v>1588</v>
      </c>
      <c r="D31" s="54">
        <v>3</v>
      </c>
      <c r="E31" s="65" t="s">
        <v>132</v>
      </c>
      <c r="F31" s="55">
        <v>32</v>
      </c>
      <c r="G31" s="53"/>
      <c r="H31" s="57"/>
      <c r="I31" s="56"/>
      <c r="J31" s="56"/>
      <c r="K31" s="36" t="s">
        <v>65</v>
      </c>
      <c r="L31" s="83">
        <v>31</v>
      </c>
      <c r="M31" s="83"/>
      <c r="N31" s="63"/>
      <c r="O31" s="86" t="s">
        <v>293</v>
      </c>
      <c r="P31" s="88">
        <v>43538.821388888886</v>
      </c>
      <c r="Q31" s="86" t="s">
        <v>304</v>
      </c>
      <c r="R31" s="86"/>
      <c r="S31" s="86"/>
      <c r="T31" s="86"/>
      <c r="U31" s="86"/>
      <c r="V31" s="89" t="s">
        <v>359</v>
      </c>
      <c r="W31" s="88">
        <v>43538.821388888886</v>
      </c>
      <c r="X31" s="89" t="s">
        <v>416</v>
      </c>
      <c r="Y31" s="86"/>
      <c r="Z31" s="86"/>
      <c r="AA31" s="92" t="s">
        <v>475</v>
      </c>
      <c r="AB31" s="86"/>
      <c r="AC31" s="86" t="b">
        <v>0</v>
      </c>
      <c r="AD31" s="86">
        <v>0</v>
      </c>
      <c r="AE31" s="92" t="s">
        <v>535</v>
      </c>
      <c r="AF31" s="86" t="b">
        <v>0</v>
      </c>
      <c r="AG31" s="86" t="s">
        <v>548</v>
      </c>
      <c r="AH31" s="86"/>
      <c r="AI31" s="92" t="s">
        <v>535</v>
      </c>
      <c r="AJ31" s="86" t="b">
        <v>0</v>
      </c>
      <c r="AK31" s="86">
        <v>3</v>
      </c>
      <c r="AL31" s="92" t="s">
        <v>474</v>
      </c>
      <c r="AM31" s="86" t="s">
        <v>554</v>
      </c>
      <c r="AN31" s="86" t="b">
        <v>0</v>
      </c>
      <c r="AO31" s="92" t="s">
        <v>474</v>
      </c>
      <c r="AP31" s="86" t="s">
        <v>176</v>
      </c>
      <c r="AQ31" s="86">
        <v>0</v>
      </c>
      <c r="AR31" s="86">
        <v>0</v>
      </c>
      <c r="AS31" s="86"/>
      <c r="AT31" s="86"/>
      <c r="AU31" s="86"/>
      <c r="AV31" s="86"/>
      <c r="AW31" s="86"/>
      <c r="AX31" s="86"/>
      <c r="AY31" s="86"/>
      <c r="AZ31" s="86"/>
      <c r="BA31">
        <v>1</v>
      </c>
      <c r="BB31" s="85" t="str">
        <f>REPLACE(INDEX(GroupVertices[Group],MATCH(Edges[[#This Row],[Vertex 1]],GroupVertices[Vertex],0)),1,1,"")</f>
        <v>3</v>
      </c>
      <c r="BC31" s="85" t="str">
        <f>REPLACE(INDEX(GroupVertices[Group],MATCH(Edges[[#This Row],[Vertex 2]],GroupVertices[Vertex],0)),1,1,"")</f>
        <v>3</v>
      </c>
      <c r="BD31" s="51"/>
      <c r="BE31" s="52"/>
      <c r="BF31" s="51"/>
      <c r="BG31" s="52"/>
      <c r="BH31" s="51"/>
      <c r="BI31" s="52"/>
      <c r="BJ31" s="51"/>
      <c r="BK31" s="52"/>
      <c r="BL31" s="51"/>
    </row>
    <row r="32" spans="1:64" ht="15">
      <c r="A32" s="84" t="s">
        <v>225</v>
      </c>
      <c r="B32" s="84" t="s">
        <v>254</v>
      </c>
      <c r="C32" s="53" t="s">
        <v>1588</v>
      </c>
      <c r="D32" s="54">
        <v>3</v>
      </c>
      <c r="E32" s="65" t="s">
        <v>132</v>
      </c>
      <c r="F32" s="55">
        <v>32</v>
      </c>
      <c r="G32" s="53"/>
      <c r="H32" s="57"/>
      <c r="I32" s="56"/>
      <c r="J32" s="56"/>
      <c r="K32" s="36" t="s">
        <v>65</v>
      </c>
      <c r="L32" s="83">
        <v>32</v>
      </c>
      <c r="M32" s="83"/>
      <c r="N32" s="63"/>
      <c r="O32" s="86" t="s">
        <v>293</v>
      </c>
      <c r="P32" s="88">
        <v>43538.821388888886</v>
      </c>
      <c r="Q32" s="86" t="s">
        <v>304</v>
      </c>
      <c r="R32" s="86"/>
      <c r="S32" s="86"/>
      <c r="T32" s="86"/>
      <c r="U32" s="86"/>
      <c r="V32" s="89" t="s">
        <v>359</v>
      </c>
      <c r="W32" s="88">
        <v>43538.821388888886</v>
      </c>
      <c r="X32" s="89" t="s">
        <v>416</v>
      </c>
      <c r="Y32" s="86"/>
      <c r="Z32" s="86"/>
      <c r="AA32" s="92" t="s">
        <v>475</v>
      </c>
      <c r="AB32" s="86"/>
      <c r="AC32" s="86" t="b">
        <v>0</v>
      </c>
      <c r="AD32" s="86">
        <v>0</v>
      </c>
      <c r="AE32" s="92" t="s">
        <v>535</v>
      </c>
      <c r="AF32" s="86" t="b">
        <v>0</v>
      </c>
      <c r="AG32" s="86" t="s">
        <v>548</v>
      </c>
      <c r="AH32" s="86"/>
      <c r="AI32" s="92" t="s">
        <v>535</v>
      </c>
      <c r="AJ32" s="86" t="b">
        <v>0</v>
      </c>
      <c r="AK32" s="86">
        <v>3</v>
      </c>
      <c r="AL32" s="92" t="s">
        <v>474</v>
      </c>
      <c r="AM32" s="86" t="s">
        <v>554</v>
      </c>
      <c r="AN32" s="86" t="b">
        <v>0</v>
      </c>
      <c r="AO32" s="92" t="s">
        <v>474</v>
      </c>
      <c r="AP32" s="86" t="s">
        <v>176</v>
      </c>
      <c r="AQ32" s="86">
        <v>0</v>
      </c>
      <c r="AR32" s="86">
        <v>0</v>
      </c>
      <c r="AS32" s="86"/>
      <c r="AT32" s="86"/>
      <c r="AU32" s="86"/>
      <c r="AV32" s="86"/>
      <c r="AW32" s="86"/>
      <c r="AX32" s="86"/>
      <c r="AY32" s="86"/>
      <c r="AZ32" s="86"/>
      <c r="BA32">
        <v>1</v>
      </c>
      <c r="BB32" s="85" t="str">
        <f>REPLACE(INDEX(GroupVertices[Group],MATCH(Edges[[#This Row],[Vertex 1]],GroupVertices[Vertex],0)),1,1,"")</f>
        <v>3</v>
      </c>
      <c r="BC32" s="85" t="str">
        <f>REPLACE(INDEX(GroupVertices[Group],MATCH(Edges[[#This Row],[Vertex 2]],GroupVertices[Vertex],0)),1,1,"")</f>
        <v>3</v>
      </c>
      <c r="BD32" s="51">
        <v>0</v>
      </c>
      <c r="BE32" s="52">
        <v>0</v>
      </c>
      <c r="BF32" s="51">
        <v>0</v>
      </c>
      <c r="BG32" s="52">
        <v>0</v>
      </c>
      <c r="BH32" s="51">
        <v>0</v>
      </c>
      <c r="BI32" s="52">
        <v>0</v>
      </c>
      <c r="BJ32" s="51">
        <v>23</v>
      </c>
      <c r="BK32" s="52">
        <v>100</v>
      </c>
      <c r="BL32" s="51">
        <v>23</v>
      </c>
    </row>
    <row r="33" spans="1:64" ht="15">
      <c r="A33" s="84" t="s">
        <v>226</v>
      </c>
      <c r="B33" s="84" t="s">
        <v>281</v>
      </c>
      <c r="C33" s="53" t="s">
        <v>1588</v>
      </c>
      <c r="D33" s="54">
        <v>3</v>
      </c>
      <c r="E33" s="65" t="s">
        <v>132</v>
      </c>
      <c r="F33" s="55">
        <v>32</v>
      </c>
      <c r="G33" s="53"/>
      <c r="H33" s="57"/>
      <c r="I33" s="56"/>
      <c r="J33" s="56"/>
      <c r="K33" s="36" t="s">
        <v>65</v>
      </c>
      <c r="L33" s="83">
        <v>33</v>
      </c>
      <c r="M33" s="83"/>
      <c r="N33" s="63"/>
      <c r="O33" s="86" t="s">
        <v>293</v>
      </c>
      <c r="P33" s="88">
        <v>43538.825</v>
      </c>
      <c r="Q33" s="86" t="s">
        <v>305</v>
      </c>
      <c r="R33" s="86"/>
      <c r="S33" s="86"/>
      <c r="T33" s="86"/>
      <c r="U33" s="86"/>
      <c r="V33" s="89" t="s">
        <v>360</v>
      </c>
      <c r="W33" s="88">
        <v>43538.825</v>
      </c>
      <c r="X33" s="89" t="s">
        <v>417</v>
      </c>
      <c r="Y33" s="86"/>
      <c r="Z33" s="86"/>
      <c r="AA33" s="92" t="s">
        <v>476</v>
      </c>
      <c r="AB33" s="86"/>
      <c r="AC33" s="86" t="b">
        <v>0</v>
      </c>
      <c r="AD33" s="86">
        <v>0</v>
      </c>
      <c r="AE33" s="92" t="s">
        <v>535</v>
      </c>
      <c r="AF33" s="86" t="b">
        <v>0</v>
      </c>
      <c r="AG33" s="86" t="s">
        <v>548</v>
      </c>
      <c r="AH33" s="86"/>
      <c r="AI33" s="92" t="s">
        <v>535</v>
      </c>
      <c r="AJ33" s="86" t="b">
        <v>0</v>
      </c>
      <c r="AK33" s="86">
        <v>9</v>
      </c>
      <c r="AL33" s="92" t="s">
        <v>504</v>
      </c>
      <c r="AM33" s="86" t="s">
        <v>554</v>
      </c>
      <c r="AN33" s="86" t="b">
        <v>0</v>
      </c>
      <c r="AO33" s="92" t="s">
        <v>504</v>
      </c>
      <c r="AP33" s="86" t="s">
        <v>176</v>
      </c>
      <c r="AQ33" s="86">
        <v>0</v>
      </c>
      <c r="AR33" s="86">
        <v>0</v>
      </c>
      <c r="AS33" s="86"/>
      <c r="AT33" s="86"/>
      <c r="AU33" s="86"/>
      <c r="AV33" s="86"/>
      <c r="AW33" s="86"/>
      <c r="AX33" s="86"/>
      <c r="AY33" s="86"/>
      <c r="AZ33" s="86"/>
      <c r="BA33">
        <v>1</v>
      </c>
      <c r="BB33" s="85" t="str">
        <f>REPLACE(INDEX(GroupVertices[Group],MATCH(Edges[[#This Row],[Vertex 1]],GroupVertices[Vertex],0)),1,1,"")</f>
        <v>3</v>
      </c>
      <c r="BC33" s="85" t="str">
        <f>REPLACE(INDEX(GroupVertices[Group],MATCH(Edges[[#This Row],[Vertex 2]],GroupVertices[Vertex],0)),1,1,"")</f>
        <v>3</v>
      </c>
      <c r="BD33" s="51">
        <v>0</v>
      </c>
      <c r="BE33" s="52">
        <v>0</v>
      </c>
      <c r="BF33" s="51">
        <v>0</v>
      </c>
      <c r="BG33" s="52">
        <v>0</v>
      </c>
      <c r="BH33" s="51">
        <v>0</v>
      </c>
      <c r="BI33" s="52">
        <v>0</v>
      </c>
      <c r="BJ33" s="51">
        <v>24</v>
      </c>
      <c r="BK33" s="52">
        <v>100</v>
      </c>
      <c r="BL33" s="51">
        <v>24</v>
      </c>
    </row>
    <row r="34" spans="1:64" ht="15">
      <c r="A34" s="84" t="s">
        <v>226</v>
      </c>
      <c r="B34" s="84" t="s">
        <v>254</v>
      </c>
      <c r="C34" s="53" t="s">
        <v>1588</v>
      </c>
      <c r="D34" s="54">
        <v>3</v>
      </c>
      <c r="E34" s="65" t="s">
        <v>132</v>
      </c>
      <c r="F34" s="55">
        <v>32</v>
      </c>
      <c r="G34" s="53"/>
      <c r="H34" s="57"/>
      <c r="I34" s="56"/>
      <c r="J34" s="56"/>
      <c r="K34" s="36" t="s">
        <v>65</v>
      </c>
      <c r="L34" s="83">
        <v>34</v>
      </c>
      <c r="M34" s="83"/>
      <c r="N34" s="63"/>
      <c r="O34" s="86" t="s">
        <v>293</v>
      </c>
      <c r="P34" s="88">
        <v>43538.825</v>
      </c>
      <c r="Q34" s="86" t="s">
        <v>305</v>
      </c>
      <c r="R34" s="86"/>
      <c r="S34" s="86"/>
      <c r="T34" s="86"/>
      <c r="U34" s="86"/>
      <c r="V34" s="89" t="s">
        <v>360</v>
      </c>
      <c r="W34" s="88">
        <v>43538.825</v>
      </c>
      <c r="X34" s="89" t="s">
        <v>417</v>
      </c>
      <c r="Y34" s="86"/>
      <c r="Z34" s="86"/>
      <c r="AA34" s="92" t="s">
        <v>476</v>
      </c>
      <c r="AB34" s="86"/>
      <c r="AC34" s="86" t="b">
        <v>0</v>
      </c>
      <c r="AD34" s="86">
        <v>0</v>
      </c>
      <c r="AE34" s="92" t="s">
        <v>535</v>
      </c>
      <c r="AF34" s="86" t="b">
        <v>0</v>
      </c>
      <c r="AG34" s="86" t="s">
        <v>548</v>
      </c>
      <c r="AH34" s="86"/>
      <c r="AI34" s="92" t="s">
        <v>535</v>
      </c>
      <c r="AJ34" s="86" t="b">
        <v>0</v>
      </c>
      <c r="AK34" s="86">
        <v>9</v>
      </c>
      <c r="AL34" s="92" t="s">
        <v>504</v>
      </c>
      <c r="AM34" s="86" t="s">
        <v>554</v>
      </c>
      <c r="AN34" s="86" t="b">
        <v>0</v>
      </c>
      <c r="AO34" s="92" t="s">
        <v>504</v>
      </c>
      <c r="AP34" s="86" t="s">
        <v>176</v>
      </c>
      <c r="AQ34" s="86">
        <v>0</v>
      </c>
      <c r="AR34" s="86">
        <v>0</v>
      </c>
      <c r="AS34" s="86"/>
      <c r="AT34" s="86"/>
      <c r="AU34" s="86"/>
      <c r="AV34" s="86"/>
      <c r="AW34" s="86"/>
      <c r="AX34" s="86"/>
      <c r="AY34" s="86"/>
      <c r="AZ34" s="86"/>
      <c r="BA34">
        <v>1</v>
      </c>
      <c r="BB34" s="85" t="str">
        <f>REPLACE(INDEX(GroupVertices[Group],MATCH(Edges[[#This Row],[Vertex 1]],GroupVertices[Vertex],0)),1,1,"")</f>
        <v>3</v>
      </c>
      <c r="BC34" s="85" t="str">
        <f>REPLACE(INDEX(GroupVertices[Group],MATCH(Edges[[#This Row],[Vertex 2]],GroupVertices[Vertex],0)),1,1,"")</f>
        <v>3</v>
      </c>
      <c r="BD34" s="51"/>
      <c r="BE34" s="52"/>
      <c r="BF34" s="51"/>
      <c r="BG34" s="52"/>
      <c r="BH34" s="51"/>
      <c r="BI34" s="52"/>
      <c r="BJ34" s="51"/>
      <c r="BK34" s="52"/>
      <c r="BL34" s="51"/>
    </row>
    <row r="35" spans="1:64" ht="15">
      <c r="A35" s="84" t="s">
        <v>227</v>
      </c>
      <c r="B35" s="84" t="s">
        <v>281</v>
      </c>
      <c r="C35" s="53" t="s">
        <v>1588</v>
      </c>
      <c r="D35" s="54">
        <v>3</v>
      </c>
      <c r="E35" s="65" t="s">
        <v>132</v>
      </c>
      <c r="F35" s="55">
        <v>32</v>
      </c>
      <c r="G35" s="53"/>
      <c r="H35" s="57"/>
      <c r="I35" s="56"/>
      <c r="J35" s="56"/>
      <c r="K35" s="36" t="s">
        <v>65</v>
      </c>
      <c r="L35" s="83">
        <v>35</v>
      </c>
      <c r="M35" s="83"/>
      <c r="N35" s="63"/>
      <c r="O35" s="86" t="s">
        <v>293</v>
      </c>
      <c r="P35" s="88">
        <v>43538.825162037036</v>
      </c>
      <c r="Q35" s="86" t="s">
        <v>305</v>
      </c>
      <c r="R35" s="86"/>
      <c r="S35" s="86"/>
      <c r="T35" s="86"/>
      <c r="U35" s="86"/>
      <c r="V35" s="89" t="s">
        <v>361</v>
      </c>
      <c r="W35" s="88">
        <v>43538.825162037036</v>
      </c>
      <c r="X35" s="89" t="s">
        <v>418</v>
      </c>
      <c r="Y35" s="86"/>
      <c r="Z35" s="86"/>
      <c r="AA35" s="92" t="s">
        <v>477</v>
      </c>
      <c r="AB35" s="86"/>
      <c r="AC35" s="86" t="b">
        <v>0</v>
      </c>
      <c r="AD35" s="86">
        <v>0</v>
      </c>
      <c r="AE35" s="92" t="s">
        <v>535</v>
      </c>
      <c r="AF35" s="86" t="b">
        <v>0</v>
      </c>
      <c r="AG35" s="86" t="s">
        <v>548</v>
      </c>
      <c r="AH35" s="86"/>
      <c r="AI35" s="92" t="s">
        <v>535</v>
      </c>
      <c r="AJ35" s="86" t="b">
        <v>0</v>
      </c>
      <c r="AK35" s="86">
        <v>9</v>
      </c>
      <c r="AL35" s="92" t="s">
        <v>504</v>
      </c>
      <c r="AM35" s="86" t="s">
        <v>554</v>
      </c>
      <c r="AN35" s="86" t="b">
        <v>0</v>
      </c>
      <c r="AO35" s="92" t="s">
        <v>504</v>
      </c>
      <c r="AP35" s="86" t="s">
        <v>176</v>
      </c>
      <c r="AQ35" s="86">
        <v>0</v>
      </c>
      <c r="AR35" s="86">
        <v>0</v>
      </c>
      <c r="AS35" s="86"/>
      <c r="AT35" s="86"/>
      <c r="AU35" s="86"/>
      <c r="AV35" s="86"/>
      <c r="AW35" s="86"/>
      <c r="AX35" s="86"/>
      <c r="AY35" s="86"/>
      <c r="AZ35" s="86"/>
      <c r="BA35">
        <v>1</v>
      </c>
      <c r="BB35" s="85" t="str">
        <f>REPLACE(INDEX(GroupVertices[Group],MATCH(Edges[[#This Row],[Vertex 1]],GroupVertices[Vertex],0)),1,1,"")</f>
        <v>3</v>
      </c>
      <c r="BC35" s="85" t="str">
        <f>REPLACE(INDEX(GroupVertices[Group],MATCH(Edges[[#This Row],[Vertex 2]],GroupVertices[Vertex],0)),1,1,"")</f>
        <v>3</v>
      </c>
      <c r="BD35" s="51"/>
      <c r="BE35" s="52"/>
      <c r="BF35" s="51"/>
      <c r="BG35" s="52"/>
      <c r="BH35" s="51"/>
      <c r="BI35" s="52"/>
      <c r="BJ35" s="51"/>
      <c r="BK35" s="52"/>
      <c r="BL35" s="51"/>
    </row>
    <row r="36" spans="1:64" ht="15">
      <c r="A36" s="84" t="s">
        <v>227</v>
      </c>
      <c r="B36" s="84" t="s">
        <v>254</v>
      </c>
      <c r="C36" s="53" t="s">
        <v>1588</v>
      </c>
      <c r="D36" s="54">
        <v>3</v>
      </c>
      <c r="E36" s="65" t="s">
        <v>132</v>
      </c>
      <c r="F36" s="55">
        <v>32</v>
      </c>
      <c r="G36" s="53"/>
      <c r="H36" s="57"/>
      <c r="I36" s="56"/>
      <c r="J36" s="56"/>
      <c r="K36" s="36" t="s">
        <v>65</v>
      </c>
      <c r="L36" s="83">
        <v>36</v>
      </c>
      <c r="M36" s="83"/>
      <c r="N36" s="63"/>
      <c r="O36" s="86" t="s">
        <v>293</v>
      </c>
      <c r="P36" s="88">
        <v>43538.825162037036</v>
      </c>
      <c r="Q36" s="86" t="s">
        <v>305</v>
      </c>
      <c r="R36" s="86"/>
      <c r="S36" s="86"/>
      <c r="T36" s="86"/>
      <c r="U36" s="86"/>
      <c r="V36" s="89" t="s">
        <v>361</v>
      </c>
      <c r="W36" s="88">
        <v>43538.825162037036</v>
      </c>
      <c r="X36" s="89" t="s">
        <v>418</v>
      </c>
      <c r="Y36" s="86"/>
      <c r="Z36" s="86"/>
      <c r="AA36" s="92" t="s">
        <v>477</v>
      </c>
      <c r="AB36" s="86"/>
      <c r="AC36" s="86" t="b">
        <v>0</v>
      </c>
      <c r="AD36" s="86">
        <v>0</v>
      </c>
      <c r="AE36" s="92" t="s">
        <v>535</v>
      </c>
      <c r="AF36" s="86" t="b">
        <v>0</v>
      </c>
      <c r="AG36" s="86" t="s">
        <v>548</v>
      </c>
      <c r="AH36" s="86"/>
      <c r="AI36" s="92" t="s">
        <v>535</v>
      </c>
      <c r="AJ36" s="86" t="b">
        <v>0</v>
      </c>
      <c r="AK36" s="86">
        <v>9</v>
      </c>
      <c r="AL36" s="92" t="s">
        <v>504</v>
      </c>
      <c r="AM36" s="86" t="s">
        <v>554</v>
      </c>
      <c r="AN36" s="86" t="b">
        <v>0</v>
      </c>
      <c r="AO36" s="92" t="s">
        <v>504</v>
      </c>
      <c r="AP36" s="86" t="s">
        <v>176</v>
      </c>
      <c r="AQ36" s="86">
        <v>0</v>
      </c>
      <c r="AR36" s="86">
        <v>0</v>
      </c>
      <c r="AS36" s="86"/>
      <c r="AT36" s="86"/>
      <c r="AU36" s="86"/>
      <c r="AV36" s="86"/>
      <c r="AW36" s="86"/>
      <c r="AX36" s="86"/>
      <c r="AY36" s="86"/>
      <c r="AZ36" s="86"/>
      <c r="BA36">
        <v>1</v>
      </c>
      <c r="BB36" s="85" t="str">
        <f>REPLACE(INDEX(GroupVertices[Group],MATCH(Edges[[#This Row],[Vertex 1]],GroupVertices[Vertex],0)),1,1,"")</f>
        <v>3</v>
      </c>
      <c r="BC36" s="85" t="str">
        <f>REPLACE(INDEX(GroupVertices[Group],MATCH(Edges[[#This Row],[Vertex 2]],GroupVertices[Vertex],0)),1,1,"")</f>
        <v>3</v>
      </c>
      <c r="BD36" s="51">
        <v>0</v>
      </c>
      <c r="BE36" s="52">
        <v>0</v>
      </c>
      <c r="BF36" s="51">
        <v>0</v>
      </c>
      <c r="BG36" s="52">
        <v>0</v>
      </c>
      <c r="BH36" s="51">
        <v>0</v>
      </c>
      <c r="BI36" s="52">
        <v>0</v>
      </c>
      <c r="BJ36" s="51">
        <v>24</v>
      </c>
      <c r="BK36" s="52">
        <v>100</v>
      </c>
      <c r="BL36" s="51">
        <v>24</v>
      </c>
    </row>
    <row r="37" spans="1:64" ht="15">
      <c r="A37" s="84" t="s">
        <v>228</v>
      </c>
      <c r="B37" s="84" t="s">
        <v>281</v>
      </c>
      <c r="C37" s="53" t="s">
        <v>1588</v>
      </c>
      <c r="D37" s="54">
        <v>3</v>
      </c>
      <c r="E37" s="65" t="s">
        <v>132</v>
      </c>
      <c r="F37" s="55">
        <v>32</v>
      </c>
      <c r="G37" s="53"/>
      <c r="H37" s="57"/>
      <c r="I37" s="56"/>
      <c r="J37" s="56"/>
      <c r="K37" s="36" t="s">
        <v>65</v>
      </c>
      <c r="L37" s="83">
        <v>37</v>
      </c>
      <c r="M37" s="83"/>
      <c r="N37" s="63"/>
      <c r="O37" s="86" t="s">
        <v>293</v>
      </c>
      <c r="P37" s="88">
        <v>43538.82681712963</v>
      </c>
      <c r="Q37" s="86" t="s">
        <v>305</v>
      </c>
      <c r="R37" s="86"/>
      <c r="S37" s="86"/>
      <c r="T37" s="86"/>
      <c r="U37" s="86"/>
      <c r="V37" s="89" t="s">
        <v>362</v>
      </c>
      <c r="W37" s="88">
        <v>43538.82681712963</v>
      </c>
      <c r="X37" s="89" t="s">
        <v>419</v>
      </c>
      <c r="Y37" s="86"/>
      <c r="Z37" s="86"/>
      <c r="AA37" s="92" t="s">
        <v>478</v>
      </c>
      <c r="AB37" s="86"/>
      <c r="AC37" s="86" t="b">
        <v>0</v>
      </c>
      <c r="AD37" s="86">
        <v>0</v>
      </c>
      <c r="AE37" s="92" t="s">
        <v>535</v>
      </c>
      <c r="AF37" s="86" t="b">
        <v>0</v>
      </c>
      <c r="AG37" s="86" t="s">
        <v>548</v>
      </c>
      <c r="AH37" s="86"/>
      <c r="AI37" s="92" t="s">
        <v>535</v>
      </c>
      <c r="AJ37" s="86" t="b">
        <v>0</v>
      </c>
      <c r="AK37" s="86">
        <v>9</v>
      </c>
      <c r="AL37" s="92" t="s">
        <v>504</v>
      </c>
      <c r="AM37" s="86" t="s">
        <v>554</v>
      </c>
      <c r="AN37" s="86" t="b">
        <v>0</v>
      </c>
      <c r="AO37" s="92" t="s">
        <v>504</v>
      </c>
      <c r="AP37" s="86" t="s">
        <v>176</v>
      </c>
      <c r="AQ37" s="86">
        <v>0</v>
      </c>
      <c r="AR37" s="86">
        <v>0</v>
      </c>
      <c r="AS37" s="86"/>
      <c r="AT37" s="86"/>
      <c r="AU37" s="86"/>
      <c r="AV37" s="86"/>
      <c r="AW37" s="86"/>
      <c r="AX37" s="86"/>
      <c r="AY37" s="86"/>
      <c r="AZ37" s="86"/>
      <c r="BA37">
        <v>1</v>
      </c>
      <c r="BB37" s="85" t="str">
        <f>REPLACE(INDEX(GroupVertices[Group],MATCH(Edges[[#This Row],[Vertex 1]],GroupVertices[Vertex],0)),1,1,"")</f>
        <v>3</v>
      </c>
      <c r="BC37" s="85" t="str">
        <f>REPLACE(INDEX(GroupVertices[Group],MATCH(Edges[[#This Row],[Vertex 2]],GroupVertices[Vertex],0)),1,1,"")</f>
        <v>3</v>
      </c>
      <c r="BD37" s="51"/>
      <c r="BE37" s="52"/>
      <c r="BF37" s="51"/>
      <c r="BG37" s="52"/>
      <c r="BH37" s="51"/>
      <c r="BI37" s="52"/>
      <c r="BJ37" s="51"/>
      <c r="BK37" s="52"/>
      <c r="BL37" s="51"/>
    </row>
    <row r="38" spans="1:64" ht="15">
      <c r="A38" s="84" t="s">
        <v>228</v>
      </c>
      <c r="B38" s="84" t="s">
        <v>254</v>
      </c>
      <c r="C38" s="53" t="s">
        <v>1588</v>
      </c>
      <c r="D38" s="54">
        <v>3</v>
      </c>
      <c r="E38" s="65" t="s">
        <v>132</v>
      </c>
      <c r="F38" s="55">
        <v>32</v>
      </c>
      <c r="G38" s="53"/>
      <c r="H38" s="57"/>
      <c r="I38" s="56"/>
      <c r="J38" s="56"/>
      <c r="K38" s="36" t="s">
        <v>65</v>
      </c>
      <c r="L38" s="83">
        <v>38</v>
      </c>
      <c r="M38" s="83"/>
      <c r="N38" s="63"/>
      <c r="O38" s="86" t="s">
        <v>293</v>
      </c>
      <c r="P38" s="88">
        <v>43538.82681712963</v>
      </c>
      <c r="Q38" s="86" t="s">
        <v>305</v>
      </c>
      <c r="R38" s="86"/>
      <c r="S38" s="86"/>
      <c r="T38" s="86"/>
      <c r="U38" s="86"/>
      <c r="V38" s="89" t="s">
        <v>362</v>
      </c>
      <c r="W38" s="88">
        <v>43538.82681712963</v>
      </c>
      <c r="X38" s="89" t="s">
        <v>419</v>
      </c>
      <c r="Y38" s="86"/>
      <c r="Z38" s="86"/>
      <c r="AA38" s="92" t="s">
        <v>478</v>
      </c>
      <c r="AB38" s="86"/>
      <c r="AC38" s="86" t="b">
        <v>0</v>
      </c>
      <c r="AD38" s="86">
        <v>0</v>
      </c>
      <c r="AE38" s="92" t="s">
        <v>535</v>
      </c>
      <c r="AF38" s="86" t="b">
        <v>0</v>
      </c>
      <c r="AG38" s="86" t="s">
        <v>548</v>
      </c>
      <c r="AH38" s="86"/>
      <c r="AI38" s="92" t="s">
        <v>535</v>
      </c>
      <c r="AJ38" s="86" t="b">
        <v>0</v>
      </c>
      <c r="AK38" s="86">
        <v>9</v>
      </c>
      <c r="AL38" s="92" t="s">
        <v>504</v>
      </c>
      <c r="AM38" s="86" t="s">
        <v>554</v>
      </c>
      <c r="AN38" s="86" t="b">
        <v>0</v>
      </c>
      <c r="AO38" s="92" t="s">
        <v>504</v>
      </c>
      <c r="AP38" s="86" t="s">
        <v>176</v>
      </c>
      <c r="AQ38" s="86">
        <v>0</v>
      </c>
      <c r="AR38" s="86">
        <v>0</v>
      </c>
      <c r="AS38" s="86"/>
      <c r="AT38" s="86"/>
      <c r="AU38" s="86"/>
      <c r="AV38" s="86"/>
      <c r="AW38" s="86"/>
      <c r="AX38" s="86"/>
      <c r="AY38" s="86"/>
      <c r="AZ38" s="86"/>
      <c r="BA38">
        <v>1</v>
      </c>
      <c r="BB38" s="85" t="str">
        <f>REPLACE(INDEX(GroupVertices[Group],MATCH(Edges[[#This Row],[Vertex 1]],GroupVertices[Vertex],0)),1,1,"")</f>
        <v>3</v>
      </c>
      <c r="BC38" s="85" t="str">
        <f>REPLACE(INDEX(GroupVertices[Group],MATCH(Edges[[#This Row],[Vertex 2]],GroupVertices[Vertex],0)),1,1,"")</f>
        <v>3</v>
      </c>
      <c r="BD38" s="51">
        <v>0</v>
      </c>
      <c r="BE38" s="52">
        <v>0</v>
      </c>
      <c r="BF38" s="51">
        <v>0</v>
      </c>
      <c r="BG38" s="52">
        <v>0</v>
      </c>
      <c r="BH38" s="51">
        <v>0</v>
      </c>
      <c r="BI38" s="52">
        <v>0</v>
      </c>
      <c r="BJ38" s="51">
        <v>24</v>
      </c>
      <c r="BK38" s="52">
        <v>100</v>
      </c>
      <c r="BL38" s="51">
        <v>24</v>
      </c>
    </row>
    <row r="39" spans="1:64" ht="15">
      <c r="A39" s="84" t="s">
        <v>229</v>
      </c>
      <c r="B39" s="84" t="s">
        <v>281</v>
      </c>
      <c r="C39" s="53" t="s">
        <v>1588</v>
      </c>
      <c r="D39" s="54">
        <v>3</v>
      </c>
      <c r="E39" s="65" t="s">
        <v>132</v>
      </c>
      <c r="F39" s="55">
        <v>32</v>
      </c>
      <c r="G39" s="53"/>
      <c r="H39" s="57"/>
      <c r="I39" s="56"/>
      <c r="J39" s="56"/>
      <c r="K39" s="36" t="s">
        <v>65</v>
      </c>
      <c r="L39" s="83">
        <v>39</v>
      </c>
      <c r="M39" s="83"/>
      <c r="N39" s="63"/>
      <c r="O39" s="86" t="s">
        <v>293</v>
      </c>
      <c r="P39" s="88">
        <v>43538.830462962964</v>
      </c>
      <c r="Q39" s="86" t="s">
        <v>305</v>
      </c>
      <c r="R39" s="86"/>
      <c r="S39" s="86"/>
      <c r="T39" s="86"/>
      <c r="U39" s="86"/>
      <c r="V39" s="89" t="s">
        <v>363</v>
      </c>
      <c r="W39" s="88">
        <v>43538.830462962964</v>
      </c>
      <c r="X39" s="89" t="s">
        <v>420</v>
      </c>
      <c r="Y39" s="86"/>
      <c r="Z39" s="86"/>
      <c r="AA39" s="92" t="s">
        <v>479</v>
      </c>
      <c r="AB39" s="86"/>
      <c r="AC39" s="86" t="b">
        <v>0</v>
      </c>
      <c r="AD39" s="86">
        <v>0</v>
      </c>
      <c r="AE39" s="92" t="s">
        <v>535</v>
      </c>
      <c r="AF39" s="86" t="b">
        <v>0</v>
      </c>
      <c r="AG39" s="86" t="s">
        <v>548</v>
      </c>
      <c r="AH39" s="86"/>
      <c r="AI39" s="92" t="s">
        <v>535</v>
      </c>
      <c r="AJ39" s="86" t="b">
        <v>0</v>
      </c>
      <c r="AK39" s="86">
        <v>9</v>
      </c>
      <c r="AL39" s="92" t="s">
        <v>504</v>
      </c>
      <c r="AM39" s="86" t="s">
        <v>554</v>
      </c>
      <c r="AN39" s="86" t="b">
        <v>0</v>
      </c>
      <c r="AO39" s="92" t="s">
        <v>504</v>
      </c>
      <c r="AP39" s="86" t="s">
        <v>176</v>
      </c>
      <c r="AQ39" s="86">
        <v>0</v>
      </c>
      <c r="AR39" s="86">
        <v>0</v>
      </c>
      <c r="AS39" s="86"/>
      <c r="AT39" s="86"/>
      <c r="AU39" s="86"/>
      <c r="AV39" s="86"/>
      <c r="AW39" s="86"/>
      <c r="AX39" s="86"/>
      <c r="AY39" s="86"/>
      <c r="AZ39" s="86"/>
      <c r="BA39">
        <v>1</v>
      </c>
      <c r="BB39" s="85" t="str">
        <f>REPLACE(INDEX(GroupVertices[Group],MATCH(Edges[[#This Row],[Vertex 1]],GroupVertices[Vertex],0)),1,1,"")</f>
        <v>3</v>
      </c>
      <c r="BC39" s="85" t="str">
        <f>REPLACE(INDEX(GroupVertices[Group],MATCH(Edges[[#This Row],[Vertex 2]],GroupVertices[Vertex],0)),1,1,"")</f>
        <v>3</v>
      </c>
      <c r="BD39" s="51"/>
      <c r="BE39" s="52"/>
      <c r="BF39" s="51"/>
      <c r="BG39" s="52"/>
      <c r="BH39" s="51"/>
      <c r="BI39" s="52"/>
      <c r="BJ39" s="51"/>
      <c r="BK39" s="52"/>
      <c r="BL39" s="51"/>
    </row>
    <row r="40" spans="1:64" ht="15">
      <c r="A40" s="84" t="s">
        <v>229</v>
      </c>
      <c r="B40" s="84" t="s">
        <v>254</v>
      </c>
      <c r="C40" s="53" t="s">
        <v>1588</v>
      </c>
      <c r="D40" s="54">
        <v>3</v>
      </c>
      <c r="E40" s="65" t="s">
        <v>132</v>
      </c>
      <c r="F40" s="55">
        <v>32</v>
      </c>
      <c r="G40" s="53"/>
      <c r="H40" s="57"/>
      <c r="I40" s="56"/>
      <c r="J40" s="56"/>
      <c r="K40" s="36" t="s">
        <v>65</v>
      </c>
      <c r="L40" s="83">
        <v>40</v>
      </c>
      <c r="M40" s="83"/>
      <c r="N40" s="63"/>
      <c r="O40" s="86" t="s">
        <v>293</v>
      </c>
      <c r="P40" s="88">
        <v>43538.830462962964</v>
      </c>
      <c r="Q40" s="86" t="s">
        <v>305</v>
      </c>
      <c r="R40" s="86"/>
      <c r="S40" s="86"/>
      <c r="T40" s="86"/>
      <c r="U40" s="86"/>
      <c r="V40" s="89" t="s">
        <v>363</v>
      </c>
      <c r="W40" s="88">
        <v>43538.830462962964</v>
      </c>
      <c r="X40" s="89" t="s">
        <v>420</v>
      </c>
      <c r="Y40" s="86"/>
      <c r="Z40" s="86"/>
      <c r="AA40" s="92" t="s">
        <v>479</v>
      </c>
      <c r="AB40" s="86"/>
      <c r="AC40" s="86" t="b">
        <v>0</v>
      </c>
      <c r="AD40" s="86">
        <v>0</v>
      </c>
      <c r="AE40" s="92" t="s">
        <v>535</v>
      </c>
      <c r="AF40" s="86" t="b">
        <v>0</v>
      </c>
      <c r="AG40" s="86" t="s">
        <v>548</v>
      </c>
      <c r="AH40" s="86"/>
      <c r="AI40" s="92" t="s">
        <v>535</v>
      </c>
      <c r="AJ40" s="86" t="b">
        <v>0</v>
      </c>
      <c r="AK40" s="86">
        <v>9</v>
      </c>
      <c r="AL40" s="92" t="s">
        <v>504</v>
      </c>
      <c r="AM40" s="86" t="s">
        <v>554</v>
      </c>
      <c r="AN40" s="86" t="b">
        <v>0</v>
      </c>
      <c r="AO40" s="92" t="s">
        <v>504</v>
      </c>
      <c r="AP40" s="86" t="s">
        <v>176</v>
      </c>
      <c r="AQ40" s="86">
        <v>0</v>
      </c>
      <c r="AR40" s="86">
        <v>0</v>
      </c>
      <c r="AS40" s="86"/>
      <c r="AT40" s="86"/>
      <c r="AU40" s="86"/>
      <c r="AV40" s="86"/>
      <c r="AW40" s="86"/>
      <c r="AX40" s="86"/>
      <c r="AY40" s="86"/>
      <c r="AZ40" s="86"/>
      <c r="BA40">
        <v>1</v>
      </c>
      <c r="BB40" s="85" t="str">
        <f>REPLACE(INDEX(GroupVertices[Group],MATCH(Edges[[#This Row],[Vertex 1]],GroupVertices[Vertex],0)),1,1,"")</f>
        <v>3</v>
      </c>
      <c r="BC40" s="85" t="str">
        <f>REPLACE(INDEX(GroupVertices[Group],MATCH(Edges[[#This Row],[Vertex 2]],GroupVertices[Vertex],0)),1,1,"")</f>
        <v>3</v>
      </c>
      <c r="BD40" s="51">
        <v>0</v>
      </c>
      <c r="BE40" s="52">
        <v>0</v>
      </c>
      <c r="BF40" s="51">
        <v>0</v>
      </c>
      <c r="BG40" s="52">
        <v>0</v>
      </c>
      <c r="BH40" s="51">
        <v>0</v>
      </c>
      <c r="BI40" s="52">
        <v>0</v>
      </c>
      <c r="BJ40" s="51">
        <v>24</v>
      </c>
      <c r="BK40" s="52">
        <v>100</v>
      </c>
      <c r="BL40" s="51">
        <v>24</v>
      </c>
    </row>
    <row r="41" spans="1:64" ht="15">
      <c r="A41" s="84" t="s">
        <v>230</v>
      </c>
      <c r="B41" s="84" t="s">
        <v>281</v>
      </c>
      <c r="C41" s="53" t="s">
        <v>1588</v>
      </c>
      <c r="D41" s="54">
        <v>3</v>
      </c>
      <c r="E41" s="65" t="s">
        <v>132</v>
      </c>
      <c r="F41" s="55">
        <v>32</v>
      </c>
      <c r="G41" s="53"/>
      <c r="H41" s="57"/>
      <c r="I41" s="56"/>
      <c r="J41" s="56"/>
      <c r="K41" s="36" t="s">
        <v>65</v>
      </c>
      <c r="L41" s="83">
        <v>41</v>
      </c>
      <c r="M41" s="83"/>
      <c r="N41" s="63"/>
      <c r="O41" s="86" t="s">
        <v>293</v>
      </c>
      <c r="P41" s="88">
        <v>43538.83262731481</v>
      </c>
      <c r="Q41" s="86" t="s">
        <v>305</v>
      </c>
      <c r="R41" s="86"/>
      <c r="S41" s="86"/>
      <c r="T41" s="86"/>
      <c r="U41" s="86"/>
      <c r="V41" s="89" t="s">
        <v>364</v>
      </c>
      <c r="W41" s="88">
        <v>43538.83262731481</v>
      </c>
      <c r="X41" s="89" t="s">
        <v>421</v>
      </c>
      <c r="Y41" s="86"/>
      <c r="Z41" s="86"/>
      <c r="AA41" s="92" t="s">
        <v>480</v>
      </c>
      <c r="AB41" s="86"/>
      <c r="AC41" s="86" t="b">
        <v>0</v>
      </c>
      <c r="AD41" s="86">
        <v>0</v>
      </c>
      <c r="AE41" s="92" t="s">
        <v>535</v>
      </c>
      <c r="AF41" s="86" t="b">
        <v>0</v>
      </c>
      <c r="AG41" s="86" t="s">
        <v>548</v>
      </c>
      <c r="AH41" s="86"/>
      <c r="AI41" s="92" t="s">
        <v>535</v>
      </c>
      <c r="AJ41" s="86" t="b">
        <v>0</v>
      </c>
      <c r="AK41" s="86">
        <v>9</v>
      </c>
      <c r="AL41" s="92" t="s">
        <v>504</v>
      </c>
      <c r="AM41" s="86" t="s">
        <v>551</v>
      </c>
      <c r="AN41" s="86" t="b">
        <v>0</v>
      </c>
      <c r="AO41" s="92" t="s">
        <v>504</v>
      </c>
      <c r="AP41" s="86" t="s">
        <v>176</v>
      </c>
      <c r="AQ41" s="86">
        <v>0</v>
      </c>
      <c r="AR41" s="86">
        <v>0</v>
      </c>
      <c r="AS41" s="86"/>
      <c r="AT41" s="86"/>
      <c r="AU41" s="86"/>
      <c r="AV41" s="86"/>
      <c r="AW41" s="86"/>
      <c r="AX41" s="86"/>
      <c r="AY41" s="86"/>
      <c r="AZ41" s="86"/>
      <c r="BA41">
        <v>1</v>
      </c>
      <c r="BB41" s="85" t="str">
        <f>REPLACE(INDEX(GroupVertices[Group],MATCH(Edges[[#This Row],[Vertex 1]],GroupVertices[Vertex],0)),1,1,"")</f>
        <v>3</v>
      </c>
      <c r="BC41" s="85" t="str">
        <f>REPLACE(INDEX(GroupVertices[Group],MATCH(Edges[[#This Row],[Vertex 2]],GroupVertices[Vertex],0)),1,1,"")</f>
        <v>3</v>
      </c>
      <c r="BD41" s="51"/>
      <c r="BE41" s="52"/>
      <c r="BF41" s="51"/>
      <c r="BG41" s="52"/>
      <c r="BH41" s="51"/>
      <c r="BI41" s="52"/>
      <c r="BJ41" s="51"/>
      <c r="BK41" s="52"/>
      <c r="BL41" s="51"/>
    </row>
    <row r="42" spans="1:64" ht="15">
      <c r="A42" s="84" t="s">
        <v>230</v>
      </c>
      <c r="B42" s="84" t="s">
        <v>254</v>
      </c>
      <c r="C42" s="53" t="s">
        <v>1588</v>
      </c>
      <c r="D42" s="54">
        <v>3</v>
      </c>
      <c r="E42" s="65" t="s">
        <v>132</v>
      </c>
      <c r="F42" s="55">
        <v>32</v>
      </c>
      <c r="G42" s="53"/>
      <c r="H42" s="57"/>
      <c r="I42" s="56"/>
      <c r="J42" s="56"/>
      <c r="K42" s="36" t="s">
        <v>65</v>
      </c>
      <c r="L42" s="83">
        <v>42</v>
      </c>
      <c r="M42" s="83"/>
      <c r="N42" s="63"/>
      <c r="O42" s="86" t="s">
        <v>293</v>
      </c>
      <c r="P42" s="88">
        <v>43538.83262731481</v>
      </c>
      <c r="Q42" s="86" t="s">
        <v>305</v>
      </c>
      <c r="R42" s="86"/>
      <c r="S42" s="86"/>
      <c r="T42" s="86"/>
      <c r="U42" s="86"/>
      <c r="V42" s="89" t="s">
        <v>364</v>
      </c>
      <c r="W42" s="88">
        <v>43538.83262731481</v>
      </c>
      <c r="X42" s="89" t="s">
        <v>421</v>
      </c>
      <c r="Y42" s="86"/>
      <c r="Z42" s="86"/>
      <c r="AA42" s="92" t="s">
        <v>480</v>
      </c>
      <c r="AB42" s="86"/>
      <c r="AC42" s="86" t="b">
        <v>0</v>
      </c>
      <c r="AD42" s="86">
        <v>0</v>
      </c>
      <c r="AE42" s="92" t="s">
        <v>535</v>
      </c>
      <c r="AF42" s="86" t="b">
        <v>0</v>
      </c>
      <c r="AG42" s="86" t="s">
        <v>548</v>
      </c>
      <c r="AH42" s="86"/>
      <c r="AI42" s="92" t="s">
        <v>535</v>
      </c>
      <c r="AJ42" s="86" t="b">
        <v>0</v>
      </c>
      <c r="AK42" s="86">
        <v>9</v>
      </c>
      <c r="AL42" s="92" t="s">
        <v>504</v>
      </c>
      <c r="AM42" s="86" t="s">
        <v>551</v>
      </c>
      <c r="AN42" s="86" t="b">
        <v>0</v>
      </c>
      <c r="AO42" s="92" t="s">
        <v>504</v>
      </c>
      <c r="AP42" s="86" t="s">
        <v>176</v>
      </c>
      <c r="AQ42" s="86">
        <v>0</v>
      </c>
      <c r="AR42" s="86">
        <v>0</v>
      </c>
      <c r="AS42" s="86"/>
      <c r="AT42" s="86"/>
      <c r="AU42" s="86"/>
      <c r="AV42" s="86"/>
      <c r="AW42" s="86"/>
      <c r="AX42" s="86"/>
      <c r="AY42" s="86"/>
      <c r="AZ42" s="86"/>
      <c r="BA42">
        <v>1</v>
      </c>
      <c r="BB42" s="85" t="str">
        <f>REPLACE(INDEX(GroupVertices[Group],MATCH(Edges[[#This Row],[Vertex 1]],GroupVertices[Vertex],0)),1,1,"")</f>
        <v>3</v>
      </c>
      <c r="BC42" s="85" t="str">
        <f>REPLACE(INDEX(GroupVertices[Group],MATCH(Edges[[#This Row],[Vertex 2]],GroupVertices[Vertex],0)),1,1,"")</f>
        <v>3</v>
      </c>
      <c r="BD42" s="51">
        <v>0</v>
      </c>
      <c r="BE42" s="52">
        <v>0</v>
      </c>
      <c r="BF42" s="51">
        <v>0</v>
      </c>
      <c r="BG42" s="52">
        <v>0</v>
      </c>
      <c r="BH42" s="51">
        <v>0</v>
      </c>
      <c r="BI42" s="52">
        <v>0</v>
      </c>
      <c r="BJ42" s="51">
        <v>24</v>
      </c>
      <c r="BK42" s="52">
        <v>100</v>
      </c>
      <c r="BL42" s="51">
        <v>24</v>
      </c>
    </row>
    <row r="43" spans="1:64" ht="15">
      <c r="A43" s="84" t="s">
        <v>231</v>
      </c>
      <c r="B43" s="84" t="s">
        <v>281</v>
      </c>
      <c r="C43" s="53" t="s">
        <v>1588</v>
      </c>
      <c r="D43" s="54">
        <v>3</v>
      </c>
      <c r="E43" s="65" t="s">
        <v>132</v>
      </c>
      <c r="F43" s="55">
        <v>32</v>
      </c>
      <c r="G43" s="53"/>
      <c r="H43" s="57"/>
      <c r="I43" s="56"/>
      <c r="J43" s="56"/>
      <c r="K43" s="36" t="s">
        <v>65</v>
      </c>
      <c r="L43" s="83">
        <v>43</v>
      </c>
      <c r="M43" s="83"/>
      <c r="N43" s="63"/>
      <c r="O43" s="86" t="s">
        <v>293</v>
      </c>
      <c r="P43" s="88">
        <v>43538.879016203704</v>
      </c>
      <c r="Q43" s="86" t="s">
        <v>305</v>
      </c>
      <c r="R43" s="86"/>
      <c r="S43" s="86"/>
      <c r="T43" s="86"/>
      <c r="U43" s="86"/>
      <c r="V43" s="89" t="s">
        <v>365</v>
      </c>
      <c r="W43" s="88">
        <v>43538.879016203704</v>
      </c>
      <c r="X43" s="89" t="s">
        <v>422</v>
      </c>
      <c r="Y43" s="86"/>
      <c r="Z43" s="86"/>
      <c r="AA43" s="92" t="s">
        <v>481</v>
      </c>
      <c r="AB43" s="86"/>
      <c r="AC43" s="86" t="b">
        <v>0</v>
      </c>
      <c r="AD43" s="86">
        <v>0</v>
      </c>
      <c r="AE43" s="92" t="s">
        <v>535</v>
      </c>
      <c r="AF43" s="86" t="b">
        <v>0</v>
      </c>
      <c r="AG43" s="86" t="s">
        <v>548</v>
      </c>
      <c r="AH43" s="86"/>
      <c r="AI43" s="92" t="s">
        <v>535</v>
      </c>
      <c r="AJ43" s="86" t="b">
        <v>0</v>
      </c>
      <c r="AK43" s="86">
        <v>9</v>
      </c>
      <c r="AL43" s="92" t="s">
        <v>504</v>
      </c>
      <c r="AM43" s="86" t="s">
        <v>553</v>
      </c>
      <c r="AN43" s="86" t="b">
        <v>0</v>
      </c>
      <c r="AO43" s="92" t="s">
        <v>504</v>
      </c>
      <c r="AP43" s="86" t="s">
        <v>176</v>
      </c>
      <c r="AQ43" s="86">
        <v>0</v>
      </c>
      <c r="AR43" s="86">
        <v>0</v>
      </c>
      <c r="AS43" s="86"/>
      <c r="AT43" s="86"/>
      <c r="AU43" s="86"/>
      <c r="AV43" s="86"/>
      <c r="AW43" s="86"/>
      <c r="AX43" s="86"/>
      <c r="AY43" s="86"/>
      <c r="AZ43" s="86"/>
      <c r="BA43">
        <v>1</v>
      </c>
      <c r="BB43" s="85" t="str">
        <f>REPLACE(INDEX(GroupVertices[Group],MATCH(Edges[[#This Row],[Vertex 1]],GroupVertices[Vertex],0)),1,1,"")</f>
        <v>3</v>
      </c>
      <c r="BC43" s="85" t="str">
        <f>REPLACE(INDEX(GroupVertices[Group],MATCH(Edges[[#This Row],[Vertex 2]],GroupVertices[Vertex],0)),1,1,"")</f>
        <v>3</v>
      </c>
      <c r="BD43" s="51"/>
      <c r="BE43" s="52"/>
      <c r="BF43" s="51"/>
      <c r="BG43" s="52"/>
      <c r="BH43" s="51"/>
      <c r="BI43" s="52"/>
      <c r="BJ43" s="51"/>
      <c r="BK43" s="52"/>
      <c r="BL43" s="51"/>
    </row>
    <row r="44" spans="1:64" ht="15">
      <c r="A44" s="84" t="s">
        <v>231</v>
      </c>
      <c r="B44" s="84" t="s">
        <v>254</v>
      </c>
      <c r="C44" s="53" t="s">
        <v>1588</v>
      </c>
      <c r="D44" s="54">
        <v>3</v>
      </c>
      <c r="E44" s="65" t="s">
        <v>132</v>
      </c>
      <c r="F44" s="55">
        <v>32</v>
      </c>
      <c r="G44" s="53"/>
      <c r="H44" s="57"/>
      <c r="I44" s="56"/>
      <c r="J44" s="56"/>
      <c r="K44" s="36" t="s">
        <v>65</v>
      </c>
      <c r="L44" s="83">
        <v>44</v>
      </c>
      <c r="M44" s="83"/>
      <c r="N44" s="63"/>
      <c r="O44" s="86" t="s">
        <v>293</v>
      </c>
      <c r="P44" s="88">
        <v>43538.879016203704</v>
      </c>
      <c r="Q44" s="86" t="s">
        <v>305</v>
      </c>
      <c r="R44" s="86"/>
      <c r="S44" s="86"/>
      <c r="T44" s="86"/>
      <c r="U44" s="86"/>
      <c r="V44" s="89" t="s">
        <v>365</v>
      </c>
      <c r="W44" s="88">
        <v>43538.879016203704</v>
      </c>
      <c r="X44" s="89" t="s">
        <v>422</v>
      </c>
      <c r="Y44" s="86"/>
      <c r="Z44" s="86"/>
      <c r="AA44" s="92" t="s">
        <v>481</v>
      </c>
      <c r="AB44" s="86"/>
      <c r="AC44" s="86" t="b">
        <v>0</v>
      </c>
      <c r="AD44" s="86">
        <v>0</v>
      </c>
      <c r="AE44" s="92" t="s">
        <v>535</v>
      </c>
      <c r="AF44" s="86" t="b">
        <v>0</v>
      </c>
      <c r="AG44" s="86" t="s">
        <v>548</v>
      </c>
      <c r="AH44" s="86"/>
      <c r="AI44" s="92" t="s">
        <v>535</v>
      </c>
      <c r="AJ44" s="86" t="b">
        <v>0</v>
      </c>
      <c r="AK44" s="86">
        <v>9</v>
      </c>
      <c r="AL44" s="92" t="s">
        <v>504</v>
      </c>
      <c r="AM44" s="86" t="s">
        <v>553</v>
      </c>
      <c r="AN44" s="86" t="b">
        <v>0</v>
      </c>
      <c r="AO44" s="92" t="s">
        <v>504</v>
      </c>
      <c r="AP44" s="86" t="s">
        <v>176</v>
      </c>
      <c r="AQ44" s="86">
        <v>0</v>
      </c>
      <c r="AR44" s="86">
        <v>0</v>
      </c>
      <c r="AS44" s="86"/>
      <c r="AT44" s="86"/>
      <c r="AU44" s="86"/>
      <c r="AV44" s="86"/>
      <c r="AW44" s="86"/>
      <c r="AX44" s="86"/>
      <c r="AY44" s="86"/>
      <c r="AZ44" s="86"/>
      <c r="BA44">
        <v>1</v>
      </c>
      <c r="BB44" s="85" t="str">
        <f>REPLACE(INDEX(GroupVertices[Group],MATCH(Edges[[#This Row],[Vertex 1]],GroupVertices[Vertex],0)),1,1,"")</f>
        <v>3</v>
      </c>
      <c r="BC44" s="85" t="str">
        <f>REPLACE(INDEX(GroupVertices[Group],MATCH(Edges[[#This Row],[Vertex 2]],GroupVertices[Vertex],0)),1,1,"")</f>
        <v>3</v>
      </c>
      <c r="BD44" s="51">
        <v>0</v>
      </c>
      <c r="BE44" s="52">
        <v>0</v>
      </c>
      <c r="BF44" s="51">
        <v>0</v>
      </c>
      <c r="BG44" s="52">
        <v>0</v>
      </c>
      <c r="BH44" s="51">
        <v>0</v>
      </c>
      <c r="BI44" s="52">
        <v>0</v>
      </c>
      <c r="BJ44" s="51">
        <v>24</v>
      </c>
      <c r="BK44" s="52">
        <v>100</v>
      </c>
      <c r="BL44" s="51">
        <v>24</v>
      </c>
    </row>
    <row r="45" spans="1:64" ht="15">
      <c r="A45" s="84" t="s">
        <v>232</v>
      </c>
      <c r="B45" s="84" t="s">
        <v>281</v>
      </c>
      <c r="C45" s="53" t="s">
        <v>1588</v>
      </c>
      <c r="D45" s="54">
        <v>3</v>
      </c>
      <c r="E45" s="65" t="s">
        <v>132</v>
      </c>
      <c r="F45" s="55">
        <v>32</v>
      </c>
      <c r="G45" s="53"/>
      <c r="H45" s="57"/>
      <c r="I45" s="56"/>
      <c r="J45" s="56"/>
      <c r="K45" s="36" t="s">
        <v>65</v>
      </c>
      <c r="L45" s="83">
        <v>45</v>
      </c>
      <c r="M45" s="83"/>
      <c r="N45" s="63"/>
      <c r="O45" s="86" t="s">
        <v>293</v>
      </c>
      <c r="P45" s="88">
        <v>43538.882268518515</v>
      </c>
      <c r="Q45" s="86" t="s">
        <v>305</v>
      </c>
      <c r="R45" s="86"/>
      <c r="S45" s="86"/>
      <c r="T45" s="86"/>
      <c r="U45" s="86"/>
      <c r="V45" s="89" t="s">
        <v>366</v>
      </c>
      <c r="W45" s="88">
        <v>43538.882268518515</v>
      </c>
      <c r="X45" s="89" t="s">
        <v>423</v>
      </c>
      <c r="Y45" s="86"/>
      <c r="Z45" s="86"/>
      <c r="AA45" s="92" t="s">
        <v>482</v>
      </c>
      <c r="AB45" s="86"/>
      <c r="AC45" s="86" t="b">
        <v>0</v>
      </c>
      <c r="AD45" s="86">
        <v>0</v>
      </c>
      <c r="AE45" s="92" t="s">
        <v>535</v>
      </c>
      <c r="AF45" s="86" t="b">
        <v>0</v>
      </c>
      <c r="AG45" s="86" t="s">
        <v>548</v>
      </c>
      <c r="AH45" s="86"/>
      <c r="AI45" s="92" t="s">
        <v>535</v>
      </c>
      <c r="AJ45" s="86" t="b">
        <v>0</v>
      </c>
      <c r="AK45" s="86">
        <v>9</v>
      </c>
      <c r="AL45" s="92" t="s">
        <v>504</v>
      </c>
      <c r="AM45" s="86" t="s">
        <v>554</v>
      </c>
      <c r="AN45" s="86" t="b">
        <v>0</v>
      </c>
      <c r="AO45" s="92" t="s">
        <v>504</v>
      </c>
      <c r="AP45" s="86" t="s">
        <v>176</v>
      </c>
      <c r="AQ45" s="86">
        <v>0</v>
      </c>
      <c r="AR45" s="86">
        <v>0</v>
      </c>
      <c r="AS45" s="86"/>
      <c r="AT45" s="86"/>
      <c r="AU45" s="86"/>
      <c r="AV45" s="86"/>
      <c r="AW45" s="86"/>
      <c r="AX45" s="86"/>
      <c r="AY45" s="86"/>
      <c r="AZ45" s="86"/>
      <c r="BA45">
        <v>1</v>
      </c>
      <c r="BB45" s="85" t="str">
        <f>REPLACE(INDEX(GroupVertices[Group],MATCH(Edges[[#This Row],[Vertex 1]],GroupVertices[Vertex],0)),1,1,"")</f>
        <v>3</v>
      </c>
      <c r="BC45" s="85" t="str">
        <f>REPLACE(INDEX(GroupVertices[Group],MATCH(Edges[[#This Row],[Vertex 2]],GroupVertices[Vertex],0)),1,1,"")</f>
        <v>3</v>
      </c>
      <c r="BD45" s="51"/>
      <c r="BE45" s="52"/>
      <c r="BF45" s="51"/>
      <c r="BG45" s="52"/>
      <c r="BH45" s="51"/>
      <c r="BI45" s="52"/>
      <c r="BJ45" s="51"/>
      <c r="BK45" s="52"/>
      <c r="BL45" s="51"/>
    </row>
    <row r="46" spans="1:64" ht="15">
      <c r="A46" s="84" t="s">
        <v>232</v>
      </c>
      <c r="B46" s="84" t="s">
        <v>254</v>
      </c>
      <c r="C46" s="53" t="s">
        <v>1588</v>
      </c>
      <c r="D46" s="54">
        <v>3</v>
      </c>
      <c r="E46" s="65" t="s">
        <v>132</v>
      </c>
      <c r="F46" s="55">
        <v>32</v>
      </c>
      <c r="G46" s="53"/>
      <c r="H46" s="57"/>
      <c r="I46" s="56"/>
      <c r="J46" s="56"/>
      <c r="K46" s="36" t="s">
        <v>65</v>
      </c>
      <c r="L46" s="83">
        <v>46</v>
      </c>
      <c r="M46" s="83"/>
      <c r="N46" s="63"/>
      <c r="O46" s="86" t="s">
        <v>293</v>
      </c>
      <c r="P46" s="88">
        <v>43538.882268518515</v>
      </c>
      <c r="Q46" s="86" t="s">
        <v>305</v>
      </c>
      <c r="R46" s="86"/>
      <c r="S46" s="86"/>
      <c r="T46" s="86"/>
      <c r="U46" s="86"/>
      <c r="V46" s="89" t="s">
        <v>366</v>
      </c>
      <c r="W46" s="88">
        <v>43538.882268518515</v>
      </c>
      <c r="X46" s="89" t="s">
        <v>423</v>
      </c>
      <c r="Y46" s="86"/>
      <c r="Z46" s="86"/>
      <c r="AA46" s="92" t="s">
        <v>482</v>
      </c>
      <c r="AB46" s="86"/>
      <c r="AC46" s="86" t="b">
        <v>0</v>
      </c>
      <c r="AD46" s="86">
        <v>0</v>
      </c>
      <c r="AE46" s="92" t="s">
        <v>535</v>
      </c>
      <c r="AF46" s="86" t="b">
        <v>0</v>
      </c>
      <c r="AG46" s="86" t="s">
        <v>548</v>
      </c>
      <c r="AH46" s="86"/>
      <c r="AI46" s="92" t="s">
        <v>535</v>
      </c>
      <c r="AJ46" s="86" t="b">
        <v>0</v>
      </c>
      <c r="AK46" s="86">
        <v>9</v>
      </c>
      <c r="AL46" s="92" t="s">
        <v>504</v>
      </c>
      <c r="AM46" s="86" t="s">
        <v>554</v>
      </c>
      <c r="AN46" s="86" t="b">
        <v>0</v>
      </c>
      <c r="AO46" s="92" t="s">
        <v>504</v>
      </c>
      <c r="AP46" s="86" t="s">
        <v>176</v>
      </c>
      <c r="AQ46" s="86">
        <v>0</v>
      </c>
      <c r="AR46" s="86">
        <v>0</v>
      </c>
      <c r="AS46" s="86"/>
      <c r="AT46" s="86"/>
      <c r="AU46" s="86"/>
      <c r="AV46" s="86"/>
      <c r="AW46" s="86"/>
      <c r="AX46" s="86"/>
      <c r="AY46" s="86"/>
      <c r="AZ46" s="86"/>
      <c r="BA46">
        <v>1</v>
      </c>
      <c r="BB46" s="85" t="str">
        <f>REPLACE(INDEX(GroupVertices[Group],MATCH(Edges[[#This Row],[Vertex 1]],GroupVertices[Vertex],0)),1,1,"")</f>
        <v>3</v>
      </c>
      <c r="BC46" s="85" t="str">
        <f>REPLACE(INDEX(GroupVertices[Group],MATCH(Edges[[#This Row],[Vertex 2]],GroupVertices[Vertex],0)),1,1,"")</f>
        <v>3</v>
      </c>
      <c r="BD46" s="51">
        <v>0</v>
      </c>
      <c r="BE46" s="52">
        <v>0</v>
      </c>
      <c r="BF46" s="51">
        <v>0</v>
      </c>
      <c r="BG46" s="52">
        <v>0</v>
      </c>
      <c r="BH46" s="51">
        <v>0</v>
      </c>
      <c r="BI46" s="52">
        <v>0</v>
      </c>
      <c r="BJ46" s="51">
        <v>24</v>
      </c>
      <c r="BK46" s="52">
        <v>100</v>
      </c>
      <c r="BL46" s="51">
        <v>24</v>
      </c>
    </row>
    <row r="47" spans="1:64" ht="15">
      <c r="A47" s="84" t="s">
        <v>233</v>
      </c>
      <c r="B47" s="84" t="s">
        <v>233</v>
      </c>
      <c r="C47" s="53" t="s">
        <v>1588</v>
      </c>
      <c r="D47" s="54">
        <v>3</v>
      </c>
      <c r="E47" s="65" t="s">
        <v>132</v>
      </c>
      <c r="F47" s="55">
        <v>32</v>
      </c>
      <c r="G47" s="53"/>
      <c r="H47" s="57"/>
      <c r="I47" s="56"/>
      <c r="J47" s="56"/>
      <c r="K47" s="36" t="s">
        <v>65</v>
      </c>
      <c r="L47" s="83">
        <v>47</v>
      </c>
      <c r="M47" s="83"/>
      <c r="N47" s="63"/>
      <c r="O47" s="86" t="s">
        <v>176</v>
      </c>
      <c r="P47" s="88">
        <v>43538.91069444444</v>
      </c>
      <c r="Q47" s="86" t="s">
        <v>306</v>
      </c>
      <c r="R47" s="89" t="s">
        <v>326</v>
      </c>
      <c r="S47" s="86" t="s">
        <v>334</v>
      </c>
      <c r="T47" s="86"/>
      <c r="U47" s="86"/>
      <c r="V47" s="89" t="s">
        <v>367</v>
      </c>
      <c r="W47" s="88">
        <v>43538.91069444444</v>
      </c>
      <c r="X47" s="89" t="s">
        <v>424</v>
      </c>
      <c r="Y47" s="86"/>
      <c r="Z47" s="86"/>
      <c r="AA47" s="92" t="s">
        <v>483</v>
      </c>
      <c r="AB47" s="86"/>
      <c r="AC47" s="86" t="b">
        <v>0</v>
      </c>
      <c r="AD47" s="86">
        <v>2</v>
      </c>
      <c r="AE47" s="92" t="s">
        <v>535</v>
      </c>
      <c r="AF47" s="86" t="b">
        <v>0</v>
      </c>
      <c r="AG47" s="86" t="s">
        <v>548</v>
      </c>
      <c r="AH47" s="86"/>
      <c r="AI47" s="92" t="s">
        <v>535</v>
      </c>
      <c r="AJ47" s="86" t="b">
        <v>0</v>
      </c>
      <c r="AK47" s="86">
        <v>1</v>
      </c>
      <c r="AL47" s="92" t="s">
        <v>535</v>
      </c>
      <c r="AM47" s="86" t="s">
        <v>557</v>
      </c>
      <c r="AN47" s="86" t="b">
        <v>0</v>
      </c>
      <c r="AO47" s="92" t="s">
        <v>483</v>
      </c>
      <c r="AP47" s="86" t="s">
        <v>176</v>
      </c>
      <c r="AQ47" s="86">
        <v>0</v>
      </c>
      <c r="AR47" s="86">
        <v>0</v>
      </c>
      <c r="AS47" s="86"/>
      <c r="AT47" s="86"/>
      <c r="AU47" s="86"/>
      <c r="AV47" s="86"/>
      <c r="AW47" s="86"/>
      <c r="AX47" s="86"/>
      <c r="AY47" s="86"/>
      <c r="AZ47" s="86"/>
      <c r="BA47">
        <v>1</v>
      </c>
      <c r="BB47" s="85" t="str">
        <f>REPLACE(INDEX(GroupVertices[Group],MATCH(Edges[[#This Row],[Vertex 1]],GroupVertices[Vertex],0)),1,1,"")</f>
        <v>9</v>
      </c>
      <c r="BC47" s="85" t="str">
        <f>REPLACE(INDEX(GroupVertices[Group],MATCH(Edges[[#This Row],[Vertex 2]],GroupVertices[Vertex],0)),1,1,"")</f>
        <v>9</v>
      </c>
      <c r="BD47" s="51">
        <v>0</v>
      </c>
      <c r="BE47" s="52">
        <v>0</v>
      </c>
      <c r="BF47" s="51">
        <v>0</v>
      </c>
      <c r="BG47" s="52">
        <v>0</v>
      </c>
      <c r="BH47" s="51">
        <v>0</v>
      </c>
      <c r="BI47" s="52">
        <v>0</v>
      </c>
      <c r="BJ47" s="51">
        <v>37</v>
      </c>
      <c r="BK47" s="52">
        <v>100</v>
      </c>
      <c r="BL47" s="51">
        <v>37</v>
      </c>
    </row>
    <row r="48" spans="1:64" ht="15">
      <c r="A48" s="84" t="s">
        <v>234</v>
      </c>
      <c r="B48" s="84" t="s">
        <v>257</v>
      </c>
      <c r="C48" s="53" t="s">
        <v>1588</v>
      </c>
      <c r="D48" s="54">
        <v>3</v>
      </c>
      <c r="E48" s="65" t="s">
        <v>132</v>
      </c>
      <c r="F48" s="55">
        <v>32</v>
      </c>
      <c r="G48" s="53"/>
      <c r="H48" s="57"/>
      <c r="I48" s="56"/>
      <c r="J48" s="56"/>
      <c r="K48" s="36" t="s">
        <v>65</v>
      </c>
      <c r="L48" s="83">
        <v>48</v>
      </c>
      <c r="M48" s="83"/>
      <c r="N48" s="63"/>
      <c r="O48" s="86" t="s">
        <v>293</v>
      </c>
      <c r="P48" s="88">
        <v>43539.05002314815</v>
      </c>
      <c r="Q48" s="86" t="s">
        <v>300</v>
      </c>
      <c r="R48" s="86"/>
      <c r="S48" s="86"/>
      <c r="T48" s="86"/>
      <c r="U48" s="86"/>
      <c r="V48" s="89" t="s">
        <v>368</v>
      </c>
      <c r="W48" s="88">
        <v>43539.05002314815</v>
      </c>
      <c r="X48" s="89" t="s">
        <v>425</v>
      </c>
      <c r="Y48" s="86"/>
      <c r="Z48" s="86"/>
      <c r="AA48" s="92" t="s">
        <v>484</v>
      </c>
      <c r="AB48" s="86"/>
      <c r="AC48" s="86" t="b">
        <v>0</v>
      </c>
      <c r="AD48" s="86">
        <v>0</v>
      </c>
      <c r="AE48" s="92" t="s">
        <v>535</v>
      </c>
      <c r="AF48" s="86" t="b">
        <v>0</v>
      </c>
      <c r="AG48" s="86" t="s">
        <v>548</v>
      </c>
      <c r="AH48" s="86"/>
      <c r="AI48" s="92" t="s">
        <v>535</v>
      </c>
      <c r="AJ48" s="86" t="b">
        <v>0</v>
      </c>
      <c r="AK48" s="86">
        <v>7</v>
      </c>
      <c r="AL48" s="92" t="s">
        <v>508</v>
      </c>
      <c r="AM48" s="86" t="s">
        <v>553</v>
      </c>
      <c r="AN48" s="86" t="b">
        <v>0</v>
      </c>
      <c r="AO48" s="92" t="s">
        <v>508</v>
      </c>
      <c r="AP48" s="86" t="s">
        <v>176</v>
      </c>
      <c r="AQ48" s="86">
        <v>0</v>
      </c>
      <c r="AR48" s="86">
        <v>0</v>
      </c>
      <c r="AS48" s="86"/>
      <c r="AT48" s="86"/>
      <c r="AU48" s="86"/>
      <c r="AV48" s="86"/>
      <c r="AW48" s="86"/>
      <c r="AX48" s="86"/>
      <c r="AY48" s="86"/>
      <c r="AZ48" s="86"/>
      <c r="BA48">
        <v>1</v>
      </c>
      <c r="BB48" s="85" t="str">
        <f>REPLACE(INDEX(GroupVertices[Group],MATCH(Edges[[#This Row],[Vertex 1]],GroupVertices[Vertex],0)),1,1,"")</f>
        <v>1</v>
      </c>
      <c r="BC48" s="85" t="str">
        <f>REPLACE(INDEX(GroupVertices[Group],MATCH(Edges[[#This Row],[Vertex 2]],GroupVertices[Vertex],0)),1,1,"")</f>
        <v>1</v>
      </c>
      <c r="BD48" s="51">
        <v>0</v>
      </c>
      <c r="BE48" s="52">
        <v>0</v>
      </c>
      <c r="BF48" s="51">
        <v>0</v>
      </c>
      <c r="BG48" s="52">
        <v>0</v>
      </c>
      <c r="BH48" s="51">
        <v>0</v>
      </c>
      <c r="BI48" s="52">
        <v>0</v>
      </c>
      <c r="BJ48" s="51">
        <v>17</v>
      </c>
      <c r="BK48" s="52">
        <v>100</v>
      </c>
      <c r="BL48" s="51">
        <v>17</v>
      </c>
    </row>
    <row r="49" spans="1:64" ht="15">
      <c r="A49" s="84" t="s">
        <v>235</v>
      </c>
      <c r="B49" s="84" t="s">
        <v>257</v>
      </c>
      <c r="C49" s="53" t="s">
        <v>1588</v>
      </c>
      <c r="D49" s="54">
        <v>3</v>
      </c>
      <c r="E49" s="65" t="s">
        <v>132</v>
      </c>
      <c r="F49" s="55">
        <v>32</v>
      </c>
      <c r="G49" s="53"/>
      <c r="H49" s="57"/>
      <c r="I49" s="56"/>
      <c r="J49" s="56"/>
      <c r="K49" s="36" t="s">
        <v>65</v>
      </c>
      <c r="L49" s="83">
        <v>49</v>
      </c>
      <c r="M49" s="83"/>
      <c r="N49" s="63"/>
      <c r="O49" s="86" t="s">
        <v>293</v>
      </c>
      <c r="P49" s="88">
        <v>43539.17872685185</v>
      </c>
      <c r="Q49" s="86" t="s">
        <v>300</v>
      </c>
      <c r="R49" s="86"/>
      <c r="S49" s="86"/>
      <c r="T49" s="86"/>
      <c r="U49" s="86"/>
      <c r="V49" s="89" t="s">
        <v>369</v>
      </c>
      <c r="W49" s="88">
        <v>43539.17872685185</v>
      </c>
      <c r="X49" s="89" t="s">
        <v>426</v>
      </c>
      <c r="Y49" s="86"/>
      <c r="Z49" s="86"/>
      <c r="AA49" s="92" t="s">
        <v>485</v>
      </c>
      <c r="AB49" s="86"/>
      <c r="AC49" s="86" t="b">
        <v>0</v>
      </c>
      <c r="AD49" s="86">
        <v>0</v>
      </c>
      <c r="AE49" s="92" t="s">
        <v>535</v>
      </c>
      <c r="AF49" s="86" t="b">
        <v>0</v>
      </c>
      <c r="AG49" s="86" t="s">
        <v>548</v>
      </c>
      <c r="AH49" s="86"/>
      <c r="AI49" s="92" t="s">
        <v>535</v>
      </c>
      <c r="AJ49" s="86" t="b">
        <v>0</v>
      </c>
      <c r="AK49" s="86">
        <v>7</v>
      </c>
      <c r="AL49" s="92" t="s">
        <v>508</v>
      </c>
      <c r="AM49" s="86" t="s">
        <v>553</v>
      </c>
      <c r="AN49" s="86" t="b">
        <v>0</v>
      </c>
      <c r="AO49" s="92" t="s">
        <v>508</v>
      </c>
      <c r="AP49" s="86" t="s">
        <v>176</v>
      </c>
      <c r="AQ49" s="86">
        <v>0</v>
      </c>
      <c r="AR49" s="86">
        <v>0</v>
      </c>
      <c r="AS49" s="86"/>
      <c r="AT49" s="86"/>
      <c r="AU49" s="86"/>
      <c r="AV49" s="86"/>
      <c r="AW49" s="86"/>
      <c r="AX49" s="86"/>
      <c r="AY49" s="86"/>
      <c r="AZ49" s="86"/>
      <c r="BA49">
        <v>1</v>
      </c>
      <c r="BB49" s="85" t="str">
        <f>REPLACE(INDEX(GroupVertices[Group],MATCH(Edges[[#This Row],[Vertex 1]],GroupVertices[Vertex],0)),1,1,"")</f>
        <v>1</v>
      </c>
      <c r="BC49" s="85" t="str">
        <f>REPLACE(INDEX(GroupVertices[Group],MATCH(Edges[[#This Row],[Vertex 2]],GroupVertices[Vertex],0)),1,1,"")</f>
        <v>1</v>
      </c>
      <c r="BD49" s="51">
        <v>0</v>
      </c>
      <c r="BE49" s="52">
        <v>0</v>
      </c>
      <c r="BF49" s="51">
        <v>0</v>
      </c>
      <c r="BG49" s="52">
        <v>0</v>
      </c>
      <c r="BH49" s="51">
        <v>0</v>
      </c>
      <c r="BI49" s="52">
        <v>0</v>
      </c>
      <c r="BJ49" s="51">
        <v>17</v>
      </c>
      <c r="BK49" s="52">
        <v>100</v>
      </c>
      <c r="BL49" s="51">
        <v>17</v>
      </c>
    </row>
    <row r="50" spans="1:64" ht="15">
      <c r="A50" s="84" t="s">
        <v>236</v>
      </c>
      <c r="B50" s="84" t="s">
        <v>249</v>
      </c>
      <c r="C50" s="53" t="s">
        <v>1588</v>
      </c>
      <c r="D50" s="54">
        <v>3</v>
      </c>
      <c r="E50" s="65" t="s">
        <v>132</v>
      </c>
      <c r="F50" s="55">
        <v>32</v>
      </c>
      <c r="G50" s="53"/>
      <c r="H50" s="57"/>
      <c r="I50" s="56"/>
      <c r="J50" s="56"/>
      <c r="K50" s="36" t="s">
        <v>65</v>
      </c>
      <c r="L50" s="83">
        <v>50</v>
      </c>
      <c r="M50" s="83"/>
      <c r="N50" s="63"/>
      <c r="O50" s="86" t="s">
        <v>293</v>
      </c>
      <c r="P50" s="88">
        <v>43539.73793981481</v>
      </c>
      <c r="Q50" s="86" t="s">
        <v>307</v>
      </c>
      <c r="R50" s="86"/>
      <c r="S50" s="86"/>
      <c r="T50" s="86" t="s">
        <v>343</v>
      </c>
      <c r="U50" s="86"/>
      <c r="V50" s="89" t="s">
        <v>370</v>
      </c>
      <c r="W50" s="88">
        <v>43539.73793981481</v>
      </c>
      <c r="X50" s="89" t="s">
        <v>427</v>
      </c>
      <c r="Y50" s="86"/>
      <c r="Z50" s="86"/>
      <c r="AA50" s="92" t="s">
        <v>486</v>
      </c>
      <c r="AB50" s="86"/>
      <c r="AC50" s="86" t="b">
        <v>0</v>
      </c>
      <c r="AD50" s="86">
        <v>0</v>
      </c>
      <c r="AE50" s="92" t="s">
        <v>535</v>
      </c>
      <c r="AF50" s="86" t="b">
        <v>0</v>
      </c>
      <c r="AG50" s="86" t="s">
        <v>548</v>
      </c>
      <c r="AH50" s="86"/>
      <c r="AI50" s="92" t="s">
        <v>535</v>
      </c>
      <c r="AJ50" s="86" t="b">
        <v>0</v>
      </c>
      <c r="AK50" s="86">
        <v>30</v>
      </c>
      <c r="AL50" s="92" t="s">
        <v>499</v>
      </c>
      <c r="AM50" s="86" t="s">
        <v>551</v>
      </c>
      <c r="AN50" s="86" t="b">
        <v>0</v>
      </c>
      <c r="AO50" s="92" t="s">
        <v>499</v>
      </c>
      <c r="AP50" s="86" t="s">
        <v>176</v>
      </c>
      <c r="AQ50" s="86">
        <v>0</v>
      </c>
      <c r="AR50" s="86">
        <v>0</v>
      </c>
      <c r="AS50" s="86"/>
      <c r="AT50" s="86"/>
      <c r="AU50" s="86"/>
      <c r="AV50" s="86"/>
      <c r="AW50" s="86"/>
      <c r="AX50" s="86"/>
      <c r="AY50" s="86"/>
      <c r="AZ50" s="86"/>
      <c r="BA50">
        <v>1</v>
      </c>
      <c r="BB50" s="85" t="str">
        <f>REPLACE(INDEX(GroupVertices[Group],MATCH(Edges[[#This Row],[Vertex 1]],GroupVertices[Vertex],0)),1,1,"")</f>
        <v>2</v>
      </c>
      <c r="BC50" s="85" t="str">
        <f>REPLACE(INDEX(GroupVertices[Group],MATCH(Edges[[#This Row],[Vertex 2]],GroupVertices[Vertex],0)),1,1,"")</f>
        <v>2</v>
      </c>
      <c r="BD50" s="51">
        <v>1</v>
      </c>
      <c r="BE50" s="52">
        <v>4</v>
      </c>
      <c r="BF50" s="51">
        <v>0</v>
      </c>
      <c r="BG50" s="52">
        <v>0</v>
      </c>
      <c r="BH50" s="51">
        <v>0</v>
      </c>
      <c r="BI50" s="52">
        <v>0</v>
      </c>
      <c r="BJ50" s="51">
        <v>24</v>
      </c>
      <c r="BK50" s="52">
        <v>96</v>
      </c>
      <c r="BL50" s="51">
        <v>25</v>
      </c>
    </row>
    <row r="51" spans="1:64" ht="15">
      <c r="A51" s="84" t="s">
        <v>237</v>
      </c>
      <c r="B51" s="84" t="s">
        <v>249</v>
      </c>
      <c r="C51" s="53" t="s">
        <v>1588</v>
      </c>
      <c r="D51" s="54">
        <v>3</v>
      </c>
      <c r="E51" s="65" t="s">
        <v>132</v>
      </c>
      <c r="F51" s="55">
        <v>32</v>
      </c>
      <c r="G51" s="53"/>
      <c r="H51" s="57"/>
      <c r="I51" s="56"/>
      <c r="J51" s="56"/>
      <c r="K51" s="36" t="s">
        <v>65</v>
      </c>
      <c r="L51" s="83">
        <v>51</v>
      </c>
      <c r="M51" s="83"/>
      <c r="N51" s="63"/>
      <c r="O51" s="86" t="s">
        <v>293</v>
      </c>
      <c r="P51" s="88">
        <v>43539.7902662037</v>
      </c>
      <c r="Q51" s="86" t="s">
        <v>307</v>
      </c>
      <c r="R51" s="86"/>
      <c r="S51" s="86"/>
      <c r="T51" s="86" t="s">
        <v>343</v>
      </c>
      <c r="U51" s="86"/>
      <c r="V51" s="89" t="s">
        <v>371</v>
      </c>
      <c r="W51" s="88">
        <v>43539.7902662037</v>
      </c>
      <c r="X51" s="89" t="s">
        <v>428</v>
      </c>
      <c r="Y51" s="86"/>
      <c r="Z51" s="86"/>
      <c r="AA51" s="92" t="s">
        <v>487</v>
      </c>
      <c r="AB51" s="86"/>
      <c r="AC51" s="86" t="b">
        <v>0</v>
      </c>
      <c r="AD51" s="86">
        <v>0</v>
      </c>
      <c r="AE51" s="92" t="s">
        <v>535</v>
      </c>
      <c r="AF51" s="86" t="b">
        <v>0</v>
      </c>
      <c r="AG51" s="86" t="s">
        <v>548</v>
      </c>
      <c r="AH51" s="86"/>
      <c r="AI51" s="92" t="s">
        <v>535</v>
      </c>
      <c r="AJ51" s="86" t="b">
        <v>0</v>
      </c>
      <c r="AK51" s="86">
        <v>30</v>
      </c>
      <c r="AL51" s="92" t="s">
        <v>499</v>
      </c>
      <c r="AM51" s="86" t="s">
        <v>551</v>
      </c>
      <c r="AN51" s="86" t="b">
        <v>0</v>
      </c>
      <c r="AO51" s="92" t="s">
        <v>499</v>
      </c>
      <c r="AP51" s="86" t="s">
        <v>176</v>
      </c>
      <c r="AQ51" s="86">
        <v>0</v>
      </c>
      <c r="AR51" s="86">
        <v>0</v>
      </c>
      <c r="AS51" s="86"/>
      <c r="AT51" s="86"/>
      <c r="AU51" s="86"/>
      <c r="AV51" s="86"/>
      <c r="AW51" s="86"/>
      <c r="AX51" s="86"/>
      <c r="AY51" s="86"/>
      <c r="AZ51" s="86"/>
      <c r="BA51">
        <v>1</v>
      </c>
      <c r="BB51" s="85" t="str">
        <f>REPLACE(INDEX(GroupVertices[Group],MATCH(Edges[[#This Row],[Vertex 1]],GroupVertices[Vertex],0)),1,1,"")</f>
        <v>2</v>
      </c>
      <c r="BC51" s="85" t="str">
        <f>REPLACE(INDEX(GroupVertices[Group],MATCH(Edges[[#This Row],[Vertex 2]],GroupVertices[Vertex],0)),1,1,"")</f>
        <v>2</v>
      </c>
      <c r="BD51" s="51">
        <v>1</v>
      </c>
      <c r="BE51" s="52">
        <v>4</v>
      </c>
      <c r="BF51" s="51">
        <v>0</v>
      </c>
      <c r="BG51" s="52">
        <v>0</v>
      </c>
      <c r="BH51" s="51">
        <v>0</v>
      </c>
      <c r="BI51" s="52">
        <v>0</v>
      </c>
      <c r="BJ51" s="51">
        <v>24</v>
      </c>
      <c r="BK51" s="52">
        <v>96</v>
      </c>
      <c r="BL51" s="51">
        <v>25</v>
      </c>
    </row>
    <row r="52" spans="1:64" ht="15">
      <c r="A52" s="84" t="s">
        <v>238</v>
      </c>
      <c r="B52" s="84" t="s">
        <v>249</v>
      </c>
      <c r="C52" s="53" t="s">
        <v>1588</v>
      </c>
      <c r="D52" s="54">
        <v>3</v>
      </c>
      <c r="E52" s="65" t="s">
        <v>132</v>
      </c>
      <c r="F52" s="55">
        <v>32</v>
      </c>
      <c r="G52" s="53"/>
      <c r="H52" s="57"/>
      <c r="I52" s="56"/>
      <c r="J52" s="56"/>
      <c r="K52" s="36" t="s">
        <v>65</v>
      </c>
      <c r="L52" s="83">
        <v>52</v>
      </c>
      <c r="M52" s="83"/>
      <c r="N52" s="63"/>
      <c r="O52" s="86" t="s">
        <v>293</v>
      </c>
      <c r="P52" s="88">
        <v>43539.80515046296</v>
      </c>
      <c r="Q52" s="86" t="s">
        <v>307</v>
      </c>
      <c r="R52" s="86"/>
      <c r="S52" s="86"/>
      <c r="T52" s="86" t="s">
        <v>343</v>
      </c>
      <c r="U52" s="86"/>
      <c r="V52" s="89" t="s">
        <v>372</v>
      </c>
      <c r="W52" s="88">
        <v>43539.80515046296</v>
      </c>
      <c r="X52" s="89" t="s">
        <v>429</v>
      </c>
      <c r="Y52" s="86"/>
      <c r="Z52" s="86"/>
      <c r="AA52" s="92" t="s">
        <v>488</v>
      </c>
      <c r="AB52" s="86"/>
      <c r="AC52" s="86" t="b">
        <v>0</v>
      </c>
      <c r="AD52" s="86">
        <v>0</v>
      </c>
      <c r="AE52" s="92" t="s">
        <v>535</v>
      </c>
      <c r="AF52" s="86" t="b">
        <v>0</v>
      </c>
      <c r="AG52" s="86" t="s">
        <v>548</v>
      </c>
      <c r="AH52" s="86"/>
      <c r="AI52" s="92" t="s">
        <v>535</v>
      </c>
      <c r="AJ52" s="86" t="b">
        <v>0</v>
      </c>
      <c r="AK52" s="86">
        <v>30</v>
      </c>
      <c r="AL52" s="92" t="s">
        <v>499</v>
      </c>
      <c r="AM52" s="86" t="s">
        <v>556</v>
      </c>
      <c r="AN52" s="86" t="b">
        <v>0</v>
      </c>
      <c r="AO52" s="92" t="s">
        <v>499</v>
      </c>
      <c r="AP52" s="86" t="s">
        <v>176</v>
      </c>
      <c r="AQ52" s="86">
        <v>0</v>
      </c>
      <c r="AR52" s="86">
        <v>0</v>
      </c>
      <c r="AS52" s="86"/>
      <c r="AT52" s="86"/>
      <c r="AU52" s="86"/>
      <c r="AV52" s="86"/>
      <c r="AW52" s="86"/>
      <c r="AX52" s="86"/>
      <c r="AY52" s="86"/>
      <c r="AZ52" s="86"/>
      <c r="BA52">
        <v>1</v>
      </c>
      <c r="BB52" s="85" t="str">
        <f>REPLACE(INDEX(GroupVertices[Group],MATCH(Edges[[#This Row],[Vertex 1]],GroupVertices[Vertex],0)),1,1,"")</f>
        <v>2</v>
      </c>
      <c r="BC52" s="85" t="str">
        <f>REPLACE(INDEX(GroupVertices[Group],MATCH(Edges[[#This Row],[Vertex 2]],GroupVertices[Vertex],0)),1,1,"")</f>
        <v>2</v>
      </c>
      <c r="BD52" s="51">
        <v>1</v>
      </c>
      <c r="BE52" s="52">
        <v>4</v>
      </c>
      <c r="BF52" s="51">
        <v>0</v>
      </c>
      <c r="BG52" s="52">
        <v>0</v>
      </c>
      <c r="BH52" s="51">
        <v>0</v>
      </c>
      <c r="BI52" s="52">
        <v>0</v>
      </c>
      <c r="BJ52" s="51">
        <v>24</v>
      </c>
      <c r="BK52" s="52">
        <v>96</v>
      </c>
      <c r="BL52" s="51">
        <v>25</v>
      </c>
    </row>
    <row r="53" spans="1:64" ht="15">
      <c r="A53" s="84" t="s">
        <v>239</v>
      </c>
      <c r="B53" s="84" t="s">
        <v>249</v>
      </c>
      <c r="C53" s="53" t="s">
        <v>1588</v>
      </c>
      <c r="D53" s="54">
        <v>3</v>
      </c>
      <c r="E53" s="65" t="s">
        <v>132</v>
      </c>
      <c r="F53" s="55">
        <v>32</v>
      </c>
      <c r="G53" s="53"/>
      <c r="H53" s="57"/>
      <c r="I53" s="56"/>
      <c r="J53" s="56"/>
      <c r="K53" s="36" t="s">
        <v>65</v>
      </c>
      <c r="L53" s="83">
        <v>53</v>
      </c>
      <c r="M53" s="83"/>
      <c r="N53" s="63"/>
      <c r="O53" s="86" t="s">
        <v>293</v>
      </c>
      <c r="P53" s="88">
        <v>43539.80724537037</v>
      </c>
      <c r="Q53" s="86" t="s">
        <v>307</v>
      </c>
      <c r="R53" s="86"/>
      <c r="S53" s="86"/>
      <c r="T53" s="86" t="s">
        <v>343</v>
      </c>
      <c r="U53" s="86"/>
      <c r="V53" s="89" t="s">
        <v>373</v>
      </c>
      <c r="W53" s="88">
        <v>43539.80724537037</v>
      </c>
      <c r="X53" s="89" t="s">
        <v>430</v>
      </c>
      <c r="Y53" s="86"/>
      <c r="Z53" s="86"/>
      <c r="AA53" s="92" t="s">
        <v>489</v>
      </c>
      <c r="AB53" s="86"/>
      <c r="AC53" s="86" t="b">
        <v>0</v>
      </c>
      <c r="AD53" s="86">
        <v>0</v>
      </c>
      <c r="AE53" s="92" t="s">
        <v>535</v>
      </c>
      <c r="AF53" s="86" t="b">
        <v>0</v>
      </c>
      <c r="AG53" s="86" t="s">
        <v>548</v>
      </c>
      <c r="AH53" s="86"/>
      <c r="AI53" s="92" t="s">
        <v>535</v>
      </c>
      <c r="AJ53" s="86" t="b">
        <v>0</v>
      </c>
      <c r="AK53" s="86">
        <v>30</v>
      </c>
      <c r="AL53" s="92" t="s">
        <v>499</v>
      </c>
      <c r="AM53" s="86" t="s">
        <v>556</v>
      </c>
      <c r="AN53" s="86" t="b">
        <v>0</v>
      </c>
      <c r="AO53" s="92" t="s">
        <v>499</v>
      </c>
      <c r="AP53" s="86" t="s">
        <v>176</v>
      </c>
      <c r="AQ53" s="86">
        <v>0</v>
      </c>
      <c r="AR53" s="86">
        <v>0</v>
      </c>
      <c r="AS53" s="86"/>
      <c r="AT53" s="86"/>
      <c r="AU53" s="86"/>
      <c r="AV53" s="86"/>
      <c r="AW53" s="86"/>
      <c r="AX53" s="86"/>
      <c r="AY53" s="86"/>
      <c r="AZ53" s="86"/>
      <c r="BA53">
        <v>1</v>
      </c>
      <c r="BB53" s="85" t="str">
        <f>REPLACE(INDEX(GroupVertices[Group],MATCH(Edges[[#This Row],[Vertex 1]],GroupVertices[Vertex],0)),1,1,"")</f>
        <v>2</v>
      </c>
      <c r="BC53" s="85" t="str">
        <f>REPLACE(INDEX(GroupVertices[Group],MATCH(Edges[[#This Row],[Vertex 2]],GroupVertices[Vertex],0)),1,1,"")</f>
        <v>2</v>
      </c>
      <c r="BD53" s="51">
        <v>1</v>
      </c>
      <c r="BE53" s="52">
        <v>4</v>
      </c>
      <c r="BF53" s="51">
        <v>0</v>
      </c>
      <c r="BG53" s="52">
        <v>0</v>
      </c>
      <c r="BH53" s="51">
        <v>0</v>
      </c>
      <c r="BI53" s="52">
        <v>0</v>
      </c>
      <c r="BJ53" s="51">
        <v>24</v>
      </c>
      <c r="BK53" s="52">
        <v>96</v>
      </c>
      <c r="BL53" s="51">
        <v>25</v>
      </c>
    </row>
    <row r="54" spans="1:64" ht="15">
      <c r="A54" s="84" t="s">
        <v>240</v>
      </c>
      <c r="B54" s="84" t="s">
        <v>257</v>
      </c>
      <c r="C54" s="53" t="s">
        <v>1588</v>
      </c>
      <c r="D54" s="54">
        <v>3</v>
      </c>
      <c r="E54" s="65" t="s">
        <v>132</v>
      </c>
      <c r="F54" s="55">
        <v>32</v>
      </c>
      <c r="G54" s="53"/>
      <c r="H54" s="57"/>
      <c r="I54" s="56"/>
      <c r="J54" s="56"/>
      <c r="K54" s="36" t="s">
        <v>65</v>
      </c>
      <c r="L54" s="83">
        <v>54</v>
      </c>
      <c r="M54" s="83"/>
      <c r="N54" s="63"/>
      <c r="O54" s="86" t="s">
        <v>293</v>
      </c>
      <c r="P54" s="88">
        <v>43539.83387731481</v>
      </c>
      <c r="Q54" s="86" t="s">
        <v>300</v>
      </c>
      <c r="R54" s="86"/>
      <c r="S54" s="86"/>
      <c r="T54" s="86"/>
      <c r="U54" s="86"/>
      <c r="V54" s="89" t="s">
        <v>374</v>
      </c>
      <c r="W54" s="88">
        <v>43539.83387731481</v>
      </c>
      <c r="X54" s="89" t="s">
        <v>431</v>
      </c>
      <c r="Y54" s="86"/>
      <c r="Z54" s="86"/>
      <c r="AA54" s="92" t="s">
        <v>490</v>
      </c>
      <c r="AB54" s="86"/>
      <c r="AC54" s="86" t="b">
        <v>0</v>
      </c>
      <c r="AD54" s="86">
        <v>0</v>
      </c>
      <c r="AE54" s="92" t="s">
        <v>535</v>
      </c>
      <c r="AF54" s="86" t="b">
        <v>0</v>
      </c>
      <c r="AG54" s="86" t="s">
        <v>548</v>
      </c>
      <c r="AH54" s="86"/>
      <c r="AI54" s="92" t="s">
        <v>535</v>
      </c>
      <c r="AJ54" s="86" t="b">
        <v>0</v>
      </c>
      <c r="AK54" s="86">
        <v>7</v>
      </c>
      <c r="AL54" s="92" t="s">
        <v>508</v>
      </c>
      <c r="AM54" s="86" t="s">
        <v>553</v>
      </c>
      <c r="AN54" s="86" t="b">
        <v>0</v>
      </c>
      <c r="AO54" s="92" t="s">
        <v>508</v>
      </c>
      <c r="AP54" s="86" t="s">
        <v>176</v>
      </c>
      <c r="AQ54" s="86">
        <v>0</v>
      </c>
      <c r="AR54" s="86">
        <v>0</v>
      </c>
      <c r="AS54" s="86"/>
      <c r="AT54" s="86"/>
      <c r="AU54" s="86"/>
      <c r="AV54" s="86"/>
      <c r="AW54" s="86"/>
      <c r="AX54" s="86"/>
      <c r="AY54" s="86"/>
      <c r="AZ54" s="86"/>
      <c r="BA54">
        <v>1</v>
      </c>
      <c r="BB54" s="85" t="str">
        <f>REPLACE(INDEX(GroupVertices[Group],MATCH(Edges[[#This Row],[Vertex 1]],GroupVertices[Vertex],0)),1,1,"")</f>
        <v>1</v>
      </c>
      <c r="BC54" s="85" t="str">
        <f>REPLACE(INDEX(GroupVertices[Group],MATCH(Edges[[#This Row],[Vertex 2]],GroupVertices[Vertex],0)),1,1,"")</f>
        <v>1</v>
      </c>
      <c r="BD54" s="51">
        <v>0</v>
      </c>
      <c r="BE54" s="52">
        <v>0</v>
      </c>
      <c r="BF54" s="51">
        <v>0</v>
      </c>
      <c r="BG54" s="52">
        <v>0</v>
      </c>
      <c r="BH54" s="51">
        <v>0</v>
      </c>
      <c r="BI54" s="52">
        <v>0</v>
      </c>
      <c r="BJ54" s="51">
        <v>17</v>
      </c>
      <c r="BK54" s="52">
        <v>100</v>
      </c>
      <c r="BL54" s="51">
        <v>17</v>
      </c>
    </row>
    <row r="55" spans="1:64" ht="15">
      <c r="A55" s="84" t="s">
        <v>241</v>
      </c>
      <c r="B55" s="84" t="s">
        <v>257</v>
      </c>
      <c r="C55" s="53" t="s">
        <v>1588</v>
      </c>
      <c r="D55" s="54">
        <v>3</v>
      </c>
      <c r="E55" s="65" t="s">
        <v>132</v>
      </c>
      <c r="F55" s="55">
        <v>32</v>
      </c>
      <c r="G55" s="53"/>
      <c r="H55" s="57"/>
      <c r="I55" s="56"/>
      <c r="J55" s="56"/>
      <c r="K55" s="36" t="s">
        <v>65</v>
      </c>
      <c r="L55" s="83">
        <v>55</v>
      </c>
      <c r="M55" s="83"/>
      <c r="N55" s="63"/>
      <c r="O55" s="86" t="s">
        <v>293</v>
      </c>
      <c r="P55" s="88">
        <v>43539.83844907407</v>
      </c>
      <c r="Q55" s="86" t="s">
        <v>300</v>
      </c>
      <c r="R55" s="86"/>
      <c r="S55" s="86"/>
      <c r="T55" s="86"/>
      <c r="U55" s="86"/>
      <c r="V55" s="89" t="s">
        <v>375</v>
      </c>
      <c r="W55" s="88">
        <v>43539.83844907407</v>
      </c>
      <c r="X55" s="89" t="s">
        <v>432</v>
      </c>
      <c r="Y55" s="86"/>
      <c r="Z55" s="86"/>
      <c r="AA55" s="92" t="s">
        <v>491</v>
      </c>
      <c r="AB55" s="86"/>
      <c r="AC55" s="86" t="b">
        <v>0</v>
      </c>
      <c r="AD55" s="86">
        <v>0</v>
      </c>
      <c r="AE55" s="92" t="s">
        <v>535</v>
      </c>
      <c r="AF55" s="86" t="b">
        <v>0</v>
      </c>
      <c r="AG55" s="86" t="s">
        <v>548</v>
      </c>
      <c r="AH55" s="86"/>
      <c r="AI55" s="92" t="s">
        <v>535</v>
      </c>
      <c r="AJ55" s="86" t="b">
        <v>0</v>
      </c>
      <c r="AK55" s="86">
        <v>7</v>
      </c>
      <c r="AL55" s="92" t="s">
        <v>508</v>
      </c>
      <c r="AM55" s="86" t="s">
        <v>553</v>
      </c>
      <c r="AN55" s="86" t="b">
        <v>0</v>
      </c>
      <c r="AO55" s="92" t="s">
        <v>508</v>
      </c>
      <c r="AP55" s="86" t="s">
        <v>176</v>
      </c>
      <c r="AQ55" s="86">
        <v>0</v>
      </c>
      <c r="AR55" s="86">
        <v>0</v>
      </c>
      <c r="AS55" s="86"/>
      <c r="AT55" s="86"/>
      <c r="AU55" s="86"/>
      <c r="AV55" s="86"/>
      <c r="AW55" s="86"/>
      <c r="AX55" s="86"/>
      <c r="AY55" s="86"/>
      <c r="AZ55" s="86"/>
      <c r="BA55">
        <v>1</v>
      </c>
      <c r="BB55" s="85" t="str">
        <f>REPLACE(INDEX(GroupVertices[Group],MATCH(Edges[[#This Row],[Vertex 1]],GroupVertices[Vertex],0)),1,1,"")</f>
        <v>1</v>
      </c>
      <c r="BC55" s="85" t="str">
        <f>REPLACE(INDEX(GroupVertices[Group],MATCH(Edges[[#This Row],[Vertex 2]],GroupVertices[Vertex],0)),1,1,"")</f>
        <v>1</v>
      </c>
      <c r="BD55" s="51">
        <v>0</v>
      </c>
      <c r="BE55" s="52">
        <v>0</v>
      </c>
      <c r="BF55" s="51">
        <v>0</v>
      </c>
      <c r="BG55" s="52">
        <v>0</v>
      </c>
      <c r="BH55" s="51">
        <v>0</v>
      </c>
      <c r="BI55" s="52">
        <v>0</v>
      </c>
      <c r="BJ55" s="51">
        <v>17</v>
      </c>
      <c r="BK55" s="52">
        <v>100</v>
      </c>
      <c r="BL55" s="51">
        <v>17</v>
      </c>
    </row>
    <row r="56" spans="1:64" ht="15">
      <c r="A56" s="84" t="s">
        <v>242</v>
      </c>
      <c r="B56" s="84" t="s">
        <v>249</v>
      </c>
      <c r="C56" s="53" t="s">
        <v>1588</v>
      </c>
      <c r="D56" s="54">
        <v>3</v>
      </c>
      <c r="E56" s="65" t="s">
        <v>132</v>
      </c>
      <c r="F56" s="55">
        <v>32</v>
      </c>
      <c r="G56" s="53"/>
      <c r="H56" s="57"/>
      <c r="I56" s="56"/>
      <c r="J56" s="56"/>
      <c r="K56" s="36" t="s">
        <v>65</v>
      </c>
      <c r="L56" s="83">
        <v>56</v>
      </c>
      <c r="M56" s="83"/>
      <c r="N56" s="63"/>
      <c r="O56" s="86" t="s">
        <v>293</v>
      </c>
      <c r="P56" s="88">
        <v>43539.88649305556</v>
      </c>
      <c r="Q56" s="86" t="s">
        <v>307</v>
      </c>
      <c r="R56" s="86"/>
      <c r="S56" s="86"/>
      <c r="T56" s="86" t="s">
        <v>343</v>
      </c>
      <c r="U56" s="86"/>
      <c r="V56" s="89" t="s">
        <v>376</v>
      </c>
      <c r="W56" s="88">
        <v>43539.88649305556</v>
      </c>
      <c r="X56" s="89" t="s">
        <v>433</v>
      </c>
      <c r="Y56" s="86"/>
      <c r="Z56" s="86"/>
      <c r="AA56" s="92" t="s">
        <v>492</v>
      </c>
      <c r="AB56" s="86"/>
      <c r="AC56" s="86" t="b">
        <v>0</v>
      </c>
      <c r="AD56" s="86">
        <v>0</v>
      </c>
      <c r="AE56" s="92" t="s">
        <v>535</v>
      </c>
      <c r="AF56" s="86" t="b">
        <v>0</v>
      </c>
      <c r="AG56" s="86" t="s">
        <v>548</v>
      </c>
      <c r="AH56" s="86"/>
      <c r="AI56" s="92" t="s">
        <v>535</v>
      </c>
      <c r="AJ56" s="86" t="b">
        <v>0</v>
      </c>
      <c r="AK56" s="86">
        <v>30</v>
      </c>
      <c r="AL56" s="92" t="s">
        <v>499</v>
      </c>
      <c r="AM56" s="86" t="s">
        <v>551</v>
      </c>
      <c r="AN56" s="86" t="b">
        <v>0</v>
      </c>
      <c r="AO56" s="92" t="s">
        <v>499</v>
      </c>
      <c r="AP56" s="86" t="s">
        <v>176</v>
      </c>
      <c r="AQ56" s="86">
        <v>0</v>
      </c>
      <c r="AR56" s="86">
        <v>0</v>
      </c>
      <c r="AS56" s="86"/>
      <c r="AT56" s="86"/>
      <c r="AU56" s="86"/>
      <c r="AV56" s="86"/>
      <c r="AW56" s="86"/>
      <c r="AX56" s="86"/>
      <c r="AY56" s="86"/>
      <c r="AZ56" s="86"/>
      <c r="BA56">
        <v>1</v>
      </c>
      <c r="BB56" s="85" t="str">
        <f>REPLACE(INDEX(GroupVertices[Group],MATCH(Edges[[#This Row],[Vertex 1]],GroupVertices[Vertex],0)),1,1,"")</f>
        <v>2</v>
      </c>
      <c r="BC56" s="85" t="str">
        <f>REPLACE(INDEX(GroupVertices[Group],MATCH(Edges[[#This Row],[Vertex 2]],GroupVertices[Vertex],0)),1,1,"")</f>
        <v>2</v>
      </c>
      <c r="BD56" s="51">
        <v>1</v>
      </c>
      <c r="BE56" s="52">
        <v>4</v>
      </c>
      <c r="BF56" s="51">
        <v>0</v>
      </c>
      <c r="BG56" s="52">
        <v>0</v>
      </c>
      <c r="BH56" s="51">
        <v>0</v>
      </c>
      <c r="BI56" s="52">
        <v>0</v>
      </c>
      <c r="BJ56" s="51">
        <v>24</v>
      </c>
      <c r="BK56" s="52">
        <v>96</v>
      </c>
      <c r="BL56" s="51">
        <v>25</v>
      </c>
    </row>
    <row r="57" spans="1:64" ht="15">
      <c r="A57" s="84" t="s">
        <v>243</v>
      </c>
      <c r="B57" s="84" t="s">
        <v>249</v>
      </c>
      <c r="C57" s="53" t="s">
        <v>1588</v>
      </c>
      <c r="D57" s="54">
        <v>3</v>
      </c>
      <c r="E57" s="65" t="s">
        <v>132</v>
      </c>
      <c r="F57" s="55">
        <v>32</v>
      </c>
      <c r="G57" s="53"/>
      <c r="H57" s="57"/>
      <c r="I57" s="56"/>
      <c r="J57" s="56"/>
      <c r="K57" s="36" t="s">
        <v>65</v>
      </c>
      <c r="L57" s="83">
        <v>57</v>
      </c>
      <c r="M57" s="83"/>
      <c r="N57" s="63"/>
      <c r="O57" s="86" t="s">
        <v>293</v>
      </c>
      <c r="P57" s="88">
        <v>43539.93429398148</v>
      </c>
      <c r="Q57" s="86" t="s">
        <v>307</v>
      </c>
      <c r="R57" s="86"/>
      <c r="S57" s="86"/>
      <c r="T57" s="86" t="s">
        <v>343</v>
      </c>
      <c r="U57" s="86"/>
      <c r="V57" s="89" t="s">
        <v>377</v>
      </c>
      <c r="W57" s="88">
        <v>43539.93429398148</v>
      </c>
      <c r="X57" s="89" t="s">
        <v>434</v>
      </c>
      <c r="Y57" s="86"/>
      <c r="Z57" s="86"/>
      <c r="AA57" s="92" t="s">
        <v>493</v>
      </c>
      <c r="AB57" s="86"/>
      <c r="AC57" s="86" t="b">
        <v>0</v>
      </c>
      <c r="AD57" s="86">
        <v>0</v>
      </c>
      <c r="AE57" s="92" t="s">
        <v>535</v>
      </c>
      <c r="AF57" s="86" t="b">
        <v>0</v>
      </c>
      <c r="AG57" s="86" t="s">
        <v>548</v>
      </c>
      <c r="AH57" s="86"/>
      <c r="AI57" s="92" t="s">
        <v>535</v>
      </c>
      <c r="AJ57" s="86" t="b">
        <v>0</v>
      </c>
      <c r="AK57" s="86">
        <v>30</v>
      </c>
      <c r="AL57" s="92" t="s">
        <v>499</v>
      </c>
      <c r="AM57" s="86" t="s">
        <v>553</v>
      </c>
      <c r="AN57" s="86" t="b">
        <v>0</v>
      </c>
      <c r="AO57" s="92" t="s">
        <v>499</v>
      </c>
      <c r="AP57" s="86" t="s">
        <v>176</v>
      </c>
      <c r="AQ57" s="86">
        <v>0</v>
      </c>
      <c r="AR57" s="86">
        <v>0</v>
      </c>
      <c r="AS57" s="86"/>
      <c r="AT57" s="86"/>
      <c r="AU57" s="86"/>
      <c r="AV57" s="86"/>
      <c r="AW57" s="86"/>
      <c r="AX57" s="86"/>
      <c r="AY57" s="86"/>
      <c r="AZ57" s="86"/>
      <c r="BA57">
        <v>1</v>
      </c>
      <c r="BB57" s="85" t="str">
        <f>REPLACE(INDEX(GroupVertices[Group],MATCH(Edges[[#This Row],[Vertex 1]],GroupVertices[Vertex],0)),1,1,"")</f>
        <v>2</v>
      </c>
      <c r="BC57" s="85" t="str">
        <f>REPLACE(INDEX(GroupVertices[Group],MATCH(Edges[[#This Row],[Vertex 2]],GroupVertices[Vertex],0)),1,1,"")</f>
        <v>2</v>
      </c>
      <c r="BD57" s="51">
        <v>1</v>
      </c>
      <c r="BE57" s="52">
        <v>4</v>
      </c>
      <c r="BF57" s="51">
        <v>0</v>
      </c>
      <c r="BG57" s="52">
        <v>0</v>
      </c>
      <c r="BH57" s="51">
        <v>0</v>
      </c>
      <c r="BI57" s="52">
        <v>0</v>
      </c>
      <c r="BJ57" s="51">
        <v>24</v>
      </c>
      <c r="BK57" s="52">
        <v>96</v>
      </c>
      <c r="BL57" s="51">
        <v>25</v>
      </c>
    </row>
    <row r="58" spans="1:64" ht="15">
      <c r="A58" s="84" t="s">
        <v>244</v>
      </c>
      <c r="B58" s="84" t="s">
        <v>249</v>
      </c>
      <c r="C58" s="53" t="s">
        <v>1588</v>
      </c>
      <c r="D58" s="54">
        <v>3</v>
      </c>
      <c r="E58" s="65" t="s">
        <v>132</v>
      </c>
      <c r="F58" s="55">
        <v>32</v>
      </c>
      <c r="G58" s="53"/>
      <c r="H58" s="57"/>
      <c r="I58" s="56"/>
      <c r="J58" s="56"/>
      <c r="K58" s="36" t="s">
        <v>65</v>
      </c>
      <c r="L58" s="83">
        <v>58</v>
      </c>
      <c r="M58" s="83"/>
      <c r="N58" s="63"/>
      <c r="O58" s="86" t="s">
        <v>293</v>
      </c>
      <c r="P58" s="88">
        <v>43539.94903935185</v>
      </c>
      <c r="Q58" s="86" t="s">
        <v>307</v>
      </c>
      <c r="R58" s="86"/>
      <c r="S58" s="86"/>
      <c r="T58" s="86" t="s">
        <v>343</v>
      </c>
      <c r="U58" s="86"/>
      <c r="V58" s="89" t="s">
        <v>378</v>
      </c>
      <c r="W58" s="88">
        <v>43539.94903935185</v>
      </c>
      <c r="X58" s="89" t="s">
        <v>435</v>
      </c>
      <c r="Y58" s="86"/>
      <c r="Z58" s="86"/>
      <c r="AA58" s="92" t="s">
        <v>494</v>
      </c>
      <c r="AB58" s="86"/>
      <c r="AC58" s="86" t="b">
        <v>0</v>
      </c>
      <c r="AD58" s="86">
        <v>0</v>
      </c>
      <c r="AE58" s="92" t="s">
        <v>535</v>
      </c>
      <c r="AF58" s="86" t="b">
        <v>0</v>
      </c>
      <c r="AG58" s="86" t="s">
        <v>548</v>
      </c>
      <c r="AH58" s="86"/>
      <c r="AI58" s="92" t="s">
        <v>535</v>
      </c>
      <c r="AJ58" s="86" t="b">
        <v>0</v>
      </c>
      <c r="AK58" s="86">
        <v>30</v>
      </c>
      <c r="AL58" s="92" t="s">
        <v>499</v>
      </c>
      <c r="AM58" s="86" t="s">
        <v>553</v>
      </c>
      <c r="AN58" s="86" t="b">
        <v>0</v>
      </c>
      <c r="AO58" s="92" t="s">
        <v>499</v>
      </c>
      <c r="AP58" s="86" t="s">
        <v>176</v>
      </c>
      <c r="AQ58" s="86">
        <v>0</v>
      </c>
      <c r="AR58" s="86">
        <v>0</v>
      </c>
      <c r="AS58" s="86"/>
      <c r="AT58" s="86"/>
      <c r="AU58" s="86"/>
      <c r="AV58" s="86"/>
      <c r="AW58" s="86"/>
      <c r="AX58" s="86"/>
      <c r="AY58" s="86"/>
      <c r="AZ58" s="86"/>
      <c r="BA58">
        <v>1</v>
      </c>
      <c r="BB58" s="85" t="str">
        <f>REPLACE(INDEX(GroupVertices[Group],MATCH(Edges[[#This Row],[Vertex 1]],GroupVertices[Vertex],0)),1,1,"")</f>
        <v>2</v>
      </c>
      <c r="BC58" s="85" t="str">
        <f>REPLACE(INDEX(GroupVertices[Group],MATCH(Edges[[#This Row],[Vertex 2]],GroupVertices[Vertex],0)),1,1,"")</f>
        <v>2</v>
      </c>
      <c r="BD58" s="51">
        <v>1</v>
      </c>
      <c r="BE58" s="52">
        <v>4</v>
      </c>
      <c r="BF58" s="51">
        <v>0</v>
      </c>
      <c r="BG58" s="52">
        <v>0</v>
      </c>
      <c r="BH58" s="51">
        <v>0</v>
      </c>
      <c r="BI58" s="52">
        <v>0</v>
      </c>
      <c r="BJ58" s="51">
        <v>24</v>
      </c>
      <c r="BK58" s="52">
        <v>96</v>
      </c>
      <c r="BL58" s="51">
        <v>25</v>
      </c>
    </row>
    <row r="59" spans="1:64" ht="15">
      <c r="A59" s="84" t="s">
        <v>245</v>
      </c>
      <c r="B59" s="84" t="s">
        <v>249</v>
      </c>
      <c r="C59" s="53" t="s">
        <v>1588</v>
      </c>
      <c r="D59" s="54">
        <v>3</v>
      </c>
      <c r="E59" s="65" t="s">
        <v>132</v>
      </c>
      <c r="F59" s="55">
        <v>32</v>
      </c>
      <c r="G59" s="53"/>
      <c r="H59" s="57"/>
      <c r="I59" s="56"/>
      <c r="J59" s="56"/>
      <c r="K59" s="36" t="s">
        <v>65</v>
      </c>
      <c r="L59" s="83">
        <v>59</v>
      </c>
      <c r="M59" s="83"/>
      <c r="N59" s="63"/>
      <c r="O59" s="86" t="s">
        <v>293</v>
      </c>
      <c r="P59" s="88">
        <v>43539.952835648146</v>
      </c>
      <c r="Q59" s="86" t="s">
        <v>307</v>
      </c>
      <c r="R59" s="86"/>
      <c r="S59" s="86"/>
      <c r="T59" s="86" t="s">
        <v>343</v>
      </c>
      <c r="U59" s="86"/>
      <c r="V59" s="89" t="s">
        <v>379</v>
      </c>
      <c r="W59" s="88">
        <v>43539.952835648146</v>
      </c>
      <c r="X59" s="89" t="s">
        <v>436</v>
      </c>
      <c r="Y59" s="86"/>
      <c r="Z59" s="86"/>
      <c r="AA59" s="92" t="s">
        <v>495</v>
      </c>
      <c r="AB59" s="86"/>
      <c r="AC59" s="86" t="b">
        <v>0</v>
      </c>
      <c r="AD59" s="86">
        <v>0</v>
      </c>
      <c r="AE59" s="92" t="s">
        <v>535</v>
      </c>
      <c r="AF59" s="86" t="b">
        <v>0</v>
      </c>
      <c r="AG59" s="86" t="s">
        <v>548</v>
      </c>
      <c r="AH59" s="86"/>
      <c r="AI59" s="92" t="s">
        <v>535</v>
      </c>
      <c r="AJ59" s="86" t="b">
        <v>0</v>
      </c>
      <c r="AK59" s="86">
        <v>30</v>
      </c>
      <c r="AL59" s="92" t="s">
        <v>499</v>
      </c>
      <c r="AM59" s="86" t="s">
        <v>550</v>
      </c>
      <c r="AN59" s="86" t="b">
        <v>0</v>
      </c>
      <c r="AO59" s="92" t="s">
        <v>499</v>
      </c>
      <c r="AP59" s="86" t="s">
        <v>176</v>
      </c>
      <c r="AQ59" s="86">
        <v>0</v>
      </c>
      <c r="AR59" s="86">
        <v>0</v>
      </c>
      <c r="AS59" s="86"/>
      <c r="AT59" s="86"/>
      <c r="AU59" s="86"/>
      <c r="AV59" s="86"/>
      <c r="AW59" s="86"/>
      <c r="AX59" s="86"/>
      <c r="AY59" s="86"/>
      <c r="AZ59" s="86"/>
      <c r="BA59">
        <v>1</v>
      </c>
      <c r="BB59" s="85" t="str">
        <f>REPLACE(INDEX(GroupVertices[Group],MATCH(Edges[[#This Row],[Vertex 1]],GroupVertices[Vertex],0)),1,1,"")</f>
        <v>2</v>
      </c>
      <c r="BC59" s="85" t="str">
        <f>REPLACE(INDEX(GroupVertices[Group],MATCH(Edges[[#This Row],[Vertex 2]],GroupVertices[Vertex],0)),1,1,"")</f>
        <v>2</v>
      </c>
      <c r="BD59" s="51">
        <v>1</v>
      </c>
      <c r="BE59" s="52">
        <v>4</v>
      </c>
      <c r="BF59" s="51">
        <v>0</v>
      </c>
      <c r="BG59" s="52">
        <v>0</v>
      </c>
      <c r="BH59" s="51">
        <v>0</v>
      </c>
      <c r="BI59" s="52">
        <v>0</v>
      </c>
      <c r="BJ59" s="51">
        <v>24</v>
      </c>
      <c r="BK59" s="52">
        <v>96</v>
      </c>
      <c r="BL59" s="51">
        <v>25</v>
      </c>
    </row>
    <row r="60" spans="1:64" ht="15">
      <c r="A60" s="84" t="s">
        <v>246</v>
      </c>
      <c r="B60" s="84" t="s">
        <v>249</v>
      </c>
      <c r="C60" s="53" t="s">
        <v>1588</v>
      </c>
      <c r="D60" s="54">
        <v>3</v>
      </c>
      <c r="E60" s="65" t="s">
        <v>132</v>
      </c>
      <c r="F60" s="55">
        <v>32</v>
      </c>
      <c r="G60" s="53"/>
      <c r="H60" s="57"/>
      <c r="I60" s="56"/>
      <c r="J60" s="56"/>
      <c r="K60" s="36" t="s">
        <v>65</v>
      </c>
      <c r="L60" s="83">
        <v>60</v>
      </c>
      <c r="M60" s="83"/>
      <c r="N60" s="63"/>
      <c r="O60" s="86" t="s">
        <v>293</v>
      </c>
      <c r="P60" s="88">
        <v>43540.05136574074</v>
      </c>
      <c r="Q60" s="86" t="s">
        <v>307</v>
      </c>
      <c r="R60" s="86"/>
      <c r="S60" s="86"/>
      <c r="T60" s="86" t="s">
        <v>343</v>
      </c>
      <c r="U60" s="86"/>
      <c r="V60" s="89" t="s">
        <v>380</v>
      </c>
      <c r="W60" s="88">
        <v>43540.05136574074</v>
      </c>
      <c r="X60" s="89" t="s">
        <v>437</v>
      </c>
      <c r="Y60" s="86"/>
      <c r="Z60" s="86"/>
      <c r="AA60" s="92" t="s">
        <v>496</v>
      </c>
      <c r="AB60" s="86"/>
      <c r="AC60" s="86" t="b">
        <v>0</v>
      </c>
      <c r="AD60" s="86">
        <v>0</v>
      </c>
      <c r="AE60" s="92" t="s">
        <v>535</v>
      </c>
      <c r="AF60" s="86" t="b">
        <v>0</v>
      </c>
      <c r="AG60" s="86" t="s">
        <v>548</v>
      </c>
      <c r="AH60" s="86"/>
      <c r="AI60" s="92" t="s">
        <v>535</v>
      </c>
      <c r="AJ60" s="86" t="b">
        <v>0</v>
      </c>
      <c r="AK60" s="86">
        <v>30</v>
      </c>
      <c r="AL60" s="92" t="s">
        <v>499</v>
      </c>
      <c r="AM60" s="86" t="s">
        <v>550</v>
      </c>
      <c r="AN60" s="86" t="b">
        <v>0</v>
      </c>
      <c r="AO60" s="92" t="s">
        <v>499</v>
      </c>
      <c r="AP60" s="86" t="s">
        <v>176</v>
      </c>
      <c r="AQ60" s="86">
        <v>0</v>
      </c>
      <c r="AR60" s="86">
        <v>0</v>
      </c>
      <c r="AS60" s="86"/>
      <c r="AT60" s="86"/>
      <c r="AU60" s="86"/>
      <c r="AV60" s="86"/>
      <c r="AW60" s="86"/>
      <c r="AX60" s="86"/>
      <c r="AY60" s="86"/>
      <c r="AZ60" s="86"/>
      <c r="BA60">
        <v>1</v>
      </c>
      <c r="BB60" s="85" t="str">
        <f>REPLACE(INDEX(GroupVertices[Group],MATCH(Edges[[#This Row],[Vertex 1]],GroupVertices[Vertex],0)),1,1,"")</f>
        <v>2</v>
      </c>
      <c r="BC60" s="85" t="str">
        <f>REPLACE(INDEX(GroupVertices[Group],MATCH(Edges[[#This Row],[Vertex 2]],GroupVertices[Vertex],0)),1,1,"")</f>
        <v>2</v>
      </c>
      <c r="BD60" s="51">
        <v>1</v>
      </c>
      <c r="BE60" s="52">
        <v>4</v>
      </c>
      <c r="BF60" s="51">
        <v>0</v>
      </c>
      <c r="BG60" s="52">
        <v>0</v>
      </c>
      <c r="BH60" s="51">
        <v>0</v>
      </c>
      <c r="BI60" s="52">
        <v>0</v>
      </c>
      <c r="BJ60" s="51">
        <v>24</v>
      </c>
      <c r="BK60" s="52">
        <v>96</v>
      </c>
      <c r="BL60" s="51">
        <v>25</v>
      </c>
    </row>
    <row r="61" spans="1:64" ht="15">
      <c r="A61" s="84" t="s">
        <v>247</v>
      </c>
      <c r="B61" s="84" t="s">
        <v>249</v>
      </c>
      <c r="C61" s="53" t="s">
        <v>1588</v>
      </c>
      <c r="D61" s="54">
        <v>3</v>
      </c>
      <c r="E61" s="65" t="s">
        <v>132</v>
      </c>
      <c r="F61" s="55">
        <v>32</v>
      </c>
      <c r="G61" s="53"/>
      <c r="H61" s="57"/>
      <c r="I61" s="56"/>
      <c r="J61" s="56"/>
      <c r="K61" s="36" t="s">
        <v>65</v>
      </c>
      <c r="L61" s="83">
        <v>61</v>
      </c>
      <c r="M61" s="83"/>
      <c r="N61" s="63"/>
      <c r="O61" s="86" t="s">
        <v>293</v>
      </c>
      <c r="P61" s="88">
        <v>43540.36892361111</v>
      </c>
      <c r="Q61" s="86" t="s">
        <v>307</v>
      </c>
      <c r="R61" s="86"/>
      <c r="S61" s="86"/>
      <c r="T61" s="86" t="s">
        <v>343</v>
      </c>
      <c r="U61" s="86"/>
      <c r="V61" s="89" t="s">
        <v>381</v>
      </c>
      <c r="W61" s="88">
        <v>43540.36892361111</v>
      </c>
      <c r="X61" s="89" t="s">
        <v>438</v>
      </c>
      <c r="Y61" s="86"/>
      <c r="Z61" s="86"/>
      <c r="AA61" s="92" t="s">
        <v>497</v>
      </c>
      <c r="AB61" s="86"/>
      <c r="AC61" s="86" t="b">
        <v>0</v>
      </c>
      <c r="AD61" s="86">
        <v>0</v>
      </c>
      <c r="AE61" s="92" t="s">
        <v>535</v>
      </c>
      <c r="AF61" s="86" t="b">
        <v>0</v>
      </c>
      <c r="AG61" s="86" t="s">
        <v>548</v>
      </c>
      <c r="AH61" s="86"/>
      <c r="AI61" s="92" t="s">
        <v>535</v>
      </c>
      <c r="AJ61" s="86" t="b">
        <v>0</v>
      </c>
      <c r="AK61" s="86">
        <v>30</v>
      </c>
      <c r="AL61" s="92" t="s">
        <v>499</v>
      </c>
      <c r="AM61" s="86" t="s">
        <v>551</v>
      </c>
      <c r="AN61" s="86" t="b">
        <v>0</v>
      </c>
      <c r="AO61" s="92" t="s">
        <v>499</v>
      </c>
      <c r="AP61" s="86" t="s">
        <v>176</v>
      </c>
      <c r="AQ61" s="86">
        <v>0</v>
      </c>
      <c r="AR61" s="86">
        <v>0</v>
      </c>
      <c r="AS61" s="86"/>
      <c r="AT61" s="86"/>
      <c r="AU61" s="86"/>
      <c r="AV61" s="86"/>
      <c r="AW61" s="86"/>
      <c r="AX61" s="86"/>
      <c r="AY61" s="86"/>
      <c r="AZ61" s="86"/>
      <c r="BA61">
        <v>1</v>
      </c>
      <c r="BB61" s="85" t="str">
        <f>REPLACE(INDEX(GroupVertices[Group],MATCH(Edges[[#This Row],[Vertex 1]],GroupVertices[Vertex],0)),1,1,"")</f>
        <v>2</v>
      </c>
      <c r="BC61" s="85" t="str">
        <f>REPLACE(INDEX(GroupVertices[Group],MATCH(Edges[[#This Row],[Vertex 2]],GroupVertices[Vertex],0)),1,1,"")</f>
        <v>2</v>
      </c>
      <c r="BD61" s="51">
        <v>1</v>
      </c>
      <c r="BE61" s="52">
        <v>4</v>
      </c>
      <c r="BF61" s="51">
        <v>0</v>
      </c>
      <c r="BG61" s="52">
        <v>0</v>
      </c>
      <c r="BH61" s="51">
        <v>0</v>
      </c>
      <c r="BI61" s="52">
        <v>0</v>
      </c>
      <c r="BJ61" s="51">
        <v>24</v>
      </c>
      <c r="BK61" s="52">
        <v>96</v>
      </c>
      <c r="BL61" s="51">
        <v>25</v>
      </c>
    </row>
    <row r="62" spans="1:64" ht="15">
      <c r="A62" s="84" t="s">
        <v>248</v>
      </c>
      <c r="B62" s="84" t="s">
        <v>249</v>
      </c>
      <c r="C62" s="53" t="s">
        <v>1588</v>
      </c>
      <c r="D62" s="54">
        <v>3</v>
      </c>
      <c r="E62" s="65" t="s">
        <v>132</v>
      </c>
      <c r="F62" s="55">
        <v>32</v>
      </c>
      <c r="G62" s="53"/>
      <c r="H62" s="57"/>
      <c r="I62" s="56"/>
      <c r="J62" s="56"/>
      <c r="K62" s="36" t="s">
        <v>65</v>
      </c>
      <c r="L62" s="83">
        <v>62</v>
      </c>
      <c r="M62" s="83"/>
      <c r="N62" s="63"/>
      <c r="O62" s="86" t="s">
        <v>293</v>
      </c>
      <c r="P62" s="88">
        <v>43540.39040509259</v>
      </c>
      <c r="Q62" s="86" t="s">
        <v>307</v>
      </c>
      <c r="R62" s="86"/>
      <c r="S62" s="86"/>
      <c r="T62" s="86" t="s">
        <v>343</v>
      </c>
      <c r="U62" s="86"/>
      <c r="V62" s="89" t="s">
        <v>382</v>
      </c>
      <c r="W62" s="88">
        <v>43540.39040509259</v>
      </c>
      <c r="X62" s="89" t="s">
        <v>439</v>
      </c>
      <c r="Y62" s="86"/>
      <c r="Z62" s="86"/>
      <c r="AA62" s="92" t="s">
        <v>498</v>
      </c>
      <c r="AB62" s="86"/>
      <c r="AC62" s="86" t="b">
        <v>0</v>
      </c>
      <c r="AD62" s="86">
        <v>0</v>
      </c>
      <c r="AE62" s="92" t="s">
        <v>535</v>
      </c>
      <c r="AF62" s="86" t="b">
        <v>0</v>
      </c>
      <c r="AG62" s="86" t="s">
        <v>548</v>
      </c>
      <c r="AH62" s="86"/>
      <c r="AI62" s="92" t="s">
        <v>535</v>
      </c>
      <c r="AJ62" s="86" t="b">
        <v>0</v>
      </c>
      <c r="AK62" s="86">
        <v>30</v>
      </c>
      <c r="AL62" s="92" t="s">
        <v>499</v>
      </c>
      <c r="AM62" s="86" t="s">
        <v>556</v>
      </c>
      <c r="AN62" s="86" t="b">
        <v>0</v>
      </c>
      <c r="AO62" s="92" t="s">
        <v>499</v>
      </c>
      <c r="AP62" s="86" t="s">
        <v>176</v>
      </c>
      <c r="AQ62" s="86">
        <v>0</v>
      </c>
      <c r="AR62" s="86">
        <v>0</v>
      </c>
      <c r="AS62" s="86"/>
      <c r="AT62" s="86"/>
      <c r="AU62" s="86"/>
      <c r="AV62" s="86"/>
      <c r="AW62" s="86"/>
      <c r="AX62" s="86"/>
      <c r="AY62" s="86"/>
      <c r="AZ62" s="86"/>
      <c r="BA62">
        <v>1</v>
      </c>
      <c r="BB62" s="85" t="str">
        <f>REPLACE(INDEX(GroupVertices[Group],MATCH(Edges[[#This Row],[Vertex 1]],GroupVertices[Vertex],0)),1,1,"")</f>
        <v>2</v>
      </c>
      <c r="BC62" s="85" t="str">
        <f>REPLACE(INDEX(GroupVertices[Group],MATCH(Edges[[#This Row],[Vertex 2]],GroupVertices[Vertex],0)),1,1,"")</f>
        <v>2</v>
      </c>
      <c r="BD62" s="51">
        <v>1</v>
      </c>
      <c r="BE62" s="52">
        <v>4</v>
      </c>
      <c r="BF62" s="51">
        <v>0</v>
      </c>
      <c r="BG62" s="52">
        <v>0</v>
      </c>
      <c r="BH62" s="51">
        <v>0</v>
      </c>
      <c r="BI62" s="52">
        <v>0</v>
      </c>
      <c r="BJ62" s="51">
        <v>24</v>
      </c>
      <c r="BK62" s="52">
        <v>96</v>
      </c>
      <c r="BL62" s="51">
        <v>25</v>
      </c>
    </row>
    <row r="63" spans="1:64" ht="15">
      <c r="A63" s="84" t="s">
        <v>249</v>
      </c>
      <c r="B63" s="84" t="s">
        <v>249</v>
      </c>
      <c r="C63" s="53" t="s">
        <v>1588</v>
      </c>
      <c r="D63" s="54">
        <v>3</v>
      </c>
      <c r="E63" s="65" t="s">
        <v>132</v>
      </c>
      <c r="F63" s="55">
        <v>32</v>
      </c>
      <c r="G63" s="53"/>
      <c r="H63" s="57"/>
      <c r="I63" s="56"/>
      <c r="J63" s="56"/>
      <c r="K63" s="36" t="s">
        <v>65</v>
      </c>
      <c r="L63" s="83">
        <v>63</v>
      </c>
      <c r="M63" s="83"/>
      <c r="N63" s="63"/>
      <c r="O63" s="86" t="s">
        <v>176</v>
      </c>
      <c r="P63" s="88">
        <v>43539.735497685186</v>
      </c>
      <c r="Q63" s="86" t="s">
        <v>308</v>
      </c>
      <c r="R63" s="86"/>
      <c r="S63" s="86"/>
      <c r="T63" s="86" t="s">
        <v>343</v>
      </c>
      <c r="U63" s="86"/>
      <c r="V63" s="89" t="s">
        <v>383</v>
      </c>
      <c r="W63" s="88">
        <v>43539.735497685186</v>
      </c>
      <c r="X63" s="89" t="s">
        <v>440</v>
      </c>
      <c r="Y63" s="86"/>
      <c r="Z63" s="86"/>
      <c r="AA63" s="92" t="s">
        <v>499</v>
      </c>
      <c r="AB63" s="92" t="s">
        <v>526</v>
      </c>
      <c r="AC63" s="86" t="b">
        <v>0</v>
      </c>
      <c r="AD63" s="86">
        <v>15</v>
      </c>
      <c r="AE63" s="92" t="s">
        <v>541</v>
      </c>
      <c r="AF63" s="86" t="b">
        <v>0</v>
      </c>
      <c r="AG63" s="86" t="s">
        <v>548</v>
      </c>
      <c r="AH63" s="86"/>
      <c r="AI63" s="92" t="s">
        <v>535</v>
      </c>
      <c r="AJ63" s="86" t="b">
        <v>0</v>
      </c>
      <c r="AK63" s="86">
        <v>30</v>
      </c>
      <c r="AL63" s="92" t="s">
        <v>535</v>
      </c>
      <c r="AM63" s="86" t="s">
        <v>551</v>
      </c>
      <c r="AN63" s="86" t="b">
        <v>0</v>
      </c>
      <c r="AO63" s="92" t="s">
        <v>526</v>
      </c>
      <c r="AP63" s="86" t="s">
        <v>176</v>
      </c>
      <c r="AQ63" s="86">
        <v>0</v>
      </c>
      <c r="AR63" s="86">
        <v>0</v>
      </c>
      <c r="AS63" s="86"/>
      <c r="AT63" s="86"/>
      <c r="AU63" s="86"/>
      <c r="AV63" s="86"/>
      <c r="AW63" s="86"/>
      <c r="AX63" s="86"/>
      <c r="AY63" s="86"/>
      <c r="AZ63" s="86"/>
      <c r="BA63">
        <v>1</v>
      </c>
      <c r="BB63" s="85" t="str">
        <f>REPLACE(INDEX(GroupVertices[Group],MATCH(Edges[[#This Row],[Vertex 1]],GroupVertices[Vertex],0)),1,1,"")</f>
        <v>2</v>
      </c>
      <c r="BC63" s="85" t="str">
        <f>REPLACE(INDEX(GroupVertices[Group],MATCH(Edges[[#This Row],[Vertex 2]],GroupVertices[Vertex],0)),1,1,"")</f>
        <v>2</v>
      </c>
      <c r="BD63" s="51">
        <v>1</v>
      </c>
      <c r="BE63" s="52">
        <v>2.2222222222222223</v>
      </c>
      <c r="BF63" s="51">
        <v>0</v>
      </c>
      <c r="BG63" s="52">
        <v>0</v>
      </c>
      <c r="BH63" s="51">
        <v>0</v>
      </c>
      <c r="BI63" s="52">
        <v>0</v>
      </c>
      <c r="BJ63" s="51">
        <v>44</v>
      </c>
      <c r="BK63" s="52">
        <v>97.77777777777777</v>
      </c>
      <c r="BL63" s="51">
        <v>45</v>
      </c>
    </row>
    <row r="64" spans="1:64" ht="15">
      <c r="A64" s="84" t="s">
        <v>250</v>
      </c>
      <c r="B64" s="84" t="s">
        <v>249</v>
      </c>
      <c r="C64" s="53" t="s">
        <v>1588</v>
      </c>
      <c r="D64" s="54">
        <v>3</v>
      </c>
      <c r="E64" s="65" t="s">
        <v>132</v>
      </c>
      <c r="F64" s="55">
        <v>32</v>
      </c>
      <c r="G64" s="53"/>
      <c r="H64" s="57"/>
      <c r="I64" s="56"/>
      <c r="J64" s="56"/>
      <c r="K64" s="36" t="s">
        <v>65</v>
      </c>
      <c r="L64" s="83">
        <v>64</v>
      </c>
      <c r="M64" s="83"/>
      <c r="N64" s="63"/>
      <c r="O64" s="86" t="s">
        <v>293</v>
      </c>
      <c r="P64" s="88">
        <v>43541.045277777775</v>
      </c>
      <c r="Q64" s="86" t="s">
        <v>307</v>
      </c>
      <c r="R64" s="86"/>
      <c r="S64" s="86"/>
      <c r="T64" s="86" t="s">
        <v>343</v>
      </c>
      <c r="U64" s="86"/>
      <c r="V64" s="89" t="s">
        <v>384</v>
      </c>
      <c r="W64" s="88">
        <v>43541.045277777775</v>
      </c>
      <c r="X64" s="89" t="s">
        <v>441</v>
      </c>
      <c r="Y64" s="86"/>
      <c r="Z64" s="86"/>
      <c r="AA64" s="92" t="s">
        <v>500</v>
      </c>
      <c r="AB64" s="86"/>
      <c r="AC64" s="86" t="b">
        <v>0</v>
      </c>
      <c r="AD64" s="86">
        <v>0</v>
      </c>
      <c r="AE64" s="92" t="s">
        <v>535</v>
      </c>
      <c r="AF64" s="86" t="b">
        <v>0</v>
      </c>
      <c r="AG64" s="86" t="s">
        <v>548</v>
      </c>
      <c r="AH64" s="86"/>
      <c r="AI64" s="92" t="s">
        <v>535</v>
      </c>
      <c r="AJ64" s="86" t="b">
        <v>0</v>
      </c>
      <c r="AK64" s="86">
        <v>30</v>
      </c>
      <c r="AL64" s="92" t="s">
        <v>499</v>
      </c>
      <c r="AM64" s="86" t="s">
        <v>551</v>
      </c>
      <c r="AN64" s="86" t="b">
        <v>0</v>
      </c>
      <c r="AO64" s="92" t="s">
        <v>499</v>
      </c>
      <c r="AP64" s="86" t="s">
        <v>176</v>
      </c>
      <c r="AQ64" s="86">
        <v>0</v>
      </c>
      <c r="AR64" s="86">
        <v>0</v>
      </c>
      <c r="AS64" s="86"/>
      <c r="AT64" s="86"/>
      <c r="AU64" s="86"/>
      <c r="AV64" s="86"/>
      <c r="AW64" s="86"/>
      <c r="AX64" s="86"/>
      <c r="AY64" s="86"/>
      <c r="AZ64" s="86"/>
      <c r="BA64">
        <v>1</v>
      </c>
      <c r="BB64" s="85" t="str">
        <f>REPLACE(INDEX(GroupVertices[Group],MATCH(Edges[[#This Row],[Vertex 1]],GroupVertices[Vertex],0)),1,1,"")</f>
        <v>2</v>
      </c>
      <c r="BC64" s="85" t="str">
        <f>REPLACE(INDEX(GroupVertices[Group],MATCH(Edges[[#This Row],[Vertex 2]],GroupVertices[Vertex],0)),1,1,"")</f>
        <v>2</v>
      </c>
      <c r="BD64" s="51">
        <v>1</v>
      </c>
      <c r="BE64" s="52">
        <v>4</v>
      </c>
      <c r="BF64" s="51">
        <v>0</v>
      </c>
      <c r="BG64" s="52">
        <v>0</v>
      </c>
      <c r="BH64" s="51">
        <v>0</v>
      </c>
      <c r="BI64" s="52">
        <v>0</v>
      </c>
      <c r="BJ64" s="51">
        <v>24</v>
      </c>
      <c r="BK64" s="52">
        <v>96</v>
      </c>
      <c r="BL64" s="51">
        <v>25</v>
      </c>
    </row>
    <row r="65" spans="1:64" ht="15">
      <c r="A65" s="84" t="s">
        <v>251</v>
      </c>
      <c r="B65" s="84" t="s">
        <v>217</v>
      </c>
      <c r="C65" s="53" t="s">
        <v>1588</v>
      </c>
      <c r="D65" s="54">
        <v>3</v>
      </c>
      <c r="E65" s="65" t="s">
        <v>132</v>
      </c>
      <c r="F65" s="55">
        <v>32</v>
      </c>
      <c r="G65" s="53"/>
      <c r="H65" s="57"/>
      <c r="I65" s="56"/>
      <c r="J65" s="56"/>
      <c r="K65" s="36" t="s">
        <v>65</v>
      </c>
      <c r="L65" s="83">
        <v>65</v>
      </c>
      <c r="M65" s="83"/>
      <c r="N65" s="63"/>
      <c r="O65" s="86" t="s">
        <v>292</v>
      </c>
      <c r="P65" s="88">
        <v>43541.60915509259</v>
      </c>
      <c r="Q65" s="86" t="s">
        <v>309</v>
      </c>
      <c r="R65" s="89" t="s">
        <v>327</v>
      </c>
      <c r="S65" s="86" t="s">
        <v>333</v>
      </c>
      <c r="T65" s="86"/>
      <c r="U65" s="86"/>
      <c r="V65" s="89" t="s">
        <v>385</v>
      </c>
      <c r="W65" s="88">
        <v>43541.60915509259</v>
      </c>
      <c r="X65" s="89" t="s">
        <v>442</v>
      </c>
      <c r="Y65" s="86"/>
      <c r="Z65" s="86"/>
      <c r="AA65" s="92" t="s">
        <v>501</v>
      </c>
      <c r="AB65" s="92" t="s">
        <v>527</v>
      </c>
      <c r="AC65" s="86" t="b">
        <v>0</v>
      </c>
      <c r="AD65" s="86">
        <v>0</v>
      </c>
      <c r="AE65" s="92" t="s">
        <v>542</v>
      </c>
      <c r="AF65" s="86" t="b">
        <v>0</v>
      </c>
      <c r="AG65" s="86" t="s">
        <v>548</v>
      </c>
      <c r="AH65" s="86"/>
      <c r="AI65" s="92" t="s">
        <v>535</v>
      </c>
      <c r="AJ65" s="86" t="b">
        <v>0</v>
      </c>
      <c r="AK65" s="86">
        <v>0</v>
      </c>
      <c r="AL65" s="92" t="s">
        <v>535</v>
      </c>
      <c r="AM65" s="86" t="s">
        <v>553</v>
      </c>
      <c r="AN65" s="86" t="b">
        <v>0</v>
      </c>
      <c r="AO65" s="92" t="s">
        <v>527</v>
      </c>
      <c r="AP65" s="86" t="s">
        <v>176</v>
      </c>
      <c r="AQ65" s="86">
        <v>0</v>
      </c>
      <c r="AR65" s="86">
        <v>0</v>
      </c>
      <c r="AS65" s="86"/>
      <c r="AT65" s="86"/>
      <c r="AU65" s="86"/>
      <c r="AV65" s="86"/>
      <c r="AW65" s="86"/>
      <c r="AX65" s="86"/>
      <c r="AY65" s="86"/>
      <c r="AZ65" s="86"/>
      <c r="BA65">
        <v>1</v>
      </c>
      <c r="BB65" s="85" t="str">
        <f>REPLACE(INDEX(GroupVertices[Group],MATCH(Edges[[#This Row],[Vertex 1]],GroupVertices[Vertex],0)),1,1,"")</f>
        <v>7</v>
      </c>
      <c r="BC65" s="85" t="str">
        <f>REPLACE(INDEX(GroupVertices[Group],MATCH(Edges[[#This Row],[Vertex 2]],GroupVertices[Vertex],0)),1,1,"")</f>
        <v>7</v>
      </c>
      <c r="BD65" s="51">
        <v>0</v>
      </c>
      <c r="BE65" s="52">
        <v>0</v>
      </c>
      <c r="BF65" s="51">
        <v>2</v>
      </c>
      <c r="BG65" s="52">
        <v>6.666666666666667</v>
      </c>
      <c r="BH65" s="51">
        <v>0</v>
      </c>
      <c r="BI65" s="52">
        <v>0</v>
      </c>
      <c r="BJ65" s="51">
        <v>28</v>
      </c>
      <c r="BK65" s="52">
        <v>93.33333333333333</v>
      </c>
      <c r="BL65" s="51">
        <v>30</v>
      </c>
    </row>
    <row r="66" spans="1:64" ht="15">
      <c r="A66" s="84" t="s">
        <v>252</v>
      </c>
      <c r="B66" s="84" t="s">
        <v>252</v>
      </c>
      <c r="C66" s="53" t="s">
        <v>1588</v>
      </c>
      <c r="D66" s="54">
        <v>3</v>
      </c>
      <c r="E66" s="65" t="s">
        <v>132</v>
      </c>
      <c r="F66" s="55">
        <v>32</v>
      </c>
      <c r="G66" s="53"/>
      <c r="H66" s="57"/>
      <c r="I66" s="56"/>
      <c r="J66" s="56"/>
      <c r="K66" s="36" t="s">
        <v>65</v>
      </c>
      <c r="L66" s="83">
        <v>66</v>
      </c>
      <c r="M66" s="83"/>
      <c r="N66" s="63"/>
      <c r="O66" s="86" t="s">
        <v>176</v>
      </c>
      <c r="P66" s="88">
        <v>43541.72922453703</v>
      </c>
      <c r="Q66" s="86" t="s">
        <v>310</v>
      </c>
      <c r="R66" s="89" t="s">
        <v>328</v>
      </c>
      <c r="S66" s="86" t="s">
        <v>335</v>
      </c>
      <c r="T66" s="86"/>
      <c r="U66" s="86"/>
      <c r="V66" s="89" t="s">
        <v>386</v>
      </c>
      <c r="W66" s="88">
        <v>43541.72922453703</v>
      </c>
      <c r="X66" s="89" t="s">
        <v>443</v>
      </c>
      <c r="Y66" s="86"/>
      <c r="Z66" s="86"/>
      <c r="AA66" s="92" t="s">
        <v>502</v>
      </c>
      <c r="AB66" s="86"/>
      <c r="AC66" s="86" t="b">
        <v>0</v>
      </c>
      <c r="AD66" s="86">
        <v>0</v>
      </c>
      <c r="AE66" s="92" t="s">
        <v>535</v>
      </c>
      <c r="AF66" s="86" t="b">
        <v>0</v>
      </c>
      <c r="AG66" s="86" t="s">
        <v>548</v>
      </c>
      <c r="AH66" s="86"/>
      <c r="AI66" s="92" t="s">
        <v>535</v>
      </c>
      <c r="AJ66" s="86" t="b">
        <v>0</v>
      </c>
      <c r="AK66" s="86">
        <v>0</v>
      </c>
      <c r="AL66" s="92" t="s">
        <v>535</v>
      </c>
      <c r="AM66" s="86" t="s">
        <v>558</v>
      </c>
      <c r="AN66" s="86" t="b">
        <v>0</v>
      </c>
      <c r="AO66" s="92" t="s">
        <v>502</v>
      </c>
      <c r="AP66" s="86" t="s">
        <v>176</v>
      </c>
      <c r="AQ66" s="86">
        <v>0</v>
      </c>
      <c r="AR66" s="86">
        <v>0</v>
      </c>
      <c r="AS66" s="86"/>
      <c r="AT66" s="86"/>
      <c r="AU66" s="86"/>
      <c r="AV66" s="86"/>
      <c r="AW66" s="86"/>
      <c r="AX66" s="86"/>
      <c r="AY66" s="86"/>
      <c r="AZ66" s="86"/>
      <c r="BA66">
        <v>1</v>
      </c>
      <c r="BB66" s="85" t="str">
        <f>REPLACE(INDEX(GroupVertices[Group],MATCH(Edges[[#This Row],[Vertex 1]],GroupVertices[Vertex],0)),1,1,"")</f>
        <v>9</v>
      </c>
      <c r="BC66" s="85" t="str">
        <f>REPLACE(INDEX(GroupVertices[Group],MATCH(Edges[[#This Row],[Vertex 2]],GroupVertices[Vertex],0)),1,1,"")</f>
        <v>9</v>
      </c>
      <c r="BD66" s="51">
        <v>0</v>
      </c>
      <c r="BE66" s="52">
        <v>0</v>
      </c>
      <c r="BF66" s="51">
        <v>0</v>
      </c>
      <c r="BG66" s="52">
        <v>0</v>
      </c>
      <c r="BH66" s="51">
        <v>0</v>
      </c>
      <c r="BI66" s="52">
        <v>0</v>
      </c>
      <c r="BJ66" s="51">
        <v>19</v>
      </c>
      <c r="BK66" s="52">
        <v>100</v>
      </c>
      <c r="BL66" s="51">
        <v>19</v>
      </c>
    </row>
    <row r="67" spans="1:64" ht="15">
      <c r="A67" s="84" t="s">
        <v>253</v>
      </c>
      <c r="B67" s="84" t="s">
        <v>217</v>
      </c>
      <c r="C67" s="53" t="s">
        <v>1588</v>
      </c>
      <c r="D67" s="54">
        <v>3</v>
      </c>
      <c r="E67" s="65" t="s">
        <v>132</v>
      </c>
      <c r="F67" s="55">
        <v>32</v>
      </c>
      <c r="G67" s="53"/>
      <c r="H67" s="57"/>
      <c r="I67" s="56"/>
      <c r="J67" s="56"/>
      <c r="K67" s="36" t="s">
        <v>65</v>
      </c>
      <c r="L67" s="83">
        <v>67</v>
      </c>
      <c r="M67" s="83"/>
      <c r="N67" s="63"/>
      <c r="O67" s="86" t="s">
        <v>292</v>
      </c>
      <c r="P67" s="88">
        <v>43542.03542824074</v>
      </c>
      <c r="Q67" s="86" t="s">
        <v>311</v>
      </c>
      <c r="R67" s="86"/>
      <c r="S67" s="86"/>
      <c r="T67" s="86"/>
      <c r="U67" s="86"/>
      <c r="V67" s="89" t="s">
        <v>387</v>
      </c>
      <c r="W67" s="88">
        <v>43542.03542824074</v>
      </c>
      <c r="X67" s="89" t="s">
        <v>444</v>
      </c>
      <c r="Y67" s="86"/>
      <c r="Z67" s="86"/>
      <c r="AA67" s="92" t="s">
        <v>503</v>
      </c>
      <c r="AB67" s="92" t="s">
        <v>528</v>
      </c>
      <c r="AC67" s="86" t="b">
        <v>0</v>
      </c>
      <c r="AD67" s="86">
        <v>4</v>
      </c>
      <c r="AE67" s="92" t="s">
        <v>542</v>
      </c>
      <c r="AF67" s="86" t="b">
        <v>0</v>
      </c>
      <c r="AG67" s="86" t="s">
        <v>548</v>
      </c>
      <c r="AH67" s="86"/>
      <c r="AI67" s="92" t="s">
        <v>535</v>
      </c>
      <c r="AJ67" s="86" t="b">
        <v>0</v>
      </c>
      <c r="AK67" s="86">
        <v>0</v>
      </c>
      <c r="AL67" s="92" t="s">
        <v>535</v>
      </c>
      <c r="AM67" s="86" t="s">
        <v>556</v>
      </c>
      <c r="AN67" s="86" t="b">
        <v>0</v>
      </c>
      <c r="AO67" s="92" t="s">
        <v>528</v>
      </c>
      <c r="AP67" s="86" t="s">
        <v>176</v>
      </c>
      <c r="AQ67" s="86">
        <v>0</v>
      </c>
      <c r="AR67" s="86">
        <v>0</v>
      </c>
      <c r="AS67" s="86"/>
      <c r="AT67" s="86"/>
      <c r="AU67" s="86"/>
      <c r="AV67" s="86"/>
      <c r="AW67" s="86"/>
      <c r="AX67" s="86"/>
      <c r="AY67" s="86"/>
      <c r="AZ67" s="86"/>
      <c r="BA67">
        <v>1</v>
      </c>
      <c r="BB67" s="85" t="str">
        <f>REPLACE(INDEX(GroupVertices[Group],MATCH(Edges[[#This Row],[Vertex 1]],GroupVertices[Vertex],0)),1,1,"")</f>
        <v>7</v>
      </c>
      <c r="BC67" s="85" t="str">
        <f>REPLACE(INDEX(GroupVertices[Group],MATCH(Edges[[#This Row],[Vertex 2]],GroupVertices[Vertex],0)),1,1,"")</f>
        <v>7</v>
      </c>
      <c r="BD67" s="51">
        <v>0</v>
      </c>
      <c r="BE67" s="52">
        <v>0</v>
      </c>
      <c r="BF67" s="51">
        <v>2</v>
      </c>
      <c r="BG67" s="52">
        <v>22.22222222222222</v>
      </c>
      <c r="BH67" s="51">
        <v>0</v>
      </c>
      <c r="BI67" s="52">
        <v>0</v>
      </c>
      <c r="BJ67" s="51">
        <v>7</v>
      </c>
      <c r="BK67" s="52">
        <v>77.77777777777777</v>
      </c>
      <c r="BL67" s="51">
        <v>9</v>
      </c>
    </row>
    <row r="68" spans="1:64" ht="15">
      <c r="A68" s="84" t="s">
        <v>254</v>
      </c>
      <c r="B68" s="84" t="s">
        <v>281</v>
      </c>
      <c r="C68" s="53" t="s">
        <v>1588</v>
      </c>
      <c r="D68" s="54">
        <v>3</v>
      </c>
      <c r="E68" s="65" t="s">
        <v>132</v>
      </c>
      <c r="F68" s="55">
        <v>32</v>
      </c>
      <c r="G68" s="53"/>
      <c r="H68" s="57"/>
      <c r="I68" s="56"/>
      <c r="J68" s="56"/>
      <c r="K68" s="36" t="s">
        <v>65</v>
      </c>
      <c r="L68" s="83">
        <v>68</v>
      </c>
      <c r="M68" s="83"/>
      <c r="N68" s="63"/>
      <c r="O68" s="86" t="s">
        <v>293</v>
      </c>
      <c r="P68" s="88">
        <v>43538.824594907404</v>
      </c>
      <c r="Q68" s="86" t="s">
        <v>312</v>
      </c>
      <c r="R68" s="89" t="s">
        <v>329</v>
      </c>
      <c r="S68" s="86" t="s">
        <v>336</v>
      </c>
      <c r="T68" s="86"/>
      <c r="U68" s="86"/>
      <c r="V68" s="89" t="s">
        <v>388</v>
      </c>
      <c r="W68" s="88">
        <v>43538.824594907404</v>
      </c>
      <c r="X68" s="89" t="s">
        <v>445</v>
      </c>
      <c r="Y68" s="86"/>
      <c r="Z68" s="86"/>
      <c r="AA68" s="92" t="s">
        <v>504</v>
      </c>
      <c r="AB68" s="86"/>
      <c r="AC68" s="86" t="b">
        <v>0</v>
      </c>
      <c r="AD68" s="86">
        <v>8</v>
      </c>
      <c r="AE68" s="92" t="s">
        <v>535</v>
      </c>
      <c r="AF68" s="86" t="b">
        <v>0</v>
      </c>
      <c r="AG68" s="86" t="s">
        <v>548</v>
      </c>
      <c r="AH68" s="86"/>
      <c r="AI68" s="92" t="s">
        <v>535</v>
      </c>
      <c r="AJ68" s="86" t="b">
        <v>0</v>
      </c>
      <c r="AK68" s="86">
        <v>9</v>
      </c>
      <c r="AL68" s="92" t="s">
        <v>535</v>
      </c>
      <c r="AM68" s="86" t="s">
        <v>551</v>
      </c>
      <c r="AN68" s="86" t="b">
        <v>0</v>
      </c>
      <c r="AO68" s="92" t="s">
        <v>504</v>
      </c>
      <c r="AP68" s="86" t="s">
        <v>176</v>
      </c>
      <c r="AQ68" s="86">
        <v>0</v>
      </c>
      <c r="AR68" s="86">
        <v>0</v>
      </c>
      <c r="AS68" s="86" t="s">
        <v>561</v>
      </c>
      <c r="AT68" s="86" t="s">
        <v>562</v>
      </c>
      <c r="AU68" s="86" t="s">
        <v>563</v>
      </c>
      <c r="AV68" s="86" t="s">
        <v>564</v>
      </c>
      <c r="AW68" s="86" t="s">
        <v>565</v>
      </c>
      <c r="AX68" s="86" t="s">
        <v>566</v>
      </c>
      <c r="AY68" s="86" t="s">
        <v>567</v>
      </c>
      <c r="AZ68" s="89" t="s">
        <v>568</v>
      </c>
      <c r="BA68">
        <v>1</v>
      </c>
      <c r="BB68" s="85" t="str">
        <f>REPLACE(INDEX(GroupVertices[Group],MATCH(Edges[[#This Row],[Vertex 1]],GroupVertices[Vertex],0)),1,1,"")</f>
        <v>3</v>
      </c>
      <c r="BC68" s="85" t="str">
        <f>REPLACE(INDEX(GroupVertices[Group],MATCH(Edges[[#This Row],[Vertex 2]],GroupVertices[Vertex],0)),1,1,"")</f>
        <v>3</v>
      </c>
      <c r="BD68" s="51">
        <v>0</v>
      </c>
      <c r="BE68" s="52">
        <v>0</v>
      </c>
      <c r="BF68" s="51">
        <v>1</v>
      </c>
      <c r="BG68" s="52">
        <v>2.380952380952381</v>
      </c>
      <c r="BH68" s="51">
        <v>0</v>
      </c>
      <c r="BI68" s="52">
        <v>0</v>
      </c>
      <c r="BJ68" s="51">
        <v>41</v>
      </c>
      <c r="BK68" s="52">
        <v>97.61904761904762</v>
      </c>
      <c r="BL68" s="51">
        <v>42</v>
      </c>
    </row>
    <row r="69" spans="1:64" ht="15">
      <c r="A69" s="84" t="s">
        <v>255</v>
      </c>
      <c r="B69" s="84" t="s">
        <v>281</v>
      </c>
      <c r="C69" s="53" t="s">
        <v>1588</v>
      </c>
      <c r="D69" s="54">
        <v>3</v>
      </c>
      <c r="E69" s="65" t="s">
        <v>132</v>
      </c>
      <c r="F69" s="55">
        <v>32</v>
      </c>
      <c r="G69" s="53"/>
      <c r="H69" s="57"/>
      <c r="I69" s="56"/>
      <c r="J69" s="56"/>
      <c r="K69" s="36" t="s">
        <v>65</v>
      </c>
      <c r="L69" s="83">
        <v>69</v>
      </c>
      <c r="M69" s="83"/>
      <c r="N69" s="63"/>
      <c r="O69" s="86" t="s">
        <v>293</v>
      </c>
      <c r="P69" s="88">
        <v>43542.600335648145</v>
      </c>
      <c r="Q69" s="86" t="s">
        <v>305</v>
      </c>
      <c r="R69" s="86"/>
      <c r="S69" s="86"/>
      <c r="T69" s="86"/>
      <c r="U69" s="86"/>
      <c r="V69" s="89" t="s">
        <v>389</v>
      </c>
      <c r="W69" s="88">
        <v>43542.600335648145</v>
      </c>
      <c r="X69" s="89" t="s">
        <v>446</v>
      </c>
      <c r="Y69" s="86"/>
      <c r="Z69" s="86"/>
      <c r="AA69" s="92" t="s">
        <v>505</v>
      </c>
      <c r="AB69" s="86"/>
      <c r="AC69" s="86" t="b">
        <v>0</v>
      </c>
      <c r="AD69" s="86">
        <v>0</v>
      </c>
      <c r="AE69" s="92" t="s">
        <v>535</v>
      </c>
      <c r="AF69" s="86" t="b">
        <v>0</v>
      </c>
      <c r="AG69" s="86" t="s">
        <v>548</v>
      </c>
      <c r="AH69" s="86"/>
      <c r="AI69" s="92" t="s">
        <v>535</v>
      </c>
      <c r="AJ69" s="86" t="b">
        <v>0</v>
      </c>
      <c r="AK69" s="86">
        <v>9</v>
      </c>
      <c r="AL69" s="92" t="s">
        <v>504</v>
      </c>
      <c r="AM69" s="86" t="s">
        <v>556</v>
      </c>
      <c r="AN69" s="86" t="b">
        <v>0</v>
      </c>
      <c r="AO69" s="92" t="s">
        <v>504</v>
      </c>
      <c r="AP69" s="86" t="s">
        <v>176</v>
      </c>
      <c r="AQ69" s="86">
        <v>0</v>
      </c>
      <c r="AR69" s="86">
        <v>0</v>
      </c>
      <c r="AS69" s="86"/>
      <c r="AT69" s="86"/>
      <c r="AU69" s="86"/>
      <c r="AV69" s="86"/>
      <c r="AW69" s="86"/>
      <c r="AX69" s="86"/>
      <c r="AY69" s="86"/>
      <c r="AZ69" s="86"/>
      <c r="BA69">
        <v>1</v>
      </c>
      <c r="BB69" s="85" t="str">
        <f>REPLACE(INDEX(GroupVertices[Group],MATCH(Edges[[#This Row],[Vertex 1]],GroupVertices[Vertex],0)),1,1,"")</f>
        <v>3</v>
      </c>
      <c r="BC69" s="85" t="str">
        <f>REPLACE(INDEX(GroupVertices[Group],MATCH(Edges[[#This Row],[Vertex 2]],GroupVertices[Vertex],0)),1,1,"")</f>
        <v>3</v>
      </c>
      <c r="BD69" s="51"/>
      <c r="BE69" s="52"/>
      <c r="BF69" s="51"/>
      <c r="BG69" s="52"/>
      <c r="BH69" s="51"/>
      <c r="BI69" s="52"/>
      <c r="BJ69" s="51"/>
      <c r="BK69" s="52"/>
      <c r="BL69" s="51"/>
    </row>
    <row r="70" spans="1:64" ht="15">
      <c r="A70" s="84" t="s">
        <v>255</v>
      </c>
      <c r="B70" s="84" t="s">
        <v>254</v>
      </c>
      <c r="C70" s="53" t="s">
        <v>1588</v>
      </c>
      <c r="D70" s="54">
        <v>3</v>
      </c>
      <c r="E70" s="65" t="s">
        <v>132</v>
      </c>
      <c r="F70" s="55">
        <v>32</v>
      </c>
      <c r="G70" s="53"/>
      <c r="H70" s="57"/>
      <c r="I70" s="56"/>
      <c r="J70" s="56"/>
      <c r="K70" s="36" t="s">
        <v>65</v>
      </c>
      <c r="L70" s="83">
        <v>70</v>
      </c>
      <c r="M70" s="83"/>
      <c r="N70" s="63"/>
      <c r="O70" s="86" t="s">
        <v>293</v>
      </c>
      <c r="P70" s="88">
        <v>43542.600335648145</v>
      </c>
      <c r="Q70" s="86" t="s">
        <v>305</v>
      </c>
      <c r="R70" s="86"/>
      <c r="S70" s="86"/>
      <c r="T70" s="86"/>
      <c r="U70" s="86"/>
      <c r="V70" s="89" t="s">
        <v>389</v>
      </c>
      <c r="W70" s="88">
        <v>43542.600335648145</v>
      </c>
      <c r="X70" s="89" t="s">
        <v>446</v>
      </c>
      <c r="Y70" s="86"/>
      <c r="Z70" s="86"/>
      <c r="AA70" s="92" t="s">
        <v>505</v>
      </c>
      <c r="AB70" s="86"/>
      <c r="AC70" s="86" t="b">
        <v>0</v>
      </c>
      <c r="AD70" s="86">
        <v>0</v>
      </c>
      <c r="AE70" s="92" t="s">
        <v>535</v>
      </c>
      <c r="AF70" s="86" t="b">
        <v>0</v>
      </c>
      <c r="AG70" s="86" t="s">
        <v>548</v>
      </c>
      <c r="AH70" s="86"/>
      <c r="AI70" s="92" t="s">
        <v>535</v>
      </c>
      <c r="AJ70" s="86" t="b">
        <v>0</v>
      </c>
      <c r="AK70" s="86">
        <v>9</v>
      </c>
      <c r="AL70" s="92" t="s">
        <v>504</v>
      </c>
      <c r="AM70" s="86" t="s">
        <v>556</v>
      </c>
      <c r="AN70" s="86" t="b">
        <v>0</v>
      </c>
      <c r="AO70" s="92" t="s">
        <v>504</v>
      </c>
      <c r="AP70" s="86" t="s">
        <v>176</v>
      </c>
      <c r="AQ70" s="86">
        <v>0</v>
      </c>
      <c r="AR70" s="86">
        <v>0</v>
      </c>
      <c r="AS70" s="86"/>
      <c r="AT70" s="86"/>
      <c r="AU70" s="86"/>
      <c r="AV70" s="86"/>
      <c r="AW70" s="86"/>
      <c r="AX70" s="86"/>
      <c r="AY70" s="86"/>
      <c r="AZ70" s="86"/>
      <c r="BA70">
        <v>1</v>
      </c>
      <c r="BB70" s="85" t="str">
        <f>REPLACE(INDEX(GroupVertices[Group],MATCH(Edges[[#This Row],[Vertex 1]],GroupVertices[Vertex],0)),1,1,"")</f>
        <v>3</v>
      </c>
      <c r="BC70" s="85" t="str">
        <f>REPLACE(INDEX(GroupVertices[Group],MATCH(Edges[[#This Row],[Vertex 2]],GroupVertices[Vertex],0)),1,1,"")</f>
        <v>3</v>
      </c>
      <c r="BD70" s="51">
        <v>0</v>
      </c>
      <c r="BE70" s="52">
        <v>0</v>
      </c>
      <c r="BF70" s="51">
        <v>0</v>
      </c>
      <c r="BG70" s="52">
        <v>0</v>
      </c>
      <c r="BH70" s="51">
        <v>0</v>
      </c>
      <c r="BI70" s="52">
        <v>0</v>
      </c>
      <c r="BJ70" s="51">
        <v>24</v>
      </c>
      <c r="BK70" s="52">
        <v>100</v>
      </c>
      <c r="BL70" s="51">
        <v>24</v>
      </c>
    </row>
    <row r="71" spans="1:64" ht="15">
      <c r="A71" s="84" t="s">
        <v>256</v>
      </c>
      <c r="B71" s="84" t="s">
        <v>256</v>
      </c>
      <c r="C71" s="53" t="s">
        <v>1588</v>
      </c>
      <c r="D71" s="54">
        <v>3</v>
      </c>
      <c r="E71" s="65" t="s">
        <v>132</v>
      </c>
      <c r="F71" s="55">
        <v>32</v>
      </c>
      <c r="G71" s="53"/>
      <c r="H71" s="57"/>
      <c r="I71" s="56"/>
      <c r="J71" s="56"/>
      <c r="K71" s="36" t="s">
        <v>65</v>
      </c>
      <c r="L71" s="83">
        <v>71</v>
      </c>
      <c r="M71" s="83"/>
      <c r="N71" s="63"/>
      <c r="O71" s="86" t="s">
        <v>176</v>
      </c>
      <c r="P71" s="88">
        <v>43542.77659722222</v>
      </c>
      <c r="Q71" s="86" t="s">
        <v>313</v>
      </c>
      <c r="R71" s="86"/>
      <c r="S71" s="86"/>
      <c r="T71" s="86"/>
      <c r="U71" s="86"/>
      <c r="V71" s="89" t="s">
        <v>390</v>
      </c>
      <c r="W71" s="88">
        <v>43542.77659722222</v>
      </c>
      <c r="X71" s="89" t="s">
        <v>447</v>
      </c>
      <c r="Y71" s="86"/>
      <c r="Z71" s="86"/>
      <c r="AA71" s="92" t="s">
        <v>506</v>
      </c>
      <c r="AB71" s="86"/>
      <c r="AC71" s="86" t="b">
        <v>0</v>
      </c>
      <c r="AD71" s="86">
        <v>0</v>
      </c>
      <c r="AE71" s="92" t="s">
        <v>535</v>
      </c>
      <c r="AF71" s="86" t="b">
        <v>0</v>
      </c>
      <c r="AG71" s="86" t="s">
        <v>548</v>
      </c>
      <c r="AH71" s="86"/>
      <c r="AI71" s="92" t="s">
        <v>535</v>
      </c>
      <c r="AJ71" s="86" t="b">
        <v>0</v>
      </c>
      <c r="AK71" s="86">
        <v>0</v>
      </c>
      <c r="AL71" s="92" t="s">
        <v>535</v>
      </c>
      <c r="AM71" s="86" t="s">
        <v>551</v>
      </c>
      <c r="AN71" s="86" t="b">
        <v>0</v>
      </c>
      <c r="AO71" s="92" t="s">
        <v>506</v>
      </c>
      <c r="AP71" s="86" t="s">
        <v>176</v>
      </c>
      <c r="AQ71" s="86">
        <v>0</v>
      </c>
      <c r="AR71" s="86">
        <v>0</v>
      </c>
      <c r="AS71" s="86"/>
      <c r="AT71" s="86"/>
      <c r="AU71" s="86"/>
      <c r="AV71" s="86"/>
      <c r="AW71" s="86"/>
      <c r="AX71" s="86"/>
      <c r="AY71" s="86"/>
      <c r="AZ71" s="86"/>
      <c r="BA71">
        <v>1</v>
      </c>
      <c r="BB71" s="85" t="str">
        <f>REPLACE(INDEX(GroupVertices[Group],MATCH(Edges[[#This Row],[Vertex 1]],GroupVertices[Vertex],0)),1,1,"")</f>
        <v>9</v>
      </c>
      <c r="BC71" s="85" t="str">
        <f>REPLACE(INDEX(GroupVertices[Group],MATCH(Edges[[#This Row],[Vertex 2]],GroupVertices[Vertex],0)),1,1,"")</f>
        <v>9</v>
      </c>
      <c r="BD71" s="51">
        <v>0</v>
      </c>
      <c r="BE71" s="52">
        <v>0</v>
      </c>
      <c r="BF71" s="51">
        <v>0</v>
      </c>
      <c r="BG71" s="52">
        <v>0</v>
      </c>
      <c r="BH71" s="51">
        <v>0</v>
      </c>
      <c r="BI71" s="52">
        <v>0</v>
      </c>
      <c r="BJ71" s="51">
        <v>16</v>
      </c>
      <c r="BK71" s="52">
        <v>100</v>
      </c>
      <c r="BL71" s="51">
        <v>16</v>
      </c>
    </row>
    <row r="72" spans="1:64" ht="30">
      <c r="A72" s="84" t="s">
        <v>257</v>
      </c>
      <c r="B72" s="84" t="s">
        <v>257</v>
      </c>
      <c r="C72" s="53" t="s">
        <v>1589</v>
      </c>
      <c r="D72" s="54">
        <v>3</v>
      </c>
      <c r="E72" s="65" t="s">
        <v>136</v>
      </c>
      <c r="F72" s="55">
        <v>6</v>
      </c>
      <c r="G72" s="53"/>
      <c r="H72" s="57"/>
      <c r="I72" s="56"/>
      <c r="J72" s="56"/>
      <c r="K72" s="36" t="s">
        <v>65</v>
      </c>
      <c r="L72" s="83">
        <v>72</v>
      </c>
      <c r="M72" s="83"/>
      <c r="N72" s="63"/>
      <c r="O72" s="86" t="s">
        <v>176</v>
      </c>
      <c r="P72" s="88">
        <v>43522.88814814815</v>
      </c>
      <c r="Q72" s="86" t="s">
        <v>314</v>
      </c>
      <c r="R72" s="89" t="s">
        <v>330</v>
      </c>
      <c r="S72" s="86" t="s">
        <v>337</v>
      </c>
      <c r="T72" s="86" t="s">
        <v>342</v>
      </c>
      <c r="U72" s="89" t="s">
        <v>344</v>
      </c>
      <c r="V72" s="89" t="s">
        <v>344</v>
      </c>
      <c r="W72" s="88">
        <v>43522.88814814815</v>
      </c>
      <c r="X72" s="89" t="s">
        <v>448</v>
      </c>
      <c r="Y72" s="86"/>
      <c r="Z72" s="86"/>
      <c r="AA72" s="92" t="s">
        <v>507</v>
      </c>
      <c r="AB72" s="86"/>
      <c r="AC72" s="86" t="b">
        <v>0</v>
      </c>
      <c r="AD72" s="86">
        <v>9</v>
      </c>
      <c r="AE72" s="92" t="s">
        <v>535</v>
      </c>
      <c r="AF72" s="86" t="b">
        <v>0</v>
      </c>
      <c r="AG72" s="86" t="s">
        <v>548</v>
      </c>
      <c r="AH72" s="86"/>
      <c r="AI72" s="92" t="s">
        <v>535</v>
      </c>
      <c r="AJ72" s="86" t="b">
        <v>0</v>
      </c>
      <c r="AK72" s="86">
        <v>3</v>
      </c>
      <c r="AL72" s="92" t="s">
        <v>535</v>
      </c>
      <c r="AM72" s="86" t="s">
        <v>553</v>
      </c>
      <c r="AN72" s="86" t="b">
        <v>0</v>
      </c>
      <c r="AO72" s="92" t="s">
        <v>507</v>
      </c>
      <c r="AP72" s="86" t="s">
        <v>560</v>
      </c>
      <c r="AQ72" s="86">
        <v>0</v>
      </c>
      <c r="AR72" s="86">
        <v>0</v>
      </c>
      <c r="AS72" s="86"/>
      <c r="AT72" s="86"/>
      <c r="AU72" s="86"/>
      <c r="AV72" s="86"/>
      <c r="AW72" s="86"/>
      <c r="AX72" s="86"/>
      <c r="AY72" s="86"/>
      <c r="AZ72" s="86"/>
      <c r="BA72">
        <v>3</v>
      </c>
      <c r="BB72" s="85" t="str">
        <f>REPLACE(INDEX(GroupVertices[Group],MATCH(Edges[[#This Row],[Vertex 1]],GroupVertices[Vertex],0)),1,1,"")</f>
        <v>1</v>
      </c>
      <c r="BC72" s="85" t="str">
        <f>REPLACE(INDEX(GroupVertices[Group],MATCH(Edges[[#This Row],[Vertex 2]],GroupVertices[Vertex],0)),1,1,"")</f>
        <v>1</v>
      </c>
      <c r="BD72" s="51">
        <v>1</v>
      </c>
      <c r="BE72" s="52">
        <v>3.4482758620689653</v>
      </c>
      <c r="BF72" s="51">
        <v>0</v>
      </c>
      <c r="BG72" s="52">
        <v>0</v>
      </c>
      <c r="BH72" s="51">
        <v>0</v>
      </c>
      <c r="BI72" s="52">
        <v>0</v>
      </c>
      <c r="BJ72" s="51">
        <v>28</v>
      </c>
      <c r="BK72" s="52">
        <v>96.55172413793103</v>
      </c>
      <c r="BL72" s="51">
        <v>29</v>
      </c>
    </row>
    <row r="73" spans="1:64" ht="30">
      <c r="A73" s="84" t="s">
        <v>257</v>
      </c>
      <c r="B73" s="84" t="s">
        <v>257</v>
      </c>
      <c r="C73" s="53" t="s">
        <v>1589</v>
      </c>
      <c r="D73" s="54">
        <v>3</v>
      </c>
      <c r="E73" s="65" t="s">
        <v>136</v>
      </c>
      <c r="F73" s="55">
        <v>6</v>
      </c>
      <c r="G73" s="53"/>
      <c r="H73" s="57"/>
      <c r="I73" s="56"/>
      <c r="J73" s="56"/>
      <c r="K73" s="36" t="s">
        <v>65</v>
      </c>
      <c r="L73" s="83">
        <v>73</v>
      </c>
      <c r="M73" s="83"/>
      <c r="N73" s="63"/>
      <c r="O73" s="86" t="s">
        <v>176</v>
      </c>
      <c r="P73" s="88">
        <v>43537.87761574074</v>
      </c>
      <c r="Q73" s="86" t="s">
        <v>315</v>
      </c>
      <c r="R73" s="89" t="s">
        <v>331</v>
      </c>
      <c r="S73" s="86" t="s">
        <v>338</v>
      </c>
      <c r="T73" s="86"/>
      <c r="U73" s="89" t="s">
        <v>345</v>
      </c>
      <c r="V73" s="89" t="s">
        <v>345</v>
      </c>
      <c r="W73" s="88">
        <v>43537.87761574074</v>
      </c>
      <c r="X73" s="89" t="s">
        <v>449</v>
      </c>
      <c r="Y73" s="86"/>
      <c r="Z73" s="86"/>
      <c r="AA73" s="92" t="s">
        <v>508</v>
      </c>
      <c r="AB73" s="86"/>
      <c r="AC73" s="86" t="b">
        <v>0</v>
      </c>
      <c r="AD73" s="86">
        <v>64</v>
      </c>
      <c r="AE73" s="92" t="s">
        <v>535</v>
      </c>
      <c r="AF73" s="86" t="b">
        <v>0</v>
      </c>
      <c r="AG73" s="86" t="s">
        <v>548</v>
      </c>
      <c r="AH73" s="86"/>
      <c r="AI73" s="92" t="s">
        <v>535</v>
      </c>
      <c r="AJ73" s="86" t="b">
        <v>0</v>
      </c>
      <c r="AK73" s="86">
        <v>7</v>
      </c>
      <c r="AL73" s="92" t="s">
        <v>535</v>
      </c>
      <c r="AM73" s="86" t="s">
        <v>559</v>
      </c>
      <c r="AN73" s="86" t="b">
        <v>0</v>
      </c>
      <c r="AO73" s="92" t="s">
        <v>508</v>
      </c>
      <c r="AP73" s="86" t="s">
        <v>560</v>
      </c>
      <c r="AQ73" s="86">
        <v>0</v>
      </c>
      <c r="AR73" s="86">
        <v>0</v>
      </c>
      <c r="AS73" s="86"/>
      <c r="AT73" s="86"/>
      <c r="AU73" s="86"/>
      <c r="AV73" s="86"/>
      <c r="AW73" s="86"/>
      <c r="AX73" s="86"/>
      <c r="AY73" s="86"/>
      <c r="AZ73" s="86"/>
      <c r="BA73">
        <v>3</v>
      </c>
      <c r="BB73" s="85" t="str">
        <f>REPLACE(INDEX(GroupVertices[Group],MATCH(Edges[[#This Row],[Vertex 1]],GroupVertices[Vertex],0)),1,1,"")</f>
        <v>1</v>
      </c>
      <c r="BC73" s="85" t="str">
        <f>REPLACE(INDEX(GroupVertices[Group],MATCH(Edges[[#This Row],[Vertex 2]],GroupVertices[Vertex],0)),1,1,"")</f>
        <v>1</v>
      </c>
      <c r="BD73" s="51">
        <v>0</v>
      </c>
      <c r="BE73" s="52">
        <v>0</v>
      </c>
      <c r="BF73" s="51">
        <v>0</v>
      </c>
      <c r="BG73" s="52">
        <v>0</v>
      </c>
      <c r="BH73" s="51">
        <v>0</v>
      </c>
      <c r="BI73" s="52">
        <v>0</v>
      </c>
      <c r="BJ73" s="51">
        <v>31</v>
      </c>
      <c r="BK73" s="52">
        <v>100</v>
      </c>
      <c r="BL73" s="51">
        <v>31</v>
      </c>
    </row>
    <row r="74" spans="1:64" ht="30">
      <c r="A74" s="84" t="s">
        <v>257</v>
      </c>
      <c r="B74" s="84" t="s">
        <v>257</v>
      </c>
      <c r="C74" s="53" t="s">
        <v>1589</v>
      </c>
      <c r="D74" s="54">
        <v>3</v>
      </c>
      <c r="E74" s="65" t="s">
        <v>136</v>
      </c>
      <c r="F74" s="55">
        <v>6</v>
      </c>
      <c r="G74" s="53"/>
      <c r="H74" s="57"/>
      <c r="I74" s="56"/>
      <c r="J74" s="56"/>
      <c r="K74" s="36" t="s">
        <v>65</v>
      </c>
      <c r="L74" s="83">
        <v>74</v>
      </c>
      <c r="M74" s="83"/>
      <c r="N74" s="63"/>
      <c r="O74" s="86" t="s">
        <v>176</v>
      </c>
      <c r="P74" s="88">
        <v>43537.943125</v>
      </c>
      <c r="Q74" s="86" t="s">
        <v>299</v>
      </c>
      <c r="R74" s="86"/>
      <c r="S74" s="86"/>
      <c r="T74" s="86" t="s">
        <v>342</v>
      </c>
      <c r="U74" s="86"/>
      <c r="V74" s="89" t="s">
        <v>391</v>
      </c>
      <c r="W74" s="88">
        <v>43537.943125</v>
      </c>
      <c r="X74" s="89" t="s">
        <v>450</v>
      </c>
      <c r="Y74" s="86"/>
      <c r="Z74" s="86"/>
      <c r="AA74" s="92" t="s">
        <v>509</v>
      </c>
      <c r="AB74" s="86"/>
      <c r="AC74" s="86" t="b">
        <v>0</v>
      </c>
      <c r="AD74" s="86">
        <v>0</v>
      </c>
      <c r="AE74" s="92" t="s">
        <v>535</v>
      </c>
      <c r="AF74" s="86" t="b">
        <v>0</v>
      </c>
      <c r="AG74" s="86" t="s">
        <v>548</v>
      </c>
      <c r="AH74" s="86"/>
      <c r="AI74" s="92" t="s">
        <v>535</v>
      </c>
      <c r="AJ74" s="86" t="b">
        <v>0</v>
      </c>
      <c r="AK74" s="86">
        <v>3</v>
      </c>
      <c r="AL74" s="92" t="s">
        <v>507</v>
      </c>
      <c r="AM74" s="86" t="s">
        <v>553</v>
      </c>
      <c r="AN74" s="86" t="b">
        <v>0</v>
      </c>
      <c r="AO74" s="92" t="s">
        <v>507</v>
      </c>
      <c r="AP74" s="86" t="s">
        <v>176</v>
      </c>
      <c r="AQ74" s="86">
        <v>0</v>
      </c>
      <c r="AR74" s="86">
        <v>0</v>
      </c>
      <c r="AS74" s="86"/>
      <c r="AT74" s="86"/>
      <c r="AU74" s="86"/>
      <c r="AV74" s="86"/>
      <c r="AW74" s="86"/>
      <c r="AX74" s="86"/>
      <c r="AY74" s="86"/>
      <c r="AZ74" s="86"/>
      <c r="BA74">
        <v>3</v>
      </c>
      <c r="BB74" s="85" t="str">
        <f>REPLACE(INDEX(GroupVertices[Group],MATCH(Edges[[#This Row],[Vertex 1]],GroupVertices[Vertex],0)),1,1,"")</f>
        <v>1</v>
      </c>
      <c r="BC74" s="85" t="str">
        <f>REPLACE(INDEX(GroupVertices[Group],MATCH(Edges[[#This Row],[Vertex 2]],GroupVertices[Vertex],0)),1,1,"")</f>
        <v>1</v>
      </c>
      <c r="BD74" s="51">
        <v>1</v>
      </c>
      <c r="BE74" s="52">
        <v>4.166666666666667</v>
      </c>
      <c r="BF74" s="51">
        <v>0</v>
      </c>
      <c r="BG74" s="52">
        <v>0</v>
      </c>
      <c r="BH74" s="51">
        <v>0</v>
      </c>
      <c r="BI74" s="52">
        <v>0</v>
      </c>
      <c r="BJ74" s="51">
        <v>23</v>
      </c>
      <c r="BK74" s="52">
        <v>95.83333333333333</v>
      </c>
      <c r="BL74" s="51">
        <v>24</v>
      </c>
    </row>
    <row r="75" spans="1:64" ht="15">
      <c r="A75" s="84" t="s">
        <v>258</v>
      </c>
      <c r="B75" s="84" t="s">
        <v>257</v>
      </c>
      <c r="C75" s="53" t="s">
        <v>1588</v>
      </c>
      <c r="D75" s="54">
        <v>3</v>
      </c>
      <c r="E75" s="65" t="s">
        <v>132</v>
      </c>
      <c r="F75" s="55">
        <v>32</v>
      </c>
      <c r="G75" s="53"/>
      <c r="H75" s="57"/>
      <c r="I75" s="56"/>
      <c r="J75" s="56"/>
      <c r="K75" s="36" t="s">
        <v>65</v>
      </c>
      <c r="L75" s="83">
        <v>75</v>
      </c>
      <c r="M75" s="83"/>
      <c r="N75" s="63"/>
      <c r="O75" s="86" t="s">
        <v>293</v>
      </c>
      <c r="P75" s="88">
        <v>43542.84259259259</v>
      </c>
      <c r="Q75" s="86" t="s">
        <v>300</v>
      </c>
      <c r="R75" s="86"/>
      <c r="S75" s="86"/>
      <c r="T75" s="86"/>
      <c r="U75" s="86"/>
      <c r="V75" s="89" t="s">
        <v>392</v>
      </c>
      <c r="W75" s="88">
        <v>43542.84259259259</v>
      </c>
      <c r="X75" s="89" t="s">
        <v>451</v>
      </c>
      <c r="Y75" s="86"/>
      <c r="Z75" s="86"/>
      <c r="AA75" s="92" t="s">
        <v>510</v>
      </c>
      <c r="AB75" s="86"/>
      <c r="AC75" s="86" t="b">
        <v>0</v>
      </c>
      <c r="AD75" s="86">
        <v>0</v>
      </c>
      <c r="AE75" s="92" t="s">
        <v>535</v>
      </c>
      <c r="AF75" s="86" t="b">
        <v>0</v>
      </c>
      <c r="AG75" s="86" t="s">
        <v>548</v>
      </c>
      <c r="AH75" s="86"/>
      <c r="AI75" s="92" t="s">
        <v>535</v>
      </c>
      <c r="AJ75" s="86" t="b">
        <v>0</v>
      </c>
      <c r="AK75" s="86">
        <v>7</v>
      </c>
      <c r="AL75" s="92" t="s">
        <v>508</v>
      </c>
      <c r="AM75" s="86" t="s">
        <v>551</v>
      </c>
      <c r="AN75" s="86" t="b">
        <v>0</v>
      </c>
      <c r="AO75" s="92" t="s">
        <v>508</v>
      </c>
      <c r="AP75" s="86" t="s">
        <v>176</v>
      </c>
      <c r="AQ75" s="86">
        <v>0</v>
      </c>
      <c r="AR75" s="86">
        <v>0</v>
      </c>
      <c r="AS75" s="86"/>
      <c r="AT75" s="86"/>
      <c r="AU75" s="86"/>
      <c r="AV75" s="86"/>
      <c r="AW75" s="86"/>
      <c r="AX75" s="86"/>
      <c r="AY75" s="86"/>
      <c r="AZ75" s="86"/>
      <c r="BA75">
        <v>1</v>
      </c>
      <c r="BB75" s="85" t="str">
        <f>REPLACE(INDEX(GroupVertices[Group],MATCH(Edges[[#This Row],[Vertex 1]],GroupVertices[Vertex],0)),1,1,"")</f>
        <v>1</v>
      </c>
      <c r="BC75" s="85" t="str">
        <f>REPLACE(INDEX(GroupVertices[Group],MATCH(Edges[[#This Row],[Vertex 2]],GroupVertices[Vertex],0)),1,1,"")</f>
        <v>1</v>
      </c>
      <c r="BD75" s="51">
        <v>0</v>
      </c>
      <c r="BE75" s="52">
        <v>0</v>
      </c>
      <c r="BF75" s="51">
        <v>0</v>
      </c>
      <c r="BG75" s="52">
        <v>0</v>
      </c>
      <c r="BH75" s="51">
        <v>0</v>
      </c>
      <c r="BI75" s="52">
        <v>0</v>
      </c>
      <c r="BJ75" s="51">
        <v>17</v>
      </c>
      <c r="BK75" s="52">
        <v>100</v>
      </c>
      <c r="BL75" s="51">
        <v>17</v>
      </c>
    </row>
    <row r="76" spans="1:64" ht="15">
      <c r="A76" s="84" t="s">
        <v>259</v>
      </c>
      <c r="B76" s="84" t="s">
        <v>282</v>
      </c>
      <c r="C76" s="53" t="s">
        <v>1588</v>
      </c>
      <c r="D76" s="54">
        <v>3</v>
      </c>
      <c r="E76" s="65" t="s">
        <v>132</v>
      </c>
      <c r="F76" s="55">
        <v>32</v>
      </c>
      <c r="G76" s="53"/>
      <c r="H76" s="57"/>
      <c r="I76" s="56"/>
      <c r="J76" s="56"/>
      <c r="K76" s="36" t="s">
        <v>65</v>
      </c>
      <c r="L76" s="83">
        <v>76</v>
      </c>
      <c r="M76" s="83"/>
      <c r="N76" s="63"/>
      <c r="O76" s="86" t="s">
        <v>293</v>
      </c>
      <c r="P76" s="88">
        <v>43543.023148148146</v>
      </c>
      <c r="Q76" s="86" t="s">
        <v>316</v>
      </c>
      <c r="R76" s="86" t="s">
        <v>332</v>
      </c>
      <c r="S76" s="86" t="s">
        <v>339</v>
      </c>
      <c r="T76" s="86"/>
      <c r="U76" s="86"/>
      <c r="V76" s="89" t="s">
        <v>393</v>
      </c>
      <c r="W76" s="88">
        <v>43543.023148148146</v>
      </c>
      <c r="X76" s="89" t="s">
        <v>452</v>
      </c>
      <c r="Y76" s="86"/>
      <c r="Z76" s="86"/>
      <c r="AA76" s="92" t="s">
        <v>511</v>
      </c>
      <c r="AB76" s="86"/>
      <c r="AC76" s="86" t="b">
        <v>0</v>
      </c>
      <c r="AD76" s="86">
        <v>239</v>
      </c>
      <c r="AE76" s="92" t="s">
        <v>535</v>
      </c>
      <c r="AF76" s="86" t="b">
        <v>1</v>
      </c>
      <c r="AG76" s="86" t="s">
        <v>548</v>
      </c>
      <c r="AH76" s="86"/>
      <c r="AI76" s="92" t="s">
        <v>549</v>
      </c>
      <c r="AJ76" s="86" t="b">
        <v>0</v>
      </c>
      <c r="AK76" s="86">
        <v>92</v>
      </c>
      <c r="AL76" s="92" t="s">
        <v>535</v>
      </c>
      <c r="AM76" s="86" t="s">
        <v>553</v>
      </c>
      <c r="AN76" s="86" t="b">
        <v>0</v>
      </c>
      <c r="AO76" s="92" t="s">
        <v>511</v>
      </c>
      <c r="AP76" s="86" t="s">
        <v>560</v>
      </c>
      <c r="AQ76" s="86">
        <v>0</v>
      </c>
      <c r="AR76" s="86">
        <v>0</v>
      </c>
      <c r="AS76" s="86"/>
      <c r="AT76" s="86"/>
      <c r="AU76" s="86"/>
      <c r="AV76" s="86"/>
      <c r="AW76" s="86"/>
      <c r="AX76" s="86"/>
      <c r="AY76" s="86"/>
      <c r="AZ76" s="86"/>
      <c r="BA76">
        <v>1</v>
      </c>
      <c r="BB76" s="85" t="str">
        <f>REPLACE(INDEX(GroupVertices[Group],MATCH(Edges[[#This Row],[Vertex 1]],GroupVertices[Vertex],0)),1,1,"")</f>
        <v>6</v>
      </c>
      <c r="BC76" s="85" t="str">
        <f>REPLACE(INDEX(GroupVertices[Group],MATCH(Edges[[#This Row],[Vertex 2]],GroupVertices[Vertex],0)),1,1,"")</f>
        <v>6</v>
      </c>
      <c r="BD76" s="51"/>
      <c r="BE76" s="52"/>
      <c r="BF76" s="51"/>
      <c r="BG76" s="52"/>
      <c r="BH76" s="51"/>
      <c r="BI76" s="52"/>
      <c r="BJ76" s="51"/>
      <c r="BK76" s="52"/>
      <c r="BL76" s="51"/>
    </row>
    <row r="77" spans="1:64" ht="15">
      <c r="A77" s="84" t="s">
        <v>260</v>
      </c>
      <c r="B77" s="84" t="s">
        <v>282</v>
      </c>
      <c r="C77" s="53" t="s">
        <v>1588</v>
      </c>
      <c r="D77" s="54">
        <v>3</v>
      </c>
      <c r="E77" s="65" t="s">
        <v>132</v>
      </c>
      <c r="F77" s="55">
        <v>32</v>
      </c>
      <c r="G77" s="53"/>
      <c r="H77" s="57"/>
      <c r="I77" s="56"/>
      <c r="J77" s="56"/>
      <c r="K77" s="36" t="s">
        <v>65</v>
      </c>
      <c r="L77" s="83">
        <v>77</v>
      </c>
      <c r="M77" s="83"/>
      <c r="N77" s="63"/>
      <c r="O77" s="86" t="s">
        <v>293</v>
      </c>
      <c r="P77" s="88">
        <v>43543.08699074074</v>
      </c>
      <c r="Q77" s="86" t="s">
        <v>317</v>
      </c>
      <c r="R77" s="86"/>
      <c r="S77" s="86"/>
      <c r="T77" s="86"/>
      <c r="U77" s="86"/>
      <c r="V77" s="89" t="s">
        <v>394</v>
      </c>
      <c r="W77" s="88">
        <v>43543.08699074074</v>
      </c>
      <c r="X77" s="89" t="s">
        <v>453</v>
      </c>
      <c r="Y77" s="86"/>
      <c r="Z77" s="86"/>
      <c r="AA77" s="92" t="s">
        <v>512</v>
      </c>
      <c r="AB77" s="86"/>
      <c r="AC77" s="86" t="b">
        <v>0</v>
      </c>
      <c r="AD77" s="86">
        <v>0</v>
      </c>
      <c r="AE77" s="92" t="s">
        <v>535</v>
      </c>
      <c r="AF77" s="86" t="b">
        <v>1</v>
      </c>
      <c r="AG77" s="86" t="s">
        <v>548</v>
      </c>
      <c r="AH77" s="86"/>
      <c r="AI77" s="92" t="s">
        <v>549</v>
      </c>
      <c r="AJ77" s="86" t="b">
        <v>0</v>
      </c>
      <c r="AK77" s="86">
        <v>92</v>
      </c>
      <c r="AL77" s="92" t="s">
        <v>511</v>
      </c>
      <c r="AM77" s="86" t="s">
        <v>551</v>
      </c>
      <c r="AN77" s="86" t="b">
        <v>0</v>
      </c>
      <c r="AO77" s="92" t="s">
        <v>511</v>
      </c>
      <c r="AP77" s="86" t="s">
        <v>176</v>
      </c>
      <c r="AQ77" s="86">
        <v>0</v>
      </c>
      <c r="AR77" s="86">
        <v>0</v>
      </c>
      <c r="AS77" s="86"/>
      <c r="AT77" s="86"/>
      <c r="AU77" s="86"/>
      <c r="AV77" s="86"/>
      <c r="AW77" s="86"/>
      <c r="AX77" s="86"/>
      <c r="AY77" s="86"/>
      <c r="AZ77" s="86"/>
      <c r="BA77">
        <v>1</v>
      </c>
      <c r="BB77" s="85" t="str">
        <f>REPLACE(INDEX(GroupVertices[Group],MATCH(Edges[[#This Row],[Vertex 1]],GroupVertices[Vertex],0)),1,1,"")</f>
        <v>6</v>
      </c>
      <c r="BC77" s="85" t="str">
        <f>REPLACE(INDEX(GroupVertices[Group],MATCH(Edges[[#This Row],[Vertex 2]],GroupVertices[Vertex],0)),1,1,"")</f>
        <v>6</v>
      </c>
      <c r="BD77" s="51"/>
      <c r="BE77" s="52"/>
      <c r="BF77" s="51"/>
      <c r="BG77" s="52"/>
      <c r="BH77" s="51"/>
      <c r="BI77" s="52"/>
      <c r="BJ77" s="51"/>
      <c r="BK77" s="52"/>
      <c r="BL77" s="51"/>
    </row>
    <row r="78" spans="1:64" ht="15">
      <c r="A78" s="84" t="s">
        <v>259</v>
      </c>
      <c r="B78" s="84" t="s">
        <v>283</v>
      </c>
      <c r="C78" s="53" t="s">
        <v>1588</v>
      </c>
      <c r="D78" s="54">
        <v>3</v>
      </c>
      <c r="E78" s="65" t="s">
        <v>132</v>
      </c>
      <c r="F78" s="55">
        <v>32</v>
      </c>
      <c r="G78" s="53"/>
      <c r="H78" s="57"/>
      <c r="I78" s="56"/>
      <c r="J78" s="56"/>
      <c r="K78" s="36" t="s">
        <v>65</v>
      </c>
      <c r="L78" s="83">
        <v>78</v>
      </c>
      <c r="M78" s="83"/>
      <c r="N78" s="63"/>
      <c r="O78" s="86" t="s">
        <v>293</v>
      </c>
      <c r="P78" s="88">
        <v>43543.023148148146</v>
      </c>
      <c r="Q78" s="86" t="s">
        <v>316</v>
      </c>
      <c r="R78" s="86" t="s">
        <v>332</v>
      </c>
      <c r="S78" s="86" t="s">
        <v>339</v>
      </c>
      <c r="T78" s="86"/>
      <c r="U78" s="86"/>
      <c r="V78" s="89" t="s">
        <v>393</v>
      </c>
      <c r="W78" s="88">
        <v>43543.023148148146</v>
      </c>
      <c r="X78" s="89" t="s">
        <v>452</v>
      </c>
      <c r="Y78" s="86"/>
      <c r="Z78" s="86"/>
      <c r="AA78" s="92" t="s">
        <v>511</v>
      </c>
      <c r="AB78" s="86"/>
      <c r="AC78" s="86" t="b">
        <v>0</v>
      </c>
      <c r="AD78" s="86">
        <v>239</v>
      </c>
      <c r="AE78" s="92" t="s">
        <v>535</v>
      </c>
      <c r="AF78" s="86" t="b">
        <v>1</v>
      </c>
      <c r="AG78" s="86" t="s">
        <v>548</v>
      </c>
      <c r="AH78" s="86"/>
      <c r="AI78" s="92" t="s">
        <v>549</v>
      </c>
      <c r="AJ78" s="86" t="b">
        <v>0</v>
      </c>
      <c r="AK78" s="86">
        <v>92</v>
      </c>
      <c r="AL78" s="92" t="s">
        <v>535</v>
      </c>
      <c r="AM78" s="86" t="s">
        <v>553</v>
      </c>
      <c r="AN78" s="86" t="b">
        <v>0</v>
      </c>
      <c r="AO78" s="92" t="s">
        <v>511</v>
      </c>
      <c r="AP78" s="86" t="s">
        <v>560</v>
      </c>
      <c r="AQ78" s="86">
        <v>0</v>
      </c>
      <c r="AR78" s="86">
        <v>0</v>
      </c>
      <c r="AS78" s="86"/>
      <c r="AT78" s="86"/>
      <c r="AU78" s="86"/>
      <c r="AV78" s="86"/>
      <c r="AW78" s="86"/>
      <c r="AX78" s="86"/>
      <c r="AY78" s="86"/>
      <c r="AZ78" s="86"/>
      <c r="BA78">
        <v>1</v>
      </c>
      <c r="BB78" s="85" t="str">
        <f>REPLACE(INDEX(GroupVertices[Group],MATCH(Edges[[#This Row],[Vertex 1]],GroupVertices[Vertex],0)),1,1,"")</f>
        <v>6</v>
      </c>
      <c r="BC78" s="85" t="str">
        <f>REPLACE(INDEX(GroupVertices[Group],MATCH(Edges[[#This Row],[Vertex 2]],GroupVertices[Vertex],0)),1,1,"")</f>
        <v>6</v>
      </c>
      <c r="BD78" s="51"/>
      <c r="BE78" s="52"/>
      <c r="BF78" s="51"/>
      <c r="BG78" s="52"/>
      <c r="BH78" s="51"/>
      <c r="BI78" s="52"/>
      <c r="BJ78" s="51"/>
      <c r="BK78" s="52"/>
      <c r="BL78" s="51"/>
    </row>
    <row r="79" spans="1:64" ht="15">
      <c r="A79" s="84" t="s">
        <v>260</v>
      </c>
      <c r="B79" s="84" t="s">
        <v>283</v>
      </c>
      <c r="C79" s="53" t="s">
        <v>1588</v>
      </c>
      <c r="D79" s="54">
        <v>3</v>
      </c>
      <c r="E79" s="65" t="s">
        <v>132</v>
      </c>
      <c r="F79" s="55">
        <v>32</v>
      </c>
      <c r="G79" s="53"/>
      <c r="H79" s="57"/>
      <c r="I79" s="56"/>
      <c r="J79" s="56"/>
      <c r="K79" s="36" t="s">
        <v>65</v>
      </c>
      <c r="L79" s="83">
        <v>79</v>
      </c>
      <c r="M79" s="83"/>
      <c r="N79" s="63"/>
      <c r="O79" s="86" t="s">
        <v>293</v>
      </c>
      <c r="P79" s="88">
        <v>43543.08699074074</v>
      </c>
      <c r="Q79" s="86" t="s">
        <v>317</v>
      </c>
      <c r="R79" s="86"/>
      <c r="S79" s="86"/>
      <c r="T79" s="86"/>
      <c r="U79" s="86"/>
      <c r="V79" s="89" t="s">
        <v>394</v>
      </c>
      <c r="W79" s="88">
        <v>43543.08699074074</v>
      </c>
      <c r="X79" s="89" t="s">
        <v>453</v>
      </c>
      <c r="Y79" s="86"/>
      <c r="Z79" s="86"/>
      <c r="AA79" s="92" t="s">
        <v>512</v>
      </c>
      <c r="AB79" s="86"/>
      <c r="AC79" s="86" t="b">
        <v>0</v>
      </c>
      <c r="AD79" s="86">
        <v>0</v>
      </c>
      <c r="AE79" s="92" t="s">
        <v>535</v>
      </c>
      <c r="AF79" s="86" t="b">
        <v>1</v>
      </c>
      <c r="AG79" s="86" t="s">
        <v>548</v>
      </c>
      <c r="AH79" s="86"/>
      <c r="AI79" s="92" t="s">
        <v>549</v>
      </c>
      <c r="AJ79" s="86" t="b">
        <v>0</v>
      </c>
      <c r="AK79" s="86">
        <v>92</v>
      </c>
      <c r="AL79" s="92" t="s">
        <v>511</v>
      </c>
      <c r="AM79" s="86" t="s">
        <v>551</v>
      </c>
      <c r="AN79" s="86" t="b">
        <v>0</v>
      </c>
      <c r="AO79" s="92" t="s">
        <v>511</v>
      </c>
      <c r="AP79" s="86" t="s">
        <v>176</v>
      </c>
      <c r="AQ79" s="86">
        <v>0</v>
      </c>
      <c r="AR79" s="86">
        <v>0</v>
      </c>
      <c r="AS79" s="86"/>
      <c r="AT79" s="86"/>
      <c r="AU79" s="86"/>
      <c r="AV79" s="86"/>
      <c r="AW79" s="86"/>
      <c r="AX79" s="86"/>
      <c r="AY79" s="86"/>
      <c r="AZ79" s="86"/>
      <c r="BA79">
        <v>1</v>
      </c>
      <c r="BB79" s="85" t="str">
        <f>REPLACE(INDEX(GroupVertices[Group],MATCH(Edges[[#This Row],[Vertex 1]],GroupVertices[Vertex],0)),1,1,"")</f>
        <v>6</v>
      </c>
      <c r="BC79" s="85" t="str">
        <f>REPLACE(INDEX(GroupVertices[Group],MATCH(Edges[[#This Row],[Vertex 2]],GroupVertices[Vertex],0)),1,1,"")</f>
        <v>6</v>
      </c>
      <c r="BD79" s="51"/>
      <c r="BE79" s="52"/>
      <c r="BF79" s="51"/>
      <c r="BG79" s="52"/>
      <c r="BH79" s="51"/>
      <c r="BI79" s="52"/>
      <c r="BJ79" s="51"/>
      <c r="BK79" s="52"/>
      <c r="BL79" s="51"/>
    </row>
    <row r="80" spans="1:64" ht="15">
      <c r="A80" s="84" t="s">
        <v>259</v>
      </c>
      <c r="B80" s="84" t="s">
        <v>284</v>
      </c>
      <c r="C80" s="53" t="s">
        <v>1588</v>
      </c>
      <c r="D80" s="54">
        <v>3</v>
      </c>
      <c r="E80" s="65" t="s">
        <v>132</v>
      </c>
      <c r="F80" s="55">
        <v>32</v>
      </c>
      <c r="G80" s="53"/>
      <c r="H80" s="57"/>
      <c r="I80" s="56"/>
      <c r="J80" s="56"/>
      <c r="K80" s="36" t="s">
        <v>65</v>
      </c>
      <c r="L80" s="83">
        <v>80</v>
      </c>
      <c r="M80" s="83"/>
      <c r="N80" s="63"/>
      <c r="O80" s="86" t="s">
        <v>293</v>
      </c>
      <c r="P80" s="88">
        <v>43543.023148148146</v>
      </c>
      <c r="Q80" s="86" t="s">
        <v>316</v>
      </c>
      <c r="R80" s="86" t="s">
        <v>332</v>
      </c>
      <c r="S80" s="86" t="s">
        <v>339</v>
      </c>
      <c r="T80" s="86"/>
      <c r="U80" s="86"/>
      <c r="V80" s="89" t="s">
        <v>393</v>
      </c>
      <c r="W80" s="88">
        <v>43543.023148148146</v>
      </c>
      <c r="X80" s="89" t="s">
        <v>452</v>
      </c>
      <c r="Y80" s="86"/>
      <c r="Z80" s="86"/>
      <c r="AA80" s="92" t="s">
        <v>511</v>
      </c>
      <c r="AB80" s="86"/>
      <c r="AC80" s="86" t="b">
        <v>0</v>
      </c>
      <c r="AD80" s="86">
        <v>239</v>
      </c>
      <c r="AE80" s="92" t="s">
        <v>535</v>
      </c>
      <c r="AF80" s="86" t="b">
        <v>1</v>
      </c>
      <c r="AG80" s="86" t="s">
        <v>548</v>
      </c>
      <c r="AH80" s="86"/>
      <c r="AI80" s="92" t="s">
        <v>549</v>
      </c>
      <c r="AJ80" s="86" t="b">
        <v>0</v>
      </c>
      <c r="AK80" s="86">
        <v>92</v>
      </c>
      <c r="AL80" s="92" t="s">
        <v>535</v>
      </c>
      <c r="AM80" s="86" t="s">
        <v>553</v>
      </c>
      <c r="AN80" s="86" t="b">
        <v>0</v>
      </c>
      <c r="AO80" s="92" t="s">
        <v>511</v>
      </c>
      <c r="AP80" s="86" t="s">
        <v>560</v>
      </c>
      <c r="AQ80" s="86">
        <v>0</v>
      </c>
      <c r="AR80" s="86">
        <v>0</v>
      </c>
      <c r="AS80" s="86"/>
      <c r="AT80" s="86"/>
      <c r="AU80" s="86"/>
      <c r="AV80" s="86"/>
      <c r="AW80" s="86"/>
      <c r="AX80" s="86"/>
      <c r="AY80" s="86"/>
      <c r="AZ80" s="86"/>
      <c r="BA80">
        <v>1</v>
      </c>
      <c r="BB80" s="85" t="str">
        <f>REPLACE(INDEX(GroupVertices[Group],MATCH(Edges[[#This Row],[Vertex 1]],GroupVertices[Vertex],0)),1,1,"")</f>
        <v>6</v>
      </c>
      <c r="BC80" s="85" t="str">
        <f>REPLACE(INDEX(GroupVertices[Group],MATCH(Edges[[#This Row],[Vertex 2]],GroupVertices[Vertex],0)),1,1,"")</f>
        <v>6</v>
      </c>
      <c r="BD80" s="51">
        <v>0</v>
      </c>
      <c r="BE80" s="52">
        <v>0</v>
      </c>
      <c r="BF80" s="51">
        <v>1</v>
      </c>
      <c r="BG80" s="52">
        <v>2.6315789473684212</v>
      </c>
      <c r="BH80" s="51">
        <v>0</v>
      </c>
      <c r="BI80" s="52">
        <v>0</v>
      </c>
      <c r="BJ80" s="51">
        <v>37</v>
      </c>
      <c r="BK80" s="52">
        <v>97.36842105263158</v>
      </c>
      <c r="BL80" s="51">
        <v>38</v>
      </c>
    </row>
    <row r="81" spans="1:64" ht="15">
      <c r="A81" s="84" t="s">
        <v>260</v>
      </c>
      <c r="B81" s="84" t="s">
        <v>284</v>
      </c>
      <c r="C81" s="53" t="s">
        <v>1588</v>
      </c>
      <c r="D81" s="54">
        <v>3</v>
      </c>
      <c r="E81" s="65" t="s">
        <v>132</v>
      </c>
      <c r="F81" s="55">
        <v>32</v>
      </c>
      <c r="G81" s="53"/>
      <c r="H81" s="57"/>
      <c r="I81" s="56"/>
      <c r="J81" s="56"/>
      <c r="K81" s="36" t="s">
        <v>65</v>
      </c>
      <c r="L81" s="83">
        <v>81</v>
      </c>
      <c r="M81" s="83"/>
      <c r="N81" s="63"/>
      <c r="O81" s="86" t="s">
        <v>293</v>
      </c>
      <c r="P81" s="88">
        <v>43543.08699074074</v>
      </c>
      <c r="Q81" s="86" t="s">
        <v>317</v>
      </c>
      <c r="R81" s="86"/>
      <c r="S81" s="86"/>
      <c r="T81" s="86"/>
      <c r="U81" s="86"/>
      <c r="V81" s="89" t="s">
        <v>394</v>
      </c>
      <c r="W81" s="88">
        <v>43543.08699074074</v>
      </c>
      <c r="X81" s="89" t="s">
        <v>453</v>
      </c>
      <c r="Y81" s="86"/>
      <c r="Z81" s="86"/>
      <c r="AA81" s="92" t="s">
        <v>512</v>
      </c>
      <c r="AB81" s="86"/>
      <c r="AC81" s="86" t="b">
        <v>0</v>
      </c>
      <c r="AD81" s="86">
        <v>0</v>
      </c>
      <c r="AE81" s="92" t="s">
        <v>535</v>
      </c>
      <c r="AF81" s="86" t="b">
        <v>1</v>
      </c>
      <c r="AG81" s="86" t="s">
        <v>548</v>
      </c>
      <c r="AH81" s="86"/>
      <c r="AI81" s="92" t="s">
        <v>549</v>
      </c>
      <c r="AJ81" s="86" t="b">
        <v>0</v>
      </c>
      <c r="AK81" s="86">
        <v>92</v>
      </c>
      <c r="AL81" s="92" t="s">
        <v>511</v>
      </c>
      <c r="AM81" s="86" t="s">
        <v>551</v>
      </c>
      <c r="AN81" s="86" t="b">
        <v>0</v>
      </c>
      <c r="AO81" s="92" t="s">
        <v>511</v>
      </c>
      <c r="AP81" s="86" t="s">
        <v>176</v>
      </c>
      <c r="AQ81" s="86">
        <v>0</v>
      </c>
      <c r="AR81" s="86">
        <v>0</v>
      </c>
      <c r="AS81" s="86"/>
      <c r="AT81" s="86"/>
      <c r="AU81" s="86"/>
      <c r="AV81" s="86"/>
      <c r="AW81" s="86"/>
      <c r="AX81" s="86"/>
      <c r="AY81" s="86"/>
      <c r="AZ81" s="86"/>
      <c r="BA81">
        <v>1</v>
      </c>
      <c r="BB81" s="85" t="str">
        <f>REPLACE(INDEX(GroupVertices[Group],MATCH(Edges[[#This Row],[Vertex 1]],GroupVertices[Vertex],0)),1,1,"")</f>
        <v>6</v>
      </c>
      <c r="BC81" s="85" t="str">
        <f>REPLACE(INDEX(GroupVertices[Group],MATCH(Edges[[#This Row],[Vertex 2]],GroupVertices[Vertex],0)),1,1,"")</f>
        <v>6</v>
      </c>
      <c r="BD81" s="51">
        <v>0</v>
      </c>
      <c r="BE81" s="52">
        <v>0</v>
      </c>
      <c r="BF81" s="51">
        <v>1</v>
      </c>
      <c r="BG81" s="52">
        <v>4.761904761904762</v>
      </c>
      <c r="BH81" s="51">
        <v>0</v>
      </c>
      <c r="BI81" s="52">
        <v>0</v>
      </c>
      <c r="BJ81" s="51">
        <v>20</v>
      </c>
      <c r="BK81" s="52">
        <v>95.23809523809524</v>
      </c>
      <c r="BL81" s="51">
        <v>21</v>
      </c>
    </row>
    <row r="82" spans="1:64" ht="15">
      <c r="A82" s="84" t="s">
        <v>260</v>
      </c>
      <c r="B82" s="84" t="s">
        <v>259</v>
      </c>
      <c r="C82" s="53" t="s">
        <v>1588</v>
      </c>
      <c r="D82" s="54">
        <v>3</v>
      </c>
      <c r="E82" s="65" t="s">
        <v>132</v>
      </c>
      <c r="F82" s="55">
        <v>32</v>
      </c>
      <c r="G82" s="53"/>
      <c r="H82" s="57"/>
      <c r="I82" s="56"/>
      <c r="J82" s="56"/>
      <c r="K82" s="36" t="s">
        <v>65</v>
      </c>
      <c r="L82" s="83">
        <v>82</v>
      </c>
      <c r="M82" s="83"/>
      <c r="N82" s="63"/>
      <c r="O82" s="86" t="s">
        <v>293</v>
      </c>
      <c r="P82" s="88">
        <v>43543.08699074074</v>
      </c>
      <c r="Q82" s="86" t="s">
        <v>317</v>
      </c>
      <c r="R82" s="86"/>
      <c r="S82" s="86"/>
      <c r="T82" s="86"/>
      <c r="U82" s="86"/>
      <c r="V82" s="89" t="s">
        <v>394</v>
      </c>
      <c r="W82" s="88">
        <v>43543.08699074074</v>
      </c>
      <c r="X82" s="89" t="s">
        <v>453</v>
      </c>
      <c r="Y82" s="86"/>
      <c r="Z82" s="86"/>
      <c r="AA82" s="92" t="s">
        <v>512</v>
      </c>
      <c r="AB82" s="86"/>
      <c r="AC82" s="86" t="b">
        <v>0</v>
      </c>
      <c r="AD82" s="86">
        <v>0</v>
      </c>
      <c r="AE82" s="92" t="s">
        <v>535</v>
      </c>
      <c r="AF82" s="86" t="b">
        <v>1</v>
      </c>
      <c r="AG82" s="86" t="s">
        <v>548</v>
      </c>
      <c r="AH82" s="86"/>
      <c r="AI82" s="92" t="s">
        <v>549</v>
      </c>
      <c r="AJ82" s="86" t="b">
        <v>0</v>
      </c>
      <c r="AK82" s="86">
        <v>92</v>
      </c>
      <c r="AL82" s="92" t="s">
        <v>511</v>
      </c>
      <c r="AM82" s="86" t="s">
        <v>551</v>
      </c>
      <c r="AN82" s="86" t="b">
        <v>0</v>
      </c>
      <c r="AO82" s="92" t="s">
        <v>511</v>
      </c>
      <c r="AP82" s="86" t="s">
        <v>176</v>
      </c>
      <c r="AQ82" s="86">
        <v>0</v>
      </c>
      <c r="AR82" s="86">
        <v>0</v>
      </c>
      <c r="AS82" s="86"/>
      <c r="AT82" s="86"/>
      <c r="AU82" s="86"/>
      <c r="AV82" s="86"/>
      <c r="AW82" s="86"/>
      <c r="AX82" s="86"/>
      <c r="AY82" s="86"/>
      <c r="AZ82" s="86"/>
      <c r="BA82">
        <v>1</v>
      </c>
      <c r="BB82" s="85" t="str">
        <f>REPLACE(INDEX(GroupVertices[Group],MATCH(Edges[[#This Row],[Vertex 1]],GroupVertices[Vertex],0)),1,1,"")</f>
        <v>6</v>
      </c>
      <c r="BC82" s="85" t="str">
        <f>REPLACE(INDEX(GroupVertices[Group],MATCH(Edges[[#This Row],[Vertex 2]],GroupVertices[Vertex],0)),1,1,"")</f>
        <v>6</v>
      </c>
      <c r="BD82" s="51"/>
      <c r="BE82" s="52"/>
      <c r="BF82" s="51"/>
      <c r="BG82" s="52"/>
      <c r="BH82" s="51"/>
      <c r="BI82" s="52"/>
      <c r="BJ82" s="51"/>
      <c r="BK82" s="52"/>
      <c r="BL82" s="51"/>
    </row>
    <row r="83" spans="1:64" ht="15">
      <c r="A83" s="84" t="s">
        <v>261</v>
      </c>
      <c r="B83" s="84" t="s">
        <v>285</v>
      </c>
      <c r="C83" s="53" t="s">
        <v>1588</v>
      </c>
      <c r="D83" s="54">
        <v>3</v>
      </c>
      <c r="E83" s="65" t="s">
        <v>132</v>
      </c>
      <c r="F83" s="55">
        <v>32</v>
      </c>
      <c r="G83" s="53"/>
      <c r="H83" s="57"/>
      <c r="I83" s="56"/>
      <c r="J83" s="56"/>
      <c r="K83" s="36" t="s">
        <v>65</v>
      </c>
      <c r="L83" s="83">
        <v>83</v>
      </c>
      <c r="M83" s="83"/>
      <c r="N83" s="63"/>
      <c r="O83" s="86" t="s">
        <v>292</v>
      </c>
      <c r="P83" s="88">
        <v>43543.86275462963</v>
      </c>
      <c r="Q83" s="86" t="s">
        <v>318</v>
      </c>
      <c r="R83" s="86"/>
      <c r="S83" s="86"/>
      <c r="T83" s="86"/>
      <c r="U83" s="86"/>
      <c r="V83" s="89" t="s">
        <v>395</v>
      </c>
      <c r="W83" s="88">
        <v>43543.86275462963</v>
      </c>
      <c r="X83" s="89" t="s">
        <v>454</v>
      </c>
      <c r="Y83" s="86"/>
      <c r="Z83" s="86"/>
      <c r="AA83" s="92" t="s">
        <v>513</v>
      </c>
      <c r="AB83" s="92" t="s">
        <v>529</v>
      </c>
      <c r="AC83" s="86" t="b">
        <v>0</v>
      </c>
      <c r="AD83" s="86">
        <v>0</v>
      </c>
      <c r="AE83" s="92" t="s">
        <v>543</v>
      </c>
      <c r="AF83" s="86" t="b">
        <v>0</v>
      </c>
      <c r="AG83" s="86" t="s">
        <v>548</v>
      </c>
      <c r="AH83" s="86"/>
      <c r="AI83" s="92" t="s">
        <v>535</v>
      </c>
      <c r="AJ83" s="86" t="b">
        <v>0</v>
      </c>
      <c r="AK83" s="86">
        <v>0</v>
      </c>
      <c r="AL83" s="92" t="s">
        <v>535</v>
      </c>
      <c r="AM83" s="86" t="s">
        <v>553</v>
      </c>
      <c r="AN83" s="86" t="b">
        <v>0</v>
      </c>
      <c r="AO83" s="92" t="s">
        <v>529</v>
      </c>
      <c r="AP83" s="86" t="s">
        <v>176</v>
      </c>
      <c r="AQ83" s="86">
        <v>0</v>
      </c>
      <c r="AR83" s="86">
        <v>0</v>
      </c>
      <c r="AS83" s="86"/>
      <c r="AT83" s="86"/>
      <c r="AU83" s="86"/>
      <c r="AV83" s="86"/>
      <c r="AW83" s="86"/>
      <c r="AX83" s="86"/>
      <c r="AY83" s="86"/>
      <c r="AZ83" s="86"/>
      <c r="BA83">
        <v>1</v>
      </c>
      <c r="BB83" s="85" t="str">
        <f>REPLACE(INDEX(GroupVertices[Group],MATCH(Edges[[#This Row],[Vertex 1]],GroupVertices[Vertex],0)),1,1,"")</f>
        <v>12</v>
      </c>
      <c r="BC83" s="85" t="str">
        <f>REPLACE(INDEX(GroupVertices[Group],MATCH(Edges[[#This Row],[Vertex 2]],GroupVertices[Vertex],0)),1,1,"")</f>
        <v>12</v>
      </c>
      <c r="BD83" s="51">
        <v>1</v>
      </c>
      <c r="BE83" s="52">
        <v>1.9607843137254901</v>
      </c>
      <c r="BF83" s="51">
        <v>3</v>
      </c>
      <c r="BG83" s="52">
        <v>5.882352941176471</v>
      </c>
      <c r="BH83" s="51">
        <v>0</v>
      </c>
      <c r="BI83" s="52">
        <v>0</v>
      </c>
      <c r="BJ83" s="51">
        <v>47</v>
      </c>
      <c r="BK83" s="52">
        <v>92.15686274509804</v>
      </c>
      <c r="BL83" s="51">
        <v>51</v>
      </c>
    </row>
    <row r="84" spans="1:64" ht="15">
      <c r="A84" s="84" t="s">
        <v>262</v>
      </c>
      <c r="B84" s="84" t="s">
        <v>286</v>
      </c>
      <c r="C84" s="53" t="s">
        <v>1588</v>
      </c>
      <c r="D84" s="54">
        <v>3</v>
      </c>
      <c r="E84" s="65" t="s">
        <v>132</v>
      </c>
      <c r="F84" s="55">
        <v>32</v>
      </c>
      <c r="G84" s="53"/>
      <c r="H84" s="57"/>
      <c r="I84" s="56"/>
      <c r="J84" s="56"/>
      <c r="K84" s="36" t="s">
        <v>65</v>
      </c>
      <c r="L84" s="83">
        <v>84</v>
      </c>
      <c r="M84" s="83"/>
      <c r="N84" s="63"/>
      <c r="O84" s="86" t="s">
        <v>292</v>
      </c>
      <c r="P84" s="88">
        <v>43543.916909722226</v>
      </c>
      <c r="Q84" s="86" t="s">
        <v>319</v>
      </c>
      <c r="R84" s="86"/>
      <c r="S84" s="86"/>
      <c r="T84" s="86"/>
      <c r="U84" s="86"/>
      <c r="V84" s="89" t="s">
        <v>396</v>
      </c>
      <c r="W84" s="88">
        <v>43543.916909722226</v>
      </c>
      <c r="X84" s="89" t="s">
        <v>455</v>
      </c>
      <c r="Y84" s="86"/>
      <c r="Z84" s="86"/>
      <c r="AA84" s="92" t="s">
        <v>514</v>
      </c>
      <c r="AB84" s="92" t="s">
        <v>530</v>
      </c>
      <c r="AC84" s="86" t="b">
        <v>0</v>
      </c>
      <c r="AD84" s="86">
        <v>0</v>
      </c>
      <c r="AE84" s="92" t="s">
        <v>544</v>
      </c>
      <c r="AF84" s="86" t="b">
        <v>0</v>
      </c>
      <c r="AG84" s="86" t="s">
        <v>548</v>
      </c>
      <c r="AH84" s="86"/>
      <c r="AI84" s="92" t="s">
        <v>535</v>
      </c>
      <c r="AJ84" s="86" t="b">
        <v>0</v>
      </c>
      <c r="AK84" s="86">
        <v>0</v>
      </c>
      <c r="AL84" s="92" t="s">
        <v>535</v>
      </c>
      <c r="AM84" s="86" t="s">
        <v>556</v>
      </c>
      <c r="AN84" s="86" t="b">
        <v>0</v>
      </c>
      <c r="AO84" s="92" t="s">
        <v>530</v>
      </c>
      <c r="AP84" s="86" t="s">
        <v>176</v>
      </c>
      <c r="AQ84" s="86">
        <v>0</v>
      </c>
      <c r="AR84" s="86">
        <v>0</v>
      </c>
      <c r="AS84" s="86"/>
      <c r="AT84" s="86"/>
      <c r="AU84" s="86"/>
      <c r="AV84" s="86"/>
      <c r="AW84" s="86"/>
      <c r="AX84" s="86"/>
      <c r="AY84" s="86"/>
      <c r="AZ84" s="86"/>
      <c r="BA84">
        <v>1</v>
      </c>
      <c r="BB84" s="85" t="str">
        <f>REPLACE(INDEX(GroupVertices[Group],MATCH(Edges[[#This Row],[Vertex 1]],GroupVertices[Vertex],0)),1,1,"")</f>
        <v>11</v>
      </c>
      <c r="BC84" s="85" t="str">
        <f>REPLACE(INDEX(GroupVertices[Group],MATCH(Edges[[#This Row],[Vertex 2]],GroupVertices[Vertex],0)),1,1,"")</f>
        <v>11</v>
      </c>
      <c r="BD84" s="51">
        <v>0</v>
      </c>
      <c r="BE84" s="52">
        <v>0</v>
      </c>
      <c r="BF84" s="51">
        <v>0</v>
      </c>
      <c r="BG84" s="52">
        <v>0</v>
      </c>
      <c r="BH84" s="51">
        <v>0</v>
      </c>
      <c r="BI84" s="52">
        <v>0</v>
      </c>
      <c r="BJ84" s="51">
        <v>6</v>
      </c>
      <c r="BK84" s="52">
        <v>100</v>
      </c>
      <c r="BL84" s="51">
        <v>6</v>
      </c>
    </row>
    <row r="85" spans="1:64" ht="15">
      <c r="A85" s="84" t="s">
        <v>263</v>
      </c>
      <c r="B85" s="84" t="s">
        <v>287</v>
      </c>
      <c r="C85" s="53" t="s">
        <v>1588</v>
      </c>
      <c r="D85" s="54">
        <v>3</v>
      </c>
      <c r="E85" s="65" t="s">
        <v>132</v>
      </c>
      <c r="F85" s="55">
        <v>32</v>
      </c>
      <c r="G85" s="53"/>
      <c r="H85" s="57"/>
      <c r="I85" s="56"/>
      <c r="J85" s="56"/>
      <c r="K85" s="36" t="s">
        <v>65</v>
      </c>
      <c r="L85" s="83">
        <v>85</v>
      </c>
      <c r="M85" s="83"/>
      <c r="N85" s="63"/>
      <c r="O85" s="86" t="s">
        <v>293</v>
      </c>
      <c r="P85" s="88">
        <v>43543.90954861111</v>
      </c>
      <c r="Q85" s="86" t="s">
        <v>320</v>
      </c>
      <c r="R85" s="86"/>
      <c r="S85" s="86"/>
      <c r="T85" s="86"/>
      <c r="U85" s="86"/>
      <c r="V85" s="89" t="s">
        <v>397</v>
      </c>
      <c r="W85" s="88">
        <v>43543.90954861111</v>
      </c>
      <c r="X85" s="89" t="s">
        <v>456</v>
      </c>
      <c r="Y85" s="86"/>
      <c r="Z85" s="86"/>
      <c r="AA85" s="92" t="s">
        <v>515</v>
      </c>
      <c r="AB85" s="92" t="s">
        <v>531</v>
      </c>
      <c r="AC85" s="86" t="b">
        <v>0</v>
      </c>
      <c r="AD85" s="86">
        <v>2</v>
      </c>
      <c r="AE85" s="92" t="s">
        <v>545</v>
      </c>
      <c r="AF85" s="86" t="b">
        <v>0</v>
      </c>
      <c r="AG85" s="86" t="s">
        <v>548</v>
      </c>
      <c r="AH85" s="86"/>
      <c r="AI85" s="92" t="s">
        <v>535</v>
      </c>
      <c r="AJ85" s="86" t="b">
        <v>0</v>
      </c>
      <c r="AK85" s="86">
        <v>1</v>
      </c>
      <c r="AL85" s="92" t="s">
        <v>535</v>
      </c>
      <c r="AM85" s="86" t="s">
        <v>553</v>
      </c>
      <c r="AN85" s="86" t="b">
        <v>0</v>
      </c>
      <c r="AO85" s="92" t="s">
        <v>531</v>
      </c>
      <c r="AP85" s="86" t="s">
        <v>176</v>
      </c>
      <c r="AQ85" s="86">
        <v>0</v>
      </c>
      <c r="AR85" s="86">
        <v>0</v>
      </c>
      <c r="AS85" s="86"/>
      <c r="AT85" s="86"/>
      <c r="AU85" s="86"/>
      <c r="AV85" s="86"/>
      <c r="AW85" s="86"/>
      <c r="AX85" s="86"/>
      <c r="AY85" s="86"/>
      <c r="AZ85" s="86"/>
      <c r="BA85">
        <v>1</v>
      </c>
      <c r="BB85" s="85" t="str">
        <f>REPLACE(INDEX(GroupVertices[Group],MATCH(Edges[[#This Row],[Vertex 1]],GroupVertices[Vertex],0)),1,1,"")</f>
        <v>4</v>
      </c>
      <c r="BC85" s="85" t="str">
        <f>REPLACE(INDEX(GroupVertices[Group],MATCH(Edges[[#This Row],[Vertex 2]],GroupVertices[Vertex],0)),1,1,"")</f>
        <v>4</v>
      </c>
      <c r="BD85" s="51"/>
      <c r="BE85" s="52"/>
      <c r="BF85" s="51"/>
      <c r="BG85" s="52"/>
      <c r="BH85" s="51"/>
      <c r="BI85" s="52"/>
      <c r="BJ85" s="51"/>
      <c r="BK85" s="52"/>
      <c r="BL85" s="51"/>
    </row>
    <row r="86" spans="1:64" ht="15">
      <c r="A86" s="84" t="s">
        <v>263</v>
      </c>
      <c r="B86" s="84" t="s">
        <v>288</v>
      </c>
      <c r="C86" s="53" t="s">
        <v>1588</v>
      </c>
      <c r="D86" s="54">
        <v>3</v>
      </c>
      <c r="E86" s="65" t="s">
        <v>132</v>
      </c>
      <c r="F86" s="55">
        <v>32</v>
      </c>
      <c r="G86" s="53"/>
      <c r="H86" s="57"/>
      <c r="I86" s="56"/>
      <c r="J86" s="56"/>
      <c r="K86" s="36" t="s">
        <v>65</v>
      </c>
      <c r="L86" s="83">
        <v>86</v>
      </c>
      <c r="M86" s="83"/>
      <c r="N86" s="63"/>
      <c r="O86" s="86" t="s">
        <v>292</v>
      </c>
      <c r="P86" s="88">
        <v>43543.90954861111</v>
      </c>
      <c r="Q86" s="86" t="s">
        <v>320</v>
      </c>
      <c r="R86" s="86"/>
      <c r="S86" s="86"/>
      <c r="T86" s="86"/>
      <c r="U86" s="86"/>
      <c r="V86" s="89" t="s">
        <v>397</v>
      </c>
      <c r="W86" s="88">
        <v>43543.90954861111</v>
      </c>
      <c r="X86" s="89" t="s">
        <v>456</v>
      </c>
      <c r="Y86" s="86"/>
      <c r="Z86" s="86"/>
      <c r="AA86" s="92" t="s">
        <v>515</v>
      </c>
      <c r="AB86" s="92" t="s">
        <v>531</v>
      </c>
      <c r="AC86" s="86" t="b">
        <v>0</v>
      </c>
      <c r="AD86" s="86">
        <v>2</v>
      </c>
      <c r="AE86" s="92" t="s">
        <v>545</v>
      </c>
      <c r="AF86" s="86" t="b">
        <v>0</v>
      </c>
      <c r="AG86" s="86" t="s">
        <v>548</v>
      </c>
      <c r="AH86" s="86"/>
      <c r="AI86" s="92" t="s">
        <v>535</v>
      </c>
      <c r="AJ86" s="86" t="b">
        <v>0</v>
      </c>
      <c r="AK86" s="86">
        <v>1</v>
      </c>
      <c r="AL86" s="92" t="s">
        <v>535</v>
      </c>
      <c r="AM86" s="86" t="s">
        <v>553</v>
      </c>
      <c r="AN86" s="86" t="b">
        <v>0</v>
      </c>
      <c r="AO86" s="92" t="s">
        <v>531</v>
      </c>
      <c r="AP86" s="86" t="s">
        <v>176</v>
      </c>
      <c r="AQ86" s="86">
        <v>0</v>
      </c>
      <c r="AR86" s="86">
        <v>0</v>
      </c>
      <c r="AS86" s="86"/>
      <c r="AT86" s="86"/>
      <c r="AU86" s="86"/>
      <c r="AV86" s="86"/>
      <c r="AW86" s="86"/>
      <c r="AX86" s="86"/>
      <c r="AY86" s="86"/>
      <c r="AZ86" s="86"/>
      <c r="BA86">
        <v>1</v>
      </c>
      <c r="BB86" s="85" t="str">
        <f>REPLACE(INDEX(GroupVertices[Group],MATCH(Edges[[#This Row],[Vertex 1]],GroupVertices[Vertex],0)),1,1,"")</f>
        <v>4</v>
      </c>
      <c r="BC86" s="85" t="str">
        <f>REPLACE(INDEX(GroupVertices[Group],MATCH(Edges[[#This Row],[Vertex 2]],GroupVertices[Vertex],0)),1,1,"")</f>
        <v>4</v>
      </c>
      <c r="BD86" s="51">
        <v>1</v>
      </c>
      <c r="BE86" s="52">
        <v>2.0408163265306123</v>
      </c>
      <c r="BF86" s="51">
        <v>2</v>
      </c>
      <c r="BG86" s="52">
        <v>4.081632653061225</v>
      </c>
      <c r="BH86" s="51">
        <v>0</v>
      </c>
      <c r="BI86" s="52">
        <v>0</v>
      </c>
      <c r="BJ86" s="51">
        <v>46</v>
      </c>
      <c r="BK86" s="52">
        <v>93.87755102040816</v>
      </c>
      <c r="BL86" s="51">
        <v>49</v>
      </c>
    </row>
    <row r="87" spans="1:64" ht="15">
      <c r="A87" s="84" t="s">
        <v>264</v>
      </c>
      <c r="B87" s="84" t="s">
        <v>263</v>
      </c>
      <c r="C87" s="53" t="s">
        <v>1588</v>
      </c>
      <c r="D87" s="54">
        <v>3</v>
      </c>
      <c r="E87" s="65" t="s">
        <v>132</v>
      </c>
      <c r="F87" s="55">
        <v>32</v>
      </c>
      <c r="G87" s="53"/>
      <c r="H87" s="57"/>
      <c r="I87" s="56"/>
      <c r="J87" s="56"/>
      <c r="K87" s="36" t="s">
        <v>65</v>
      </c>
      <c r="L87" s="83">
        <v>87</v>
      </c>
      <c r="M87" s="83"/>
      <c r="N87" s="63"/>
      <c r="O87" s="86" t="s">
        <v>293</v>
      </c>
      <c r="P87" s="88">
        <v>43543.95601851852</v>
      </c>
      <c r="Q87" s="86" t="s">
        <v>321</v>
      </c>
      <c r="R87" s="86"/>
      <c r="S87" s="86"/>
      <c r="T87" s="86"/>
      <c r="U87" s="86"/>
      <c r="V87" s="89" t="s">
        <v>398</v>
      </c>
      <c r="W87" s="88">
        <v>43543.95601851852</v>
      </c>
      <c r="X87" s="89" t="s">
        <v>457</v>
      </c>
      <c r="Y87" s="86"/>
      <c r="Z87" s="86"/>
      <c r="AA87" s="92" t="s">
        <v>516</v>
      </c>
      <c r="AB87" s="86"/>
      <c r="AC87" s="86" t="b">
        <v>0</v>
      </c>
      <c r="AD87" s="86">
        <v>0</v>
      </c>
      <c r="AE87" s="92" t="s">
        <v>535</v>
      </c>
      <c r="AF87" s="86" t="b">
        <v>0</v>
      </c>
      <c r="AG87" s="86" t="s">
        <v>548</v>
      </c>
      <c r="AH87" s="86"/>
      <c r="AI87" s="92" t="s">
        <v>535</v>
      </c>
      <c r="AJ87" s="86" t="b">
        <v>0</v>
      </c>
      <c r="AK87" s="86">
        <v>1</v>
      </c>
      <c r="AL87" s="92" t="s">
        <v>515</v>
      </c>
      <c r="AM87" s="86" t="s">
        <v>550</v>
      </c>
      <c r="AN87" s="86" t="b">
        <v>0</v>
      </c>
      <c r="AO87" s="92" t="s">
        <v>515</v>
      </c>
      <c r="AP87" s="86" t="s">
        <v>176</v>
      </c>
      <c r="AQ87" s="86">
        <v>0</v>
      </c>
      <c r="AR87" s="86">
        <v>0</v>
      </c>
      <c r="AS87" s="86"/>
      <c r="AT87" s="86"/>
      <c r="AU87" s="86"/>
      <c r="AV87" s="86"/>
      <c r="AW87" s="86"/>
      <c r="AX87" s="86"/>
      <c r="AY87" s="86"/>
      <c r="AZ87" s="86"/>
      <c r="BA87">
        <v>1</v>
      </c>
      <c r="BB87" s="85" t="str">
        <f>REPLACE(INDEX(GroupVertices[Group],MATCH(Edges[[#This Row],[Vertex 1]],GroupVertices[Vertex],0)),1,1,"")</f>
        <v>4</v>
      </c>
      <c r="BC87" s="85" t="str">
        <f>REPLACE(INDEX(GroupVertices[Group],MATCH(Edges[[#This Row],[Vertex 2]],GroupVertices[Vertex],0)),1,1,"")</f>
        <v>4</v>
      </c>
      <c r="BD87" s="51"/>
      <c r="BE87" s="52"/>
      <c r="BF87" s="51"/>
      <c r="BG87" s="52"/>
      <c r="BH87" s="51"/>
      <c r="BI87" s="52"/>
      <c r="BJ87" s="51"/>
      <c r="BK87" s="52"/>
      <c r="BL87" s="51"/>
    </row>
    <row r="88" spans="1:64" ht="15">
      <c r="A88" s="84" t="s">
        <v>264</v>
      </c>
      <c r="B88" s="84" t="s">
        <v>287</v>
      </c>
      <c r="C88" s="53" t="s">
        <v>1588</v>
      </c>
      <c r="D88" s="54">
        <v>3</v>
      </c>
      <c r="E88" s="65" t="s">
        <v>132</v>
      </c>
      <c r="F88" s="55">
        <v>32</v>
      </c>
      <c r="G88" s="53"/>
      <c r="H88" s="57"/>
      <c r="I88" s="56"/>
      <c r="J88" s="56"/>
      <c r="K88" s="36" t="s">
        <v>65</v>
      </c>
      <c r="L88" s="83">
        <v>88</v>
      </c>
      <c r="M88" s="83"/>
      <c r="N88" s="63"/>
      <c r="O88" s="86" t="s">
        <v>293</v>
      </c>
      <c r="P88" s="88">
        <v>43543.95601851852</v>
      </c>
      <c r="Q88" s="86" t="s">
        <v>321</v>
      </c>
      <c r="R88" s="86"/>
      <c r="S88" s="86"/>
      <c r="T88" s="86"/>
      <c r="U88" s="86"/>
      <c r="V88" s="89" t="s">
        <v>398</v>
      </c>
      <c r="W88" s="88">
        <v>43543.95601851852</v>
      </c>
      <c r="X88" s="89" t="s">
        <v>457</v>
      </c>
      <c r="Y88" s="86"/>
      <c r="Z88" s="86"/>
      <c r="AA88" s="92" t="s">
        <v>516</v>
      </c>
      <c r="AB88" s="86"/>
      <c r="AC88" s="86" t="b">
        <v>0</v>
      </c>
      <c r="AD88" s="86">
        <v>0</v>
      </c>
      <c r="AE88" s="92" t="s">
        <v>535</v>
      </c>
      <c r="AF88" s="86" t="b">
        <v>0</v>
      </c>
      <c r="AG88" s="86" t="s">
        <v>548</v>
      </c>
      <c r="AH88" s="86"/>
      <c r="AI88" s="92" t="s">
        <v>535</v>
      </c>
      <c r="AJ88" s="86" t="b">
        <v>0</v>
      </c>
      <c r="AK88" s="86">
        <v>1</v>
      </c>
      <c r="AL88" s="92" t="s">
        <v>515</v>
      </c>
      <c r="AM88" s="86" t="s">
        <v>550</v>
      </c>
      <c r="AN88" s="86" t="b">
        <v>0</v>
      </c>
      <c r="AO88" s="92" t="s">
        <v>515</v>
      </c>
      <c r="AP88" s="86" t="s">
        <v>176</v>
      </c>
      <c r="AQ88" s="86">
        <v>0</v>
      </c>
      <c r="AR88" s="86">
        <v>0</v>
      </c>
      <c r="AS88" s="86"/>
      <c r="AT88" s="86"/>
      <c r="AU88" s="86"/>
      <c r="AV88" s="86"/>
      <c r="AW88" s="86"/>
      <c r="AX88" s="86"/>
      <c r="AY88" s="86"/>
      <c r="AZ88" s="86"/>
      <c r="BA88">
        <v>1</v>
      </c>
      <c r="BB88" s="85" t="str">
        <f>REPLACE(INDEX(GroupVertices[Group],MATCH(Edges[[#This Row],[Vertex 1]],GroupVertices[Vertex],0)),1,1,"")</f>
        <v>4</v>
      </c>
      <c r="BC88" s="85" t="str">
        <f>REPLACE(INDEX(GroupVertices[Group],MATCH(Edges[[#This Row],[Vertex 2]],GroupVertices[Vertex],0)),1,1,"")</f>
        <v>4</v>
      </c>
      <c r="BD88" s="51"/>
      <c r="BE88" s="52"/>
      <c r="BF88" s="51"/>
      <c r="BG88" s="52"/>
      <c r="BH88" s="51"/>
      <c r="BI88" s="52"/>
      <c r="BJ88" s="51"/>
      <c r="BK88" s="52"/>
      <c r="BL88" s="51"/>
    </row>
    <row r="89" spans="1:64" ht="15">
      <c r="A89" s="84" t="s">
        <v>264</v>
      </c>
      <c r="B89" s="84" t="s">
        <v>288</v>
      </c>
      <c r="C89" s="53" t="s">
        <v>1588</v>
      </c>
      <c r="D89" s="54">
        <v>3</v>
      </c>
      <c r="E89" s="65" t="s">
        <v>132</v>
      </c>
      <c r="F89" s="55">
        <v>32</v>
      </c>
      <c r="G89" s="53"/>
      <c r="H89" s="57"/>
      <c r="I89" s="56"/>
      <c r="J89" s="56"/>
      <c r="K89" s="36" t="s">
        <v>65</v>
      </c>
      <c r="L89" s="83">
        <v>89</v>
      </c>
      <c r="M89" s="83"/>
      <c r="N89" s="63"/>
      <c r="O89" s="86" t="s">
        <v>293</v>
      </c>
      <c r="P89" s="88">
        <v>43543.95601851852</v>
      </c>
      <c r="Q89" s="86" t="s">
        <v>321</v>
      </c>
      <c r="R89" s="86"/>
      <c r="S89" s="86"/>
      <c r="T89" s="86"/>
      <c r="U89" s="86"/>
      <c r="V89" s="89" t="s">
        <v>398</v>
      </c>
      <c r="W89" s="88">
        <v>43543.95601851852</v>
      </c>
      <c r="X89" s="89" t="s">
        <v>457</v>
      </c>
      <c r="Y89" s="86"/>
      <c r="Z89" s="86"/>
      <c r="AA89" s="92" t="s">
        <v>516</v>
      </c>
      <c r="AB89" s="86"/>
      <c r="AC89" s="86" t="b">
        <v>0</v>
      </c>
      <c r="AD89" s="86">
        <v>0</v>
      </c>
      <c r="AE89" s="92" t="s">
        <v>535</v>
      </c>
      <c r="AF89" s="86" t="b">
        <v>0</v>
      </c>
      <c r="AG89" s="86" t="s">
        <v>548</v>
      </c>
      <c r="AH89" s="86"/>
      <c r="AI89" s="92" t="s">
        <v>535</v>
      </c>
      <c r="AJ89" s="86" t="b">
        <v>0</v>
      </c>
      <c r="AK89" s="86">
        <v>1</v>
      </c>
      <c r="AL89" s="92" t="s">
        <v>515</v>
      </c>
      <c r="AM89" s="86" t="s">
        <v>550</v>
      </c>
      <c r="AN89" s="86" t="b">
        <v>0</v>
      </c>
      <c r="AO89" s="92" t="s">
        <v>515</v>
      </c>
      <c r="AP89" s="86" t="s">
        <v>176</v>
      </c>
      <c r="AQ89" s="86">
        <v>0</v>
      </c>
      <c r="AR89" s="86">
        <v>0</v>
      </c>
      <c r="AS89" s="86"/>
      <c r="AT89" s="86"/>
      <c r="AU89" s="86"/>
      <c r="AV89" s="86"/>
      <c r="AW89" s="86"/>
      <c r="AX89" s="86"/>
      <c r="AY89" s="86"/>
      <c r="AZ89" s="86"/>
      <c r="BA89">
        <v>1</v>
      </c>
      <c r="BB89" s="85" t="str">
        <f>REPLACE(INDEX(GroupVertices[Group],MATCH(Edges[[#This Row],[Vertex 1]],GroupVertices[Vertex],0)),1,1,"")</f>
        <v>4</v>
      </c>
      <c r="BC89" s="85" t="str">
        <f>REPLACE(INDEX(GroupVertices[Group],MATCH(Edges[[#This Row],[Vertex 2]],GroupVertices[Vertex],0)),1,1,"")</f>
        <v>4</v>
      </c>
      <c r="BD89" s="51">
        <v>0</v>
      </c>
      <c r="BE89" s="52">
        <v>0</v>
      </c>
      <c r="BF89" s="51">
        <v>0</v>
      </c>
      <c r="BG89" s="52">
        <v>0</v>
      </c>
      <c r="BH89" s="51">
        <v>0</v>
      </c>
      <c r="BI89" s="52">
        <v>0</v>
      </c>
      <c r="BJ89" s="51">
        <v>19</v>
      </c>
      <c r="BK89" s="52">
        <v>100</v>
      </c>
      <c r="BL89" s="51">
        <v>19</v>
      </c>
    </row>
    <row r="90" spans="1:64" ht="15">
      <c r="A90" s="84" t="s">
        <v>265</v>
      </c>
      <c r="B90" s="84" t="s">
        <v>287</v>
      </c>
      <c r="C90" s="53" t="s">
        <v>1588</v>
      </c>
      <c r="D90" s="54">
        <v>3</v>
      </c>
      <c r="E90" s="65" t="s">
        <v>132</v>
      </c>
      <c r="F90" s="55">
        <v>32</v>
      </c>
      <c r="G90" s="53"/>
      <c r="H90" s="57"/>
      <c r="I90" s="56"/>
      <c r="J90" s="56"/>
      <c r="K90" s="36" t="s">
        <v>65</v>
      </c>
      <c r="L90" s="83">
        <v>90</v>
      </c>
      <c r="M90" s="83"/>
      <c r="N90" s="63"/>
      <c r="O90" s="86" t="s">
        <v>293</v>
      </c>
      <c r="P90" s="88">
        <v>43544.627071759256</v>
      </c>
      <c r="Q90" s="86" t="s">
        <v>322</v>
      </c>
      <c r="R90" s="86"/>
      <c r="S90" s="86"/>
      <c r="T90" s="86"/>
      <c r="U90" s="86"/>
      <c r="V90" s="89" t="s">
        <v>399</v>
      </c>
      <c r="W90" s="88">
        <v>43544.627071759256</v>
      </c>
      <c r="X90" s="89" t="s">
        <v>458</v>
      </c>
      <c r="Y90" s="86"/>
      <c r="Z90" s="86"/>
      <c r="AA90" s="92" t="s">
        <v>517</v>
      </c>
      <c r="AB90" s="92" t="s">
        <v>532</v>
      </c>
      <c r="AC90" s="86" t="b">
        <v>0</v>
      </c>
      <c r="AD90" s="86">
        <v>0</v>
      </c>
      <c r="AE90" s="92" t="s">
        <v>546</v>
      </c>
      <c r="AF90" s="86" t="b">
        <v>0</v>
      </c>
      <c r="AG90" s="86" t="s">
        <v>548</v>
      </c>
      <c r="AH90" s="86"/>
      <c r="AI90" s="92" t="s">
        <v>535</v>
      </c>
      <c r="AJ90" s="86" t="b">
        <v>0</v>
      </c>
      <c r="AK90" s="86">
        <v>0</v>
      </c>
      <c r="AL90" s="92" t="s">
        <v>535</v>
      </c>
      <c r="AM90" s="86" t="s">
        <v>553</v>
      </c>
      <c r="AN90" s="86" t="b">
        <v>0</v>
      </c>
      <c r="AO90" s="92" t="s">
        <v>532</v>
      </c>
      <c r="AP90" s="86" t="s">
        <v>176</v>
      </c>
      <c r="AQ90" s="86">
        <v>0</v>
      </c>
      <c r="AR90" s="86">
        <v>0</v>
      </c>
      <c r="AS90" s="86"/>
      <c r="AT90" s="86"/>
      <c r="AU90" s="86"/>
      <c r="AV90" s="86"/>
      <c r="AW90" s="86"/>
      <c r="AX90" s="86"/>
      <c r="AY90" s="86"/>
      <c r="AZ90" s="86"/>
      <c r="BA90">
        <v>1</v>
      </c>
      <c r="BB90" s="85" t="str">
        <f>REPLACE(INDEX(GroupVertices[Group],MATCH(Edges[[#This Row],[Vertex 1]],GroupVertices[Vertex],0)),1,1,"")</f>
        <v>4</v>
      </c>
      <c r="BC90" s="85" t="str">
        <f>REPLACE(INDEX(GroupVertices[Group],MATCH(Edges[[#This Row],[Vertex 2]],GroupVertices[Vertex],0)),1,1,"")</f>
        <v>4</v>
      </c>
      <c r="BD90" s="51"/>
      <c r="BE90" s="52"/>
      <c r="BF90" s="51"/>
      <c r="BG90" s="52"/>
      <c r="BH90" s="51"/>
      <c r="BI90" s="52"/>
      <c r="BJ90" s="51"/>
      <c r="BK90" s="52"/>
      <c r="BL90" s="51"/>
    </row>
    <row r="91" spans="1:64" ht="15">
      <c r="A91" s="84" t="s">
        <v>265</v>
      </c>
      <c r="B91" s="84" t="s">
        <v>289</v>
      </c>
      <c r="C91" s="53" t="s">
        <v>1588</v>
      </c>
      <c r="D91" s="54">
        <v>3</v>
      </c>
      <c r="E91" s="65" t="s">
        <v>132</v>
      </c>
      <c r="F91" s="55">
        <v>32</v>
      </c>
      <c r="G91" s="53"/>
      <c r="H91" s="57"/>
      <c r="I91" s="56"/>
      <c r="J91" s="56"/>
      <c r="K91" s="36" t="s">
        <v>65</v>
      </c>
      <c r="L91" s="83">
        <v>91</v>
      </c>
      <c r="M91" s="83"/>
      <c r="N91" s="63"/>
      <c r="O91" s="86" t="s">
        <v>293</v>
      </c>
      <c r="P91" s="88">
        <v>43544.627071759256</v>
      </c>
      <c r="Q91" s="86" t="s">
        <v>322</v>
      </c>
      <c r="R91" s="86"/>
      <c r="S91" s="86"/>
      <c r="T91" s="86"/>
      <c r="U91" s="86"/>
      <c r="V91" s="89" t="s">
        <v>399</v>
      </c>
      <c r="W91" s="88">
        <v>43544.627071759256</v>
      </c>
      <c r="X91" s="89" t="s">
        <v>458</v>
      </c>
      <c r="Y91" s="86"/>
      <c r="Z91" s="86"/>
      <c r="AA91" s="92" t="s">
        <v>517</v>
      </c>
      <c r="AB91" s="92" t="s">
        <v>532</v>
      </c>
      <c r="AC91" s="86" t="b">
        <v>0</v>
      </c>
      <c r="AD91" s="86">
        <v>0</v>
      </c>
      <c r="AE91" s="92" t="s">
        <v>546</v>
      </c>
      <c r="AF91" s="86" t="b">
        <v>0</v>
      </c>
      <c r="AG91" s="86" t="s">
        <v>548</v>
      </c>
      <c r="AH91" s="86"/>
      <c r="AI91" s="92" t="s">
        <v>535</v>
      </c>
      <c r="AJ91" s="86" t="b">
        <v>0</v>
      </c>
      <c r="AK91" s="86">
        <v>0</v>
      </c>
      <c r="AL91" s="92" t="s">
        <v>535</v>
      </c>
      <c r="AM91" s="86" t="s">
        <v>553</v>
      </c>
      <c r="AN91" s="86" t="b">
        <v>0</v>
      </c>
      <c r="AO91" s="92" t="s">
        <v>532</v>
      </c>
      <c r="AP91" s="86" t="s">
        <v>176</v>
      </c>
      <c r="AQ91" s="86">
        <v>0</v>
      </c>
      <c r="AR91" s="86">
        <v>0</v>
      </c>
      <c r="AS91" s="86"/>
      <c r="AT91" s="86"/>
      <c r="AU91" s="86"/>
      <c r="AV91" s="86"/>
      <c r="AW91" s="86"/>
      <c r="AX91" s="86"/>
      <c r="AY91" s="86"/>
      <c r="AZ91" s="86"/>
      <c r="BA91">
        <v>1</v>
      </c>
      <c r="BB91" s="85" t="str">
        <f>REPLACE(INDEX(GroupVertices[Group],MATCH(Edges[[#This Row],[Vertex 1]],GroupVertices[Vertex],0)),1,1,"")</f>
        <v>4</v>
      </c>
      <c r="BC91" s="85" t="str">
        <f>REPLACE(INDEX(GroupVertices[Group],MATCH(Edges[[#This Row],[Vertex 2]],GroupVertices[Vertex],0)),1,1,"")</f>
        <v>4</v>
      </c>
      <c r="BD91" s="51"/>
      <c r="BE91" s="52"/>
      <c r="BF91" s="51"/>
      <c r="BG91" s="52"/>
      <c r="BH91" s="51"/>
      <c r="BI91" s="52"/>
      <c r="BJ91" s="51"/>
      <c r="BK91" s="52"/>
      <c r="BL91" s="51"/>
    </row>
    <row r="92" spans="1:64" ht="15">
      <c r="A92" s="84" t="s">
        <v>265</v>
      </c>
      <c r="B92" s="84" t="s">
        <v>288</v>
      </c>
      <c r="C92" s="53" t="s">
        <v>1588</v>
      </c>
      <c r="D92" s="54">
        <v>3</v>
      </c>
      <c r="E92" s="65" t="s">
        <v>132</v>
      </c>
      <c r="F92" s="55">
        <v>32</v>
      </c>
      <c r="G92" s="53"/>
      <c r="H92" s="57"/>
      <c r="I92" s="56"/>
      <c r="J92" s="56"/>
      <c r="K92" s="36" t="s">
        <v>65</v>
      </c>
      <c r="L92" s="83">
        <v>92</v>
      </c>
      <c r="M92" s="83"/>
      <c r="N92" s="63"/>
      <c r="O92" s="86" t="s">
        <v>293</v>
      </c>
      <c r="P92" s="88">
        <v>43544.627071759256</v>
      </c>
      <c r="Q92" s="86" t="s">
        <v>322</v>
      </c>
      <c r="R92" s="86"/>
      <c r="S92" s="86"/>
      <c r="T92" s="86"/>
      <c r="U92" s="86"/>
      <c r="V92" s="89" t="s">
        <v>399</v>
      </c>
      <c r="W92" s="88">
        <v>43544.627071759256</v>
      </c>
      <c r="X92" s="89" t="s">
        <v>458</v>
      </c>
      <c r="Y92" s="86"/>
      <c r="Z92" s="86"/>
      <c r="AA92" s="92" t="s">
        <v>517</v>
      </c>
      <c r="AB92" s="92" t="s">
        <v>532</v>
      </c>
      <c r="AC92" s="86" t="b">
        <v>0</v>
      </c>
      <c r="AD92" s="86">
        <v>0</v>
      </c>
      <c r="AE92" s="92" t="s">
        <v>546</v>
      </c>
      <c r="AF92" s="86" t="b">
        <v>0</v>
      </c>
      <c r="AG92" s="86" t="s">
        <v>548</v>
      </c>
      <c r="AH92" s="86"/>
      <c r="AI92" s="92" t="s">
        <v>535</v>
      </c>
      <c r="AJ92" s="86" t="b">
        <v>0</v>
      </c>
      <c r="AK92" s="86">
        <v>0</v>
      </c>
      <c r="AL92" s="92" t="s">
        <v>535</v>
      </c>
      <c r="AM92" s="86" t="s">
        <v>553</v>
      </c>
      <c r="AN92" s="86" t="b">
        <v>0</v>
      </c>
      <c r="AO92" s="92" t="s">
        <v>532</v>
      </c>
      <c r="AP92" s="86" t="s">
        <v>176</v>
      </c>
      <c r="AQ92" s="86">
        <v>0</v>
      </c>
      <c r="AR92" s="86">
        <v>0</v>
      </c>
      <c r="AS92" s="86"/>
      <c r="AT92" s="86"/>
      <c r="AU92" s="86"/>
      <c r="AV92" s="86"/>
      <c r="AW92" s="86"/>
      <c r="AX92" s="86"/>
      <c r="AY92" s="86"/>
      <c r="AZ92" s="86"/>
      <c r="BA92">
        <v>1</v>
      </c>
      <c r="BB92" s="85" t="str">
        <f>REPLACE(INDEX(GroupVertices[Group],MATCH(Edges[[#This Row],[Vertex 1]],GroupVertices[Vertex],0)),1,1,"")</f>
        <v>4</v>
      </c>
      <c r="BC92" s="85" t="str">
        <f>REPLACE(INDEX(GroupVertices[Group],MATCH(Edges[[#This Row],[Vertex 2]],GroupVertices[Vertex],0)),1,1,"")</f>
        <v>4</v>
      </c>
      <c r="BD92" s="51"/>
      <c r="BE92" s="52"/>
      <c r="BF92" s="51"/>
      <c r="BG92" s="52"/>
      <c r="BH92" s="51"/>
      <c r="BI92" s="52"/>
      <c r="BJ92" s="51"/>
      <c r="BK92" s="52"/>
      <c r="BL92" s="51"/>
    </row>
    <row r="93" spans="1:64" ht="15">
      <c r="A93" s="84" t="s">
        <v>265</v>
      </c>
      <c r="B93" s="84" t="s">
        <v>290</v>
      </c>
      <c r="C93" s="53" t="s">
        <v>1588</v>
      </c>
      <c r="D93" s="54">
        <v>3</v>
      </c>
      <c r="E93" s="65" t="s">
        <v>132</v>
      </c>
      <c r="F93" s="55">
        <v>32</v>
      </c>
      <c r="G93" s="53"/>
      <c r="H93" s="57"/>
      <c r="I93" s="56"/>
      <c r="J93" s="56"/>
      <c r="K93" s="36" t="s">
        <v>65</v>
      </c>
      <c r="L93" s="83">
        <v>93</v>
      </c>
      <c r="M93" s="83"/>
      <c r="N93" s="63"/>
      <c r="O93" s="86" t="s">
        <v>293</v>
      </c>
      <c r="P93" s="88">
        <v>43544.627071759256</v>
      </c>
      <c r="Q93" s="86" t="s">
        <v>322</v>
      </c>
      <c r="R93" s="86"/>
      <c r="S93" s="86"/>
      <c r="T93" s="86"/>
      <c r="U93" s="86"/>
      <c r="V93" s="89" t="s">
        <v>399</v>
      </c>
      <c r="W93" s="88">
        <v>43544.627071759256</v>
      </c>
      <c r="X93" s="89" t="s">
        <v>458</v>
      </c>
      <c r="Y93" s="86"/>
      <c r="Z93" s="86"/>
      <c r="AA93" s="92" t="s">
        <v>517</v>
      </c>
      <c r="AB93" s="92" t="s">
        <v>532</v>
      </c>
      <c r="AC93" s="86" t="b">
        <v>0</v>
      </c>
      <c r="AD93" s="86">
        <v>0</v>
      </c>
      <c r="AE93" s="92" t="s">
        <v>546</v>
      </c>
      <c r="AF93" s="86" t="b">
        <v>0</v>
      </c>
      <c r="AG93" s="86" t="s">
        <v>548</v>
      </c>
      <c r="AH93" s="86"/>
      <c r="AI93" s="92" t="s">
        <v>535</v>
      </c>
      <c r="AJ93" s="86" t="b">
        <v>0</v>
      </c>
      <c r="AK93" s="86">
        <v>0</v>
      </c>
      <c r="AL93" s="92" t="s">
        <v>535</v>
      </c>
      <c r="AM93" s="86" t="s">
        <v>553</v>
      </c>
      <c r="AN93" s="86" t="b">
        <v>0</v>
      </c>
      <c r="AO93" s="92" t="s">
        <v>532</v>
      </c>
      <c r="AP93" s="86" t="s">
        <v>176</v>
      </c>
      <c r="AQ93" s="86">
        <v>0</v>
      </c>
      <c r="AR93" s="86">
        <v>0</v>
      </c>
      <c r="AS93" s="86"/>
      <c r="AT93" s="86"/>
      <c r="AU93" s="86"/>
      <c r="AV93" s="86"/>
      <c r="AW93" s="86"/>
      <c r="AX93" s="86"/>
      <c r="AY93" s="86"/>
      <c r="AZ93" s="86"/>
      <c r="BA93">
        <v>1</v>
      </c>
      <c r="BB93" s="85" t="str">
        <f>REPLACE(INDEX(GroupVertices[Group],MATCH(Edges[[#This Row],[Vertex 1]],GroupVertices[Vertex],0)),1,1,"")</f>
        <v>4</v>
      </c>
      <c r="BC93" s="85" t="str">
        <f>REPLACE(INDEX(GroupVertices[Group],MATCH(Edges[[#This Row],[Vertex 2]],GroupVertices[Vertex],0)),1,1,"")</f>
        <v>4</v>
      </c>
      <c r="BD93" s="51"/>
      <c r="BE93" s="52"/>
      <c r="BF93" s="51"/>
      <c r="BG93" s="52"/>
      <c r="BH93" s="51"/>
      <c r="BI93" s="52"/>
      <c r="BJ93" s="51"/>
      <c r="BK93" s="52"/>
      <c r="BL93" s="51"/>
    </row>
    <row r="94" spans="1:64" ht="15">
      <c r="A94" s="84" t="s">
        <v>265</v>
      </c>
      <c r="B94" s="84" t="s">
        <v>291</v>
      </c>
      <c r="C94" s="53" t="s">
        <v>1588</v>
      </c>
      <c r="D94" s="54">
        <v>3</v>
      </c>
      <c r="E94" s="65" t="s">
        <v>132</v>
      </c>
      <c r="F94" s="55">
        <v>32</v>
      </c>
      <c r="G94" s="53"/>
      <c r="H94" s="57"/>
      <c r="I94" s="56"/>
      <c r="J94" s="56"/>
      <c r="K94" s="36" t="s">
        <v>65</v>
      </c>
      <c r="L94" s="83">
        <v>94</v>
      </c>
      <c r="M94" s="83"/>
      <c r="N94" s="63"/>
      <c r="O94" s="86" t="s">
        <v>292</v>
      </c>
      <c r="P94" s="88">
        <v>43544.627071759256</v>
      </c>
      <c r="Q94" s="86" t="s">
        <v>322</v>
      </c>
      <c r="R94" s="86"/>
      <c r="S94" s="86"/>
      <c r="T94" s="86"/>
      <c r="U94" s="86"/>
      <c r="V94" s="89" t="s">
        <v>399</v>
      </c>
      <c r="W94" s="88">
        <v>43544.627071759256</v>
      </c>
      <c r="X94" s="89" t="s">
        <v>458</v>
      </c>
      <c r="Y94" s="86"/>
      <c r="Z94" s="86"/>
      <c r="AA94" s="92" t="s">
        <v>517</v>
      </c>
      <c r="AB94" s="92" t="s">
        <v>532</v>
      </c>
      <c r="AC94" s="86" t="b">
        <v>0</v>
      </c>
      <c r="AD94" s="86">
        <v>0</v>
      </c>
      <c r="AE94" s="92" t="s">
        <v>546</v>
      </c>
      <c r="AF94" s="86" t="b">
        <v>0</v>
      </c>
      <c r="AG94" s="86" t="s">
        <v>548</v>
      </c>
      <c r="AH94" s="86"/>
      <c r="AI94" s="92" t="s">
        <v>535</v>
      </c>
      <c r="AJ94" s="86" t="b">
        <v>0</v>
      </c>
      <c r="AK94" s="86">
        <v>0</v>
      </c>
      <c r="AL94" s="92" t="s">
        <v>535</v>
      </c>
      <c r="AM94" s="86" t="s">
        <v>553</v>
      </c>
      <c r="AN94" s="86" t="b">
        <v>0</v>
      </c>
      <c r="AO94" s="92" t="s">
        <v>532</v>
      </c>
      <c r="AP94" s="86" t="s">
        <v>176</v>
      </c>
      <c r="AQ94" s="86">
        <v>0</v>
      </c>
      <c r="AR94" s="86">
        <v>0</v>
      </c>
      <c r="AS94" s="86"/>
      <c r="AT94" s="86"/>
      <c r="AU94" s="86"/>
      <c r="AV94" s="86"/>
      <c r="AW94" s="86"/>
      <c r="AX94" s="86"/>
      <c r="AY94" s="86"/>
      <c r="AZ94" s="86"/>
      <c r="BA94">
        <v>1</v>
      </c>
      <c r="BB94" s="85" t="str">
        <f>REPLACE(INDEX(GroupVertices[Group],MATCH(Edges[[#This Row],[Vertex 1]],GroupVertices[Vertex],0)),1,1,"")</f>
        <v>4</v>
      </c>
      <c r="BC94" s="85" t="str">
        <f>REPLACE(INDEX(GroupVertices[Group],MATCH(Edges[[#This Row],[Vertex 2]],GroupVertices[Vertex],0)),1,1,"")</f>
        <v>4</v>
      </c>
      <c r="BD94" s="51">
        <v>2</v>
      </c>
      <c r="BE94" s="52">
        <v>5.128205128205129</v>
      </c>
      <c r="BF94" s="51">
        <v>1</v>
      </c>
      <c r="BG94" s="52">
        <v>2.5641025641025643</v>
      </c>
      <c r="BH94" s="51">
        <v>0</v>
      </c>
      <c r="BI94" s="52">
        <v>0</v>
      </c>
      <c r="BJ94" s="51">
        <v>36</v>
      </c>
      <c r="BK94" s="52">
        <v>92.3076923076923</v>
      </c>
      <c r="BL94" s="51">
        <v>39</v>
      </c>
    </row>
    <row r="95" spans="1:64" ht="15">
      <c r="A95" s="84" t="s">
        <v>266</v>
      </c>
      <c r="B95" s="84" t="s">
        <v>266</v>
      </c>
      <c r="C95" s="53" t="s">
        <v>1588</v>
      </c>
      <c r="D95" s="54">
        <v>3</v>
      </c>
      <c r="E95" s="65" t="s">
        <v>132</v>
      </c>
      <c r="F95" s="55">
        <v>32</v>
      </c>
      <c r="G95" s="53"/>
      <c r="H95" s="57"/>
      <c r="I95" s="56"/>
      <c r="J95" s="56"/>
      <c r="K95" s="36" t="s">
        <v>65</v>
      </c>
      <c r="L95" s="83">
        <v>95</v>
      </c>
      <c r="M95" s="83"/>
      <c r="N95" s="63"/>
      <c r="O95" s="86" t="s">
        <v>176</v>
      </c>
      <c r="P95" s="88">
        <v>43544.685740740744</v>
      </c>
      <c r="Q95" s="86" t="s">
        <v>323</v>
      </c>
      <c r="R95" s="86"/>
      <c r="S95" s="86"/>
      <c r="T95" s="86"/>
      <c r="U95" s="86"/>
      <c r="V95" s="89" t="s">
        <v>400</v>
      </c>
      <c r="W95" s="88">
        <v>43544.685740740744</v>
      </c>
      <c r="X95" s="89" t="s">
        <v>459</v>
      </c>
      <c r="Y95" s="86"/>
      <c r="Z95" s="86"/>
      <c r="AA95" s="92" t="s">
        <v>518</v>
      </c>
      <c r="AB95" s="92" t="s">
        <v>533</v>
      </c>
      <c r="AC95" s="86" t="b">
        <v>0</v>
      </c>
      <c r="AD95" s="86">
        <v>179</v>
      </c>
      <c r="AE95" s="92" t="s">
        <v>547</v>
      </c>
      <c r="AF95" s="86" t="b">
        <v>0</v>
      </c>
      <c r="AG95" s="86" t="s">
        <v>548</v>
      </c>
      <c r="AH95" s="86"/>
      <c r="AI95" s="92" t="s">
        <v>535</v>
      </c>
      <c r="AJ95" s="86" t="b">
        <v>0</v>
      </c>
      <c r="AK95" s="86">
        <v>46</v>
      </c>
      <c r="AL95" s="92" t="s">
        <v>535</v>
      </c>
      <c r="AM95" s="86" t="s">
        <v>551</v>
      </c>
      <c r="AN95" s="86" t="b">
        <v>0</v>
      </c>
      <c r="AO95" s="92" t="s">
        <v>533</v>
      </c>
      <c r="AP95" s="86" t="s">
        <v>560</v>
      </c>
      <c r="AQ95" s="86">
        <v>0</v>
      </c>
      <c r="AR95" s="86">
        <v>0</v>
      </c>
      <c r="AS95" s="86"/>
      <c r="AT95" s="86"/>
      <c r="AU95" s="86"/>
      <c r="AV95" s="86"/>
      <c r="AW95" s="86"/>
      <c r="AX95" s="86"/>
      <c r="AY95" s="86"/>
      <c r="AZ95" s="86"/>
      <c r="BA95">
        <v>1</v>
      </c>
      <c r="BB95" s="85" t="str">
        <f>REPLACE(INDEX(GroupVertices[Group],MATCH(Edges[[#This Row],[Vertex 1]],GroupVertices[Vertex],0)),1,1,"")</f>
        <v>10</v>
      </c>
      <c r="BC95" s="85" t="str">
        <f>REPLACE(INDEX(GroupVertices[Group],MATCH(Edges[[#This Row],[Vertex 2]],GroupVertices[Vertex],0)),1,1,"")</f>
        <v>10</v>
      </c>
      <c r="BD95" s="51">
        <v>1</v>
      </c>
      <c r="BE95" s="52">
        <v>1.8867924528301887</v>
      </c>
      <c r="BF95" s="51">
        <v>4</v>
      </c>
      <c r="BG95" s="52">
        <v>7.547169811320755</v>
      </c>
      <c r="BH95" s="51">
        <v>0</v>
      </c>
      <c r="BI95" s="52">
        <v>0</v>
      </c>
      <c r="BJ95" s="51">
        <v>48</v>
      </c>
      <c r="BK95" s="52">
        <v>90.56603773584905</v>
      </c>
      <c r="BL95" s="51">
        <v>53</v>
      </c>
    </row>
    <row r="96" spans="1:64" ht="15">
      <c r="A96" s="84" t="s">
        <v>267</v>
      </c>
      <c r="B96" s="84" t="s">
        <v>266</v>
      </c>
      <c r="C96" s="53" t="s">
        <v>1588</v>
      </c>
      <c r="D96" s="54">
        <v>3</v>
      </c>
      <c r="E96" s="65" t="s">
        <v>132</v>
      </c>
      <c r="F96" s="55">
        <v>32</v>
      </c>
      <c r="G96" s="53"/>
      <c r="H96" s="57"/>
      <c r="I96" s="56"/>
      <c r="J96" s="56"/>
      <c r="K96" s="36" t="s">
        <v>65</v>
      </c>
      <c r="L96" s="83">
        <v>96</v>
      </c>
      <c r="M96" s="83"/>
      <c r="N96" s="63"/>
      <c r="O96" s="86" t="s">
        <v>293</v>
      </c>
      <c r="P96" s="88">
        <v>43544.774560185186</v>
      </c>
      <c r="Q96" s="86" t="s">
        <v>324</v>
      </c>
      <c r="R96" s="86"/>
      <c r="S96" s="86"/>
      <c r="T96" s="86"/>
      <c r="U96" s="86"/>
      <c r="V96" s="89" t="s">
        <v>401</v>
      </c>
      <c r="W96" s="88">
        <v>43544.774560185186</v>
      </c>
      <c r="X96" s="89" t="s">
        <v>460</v>
      </c>
      <c r="Y96" s="86"/>
      <c r="Z96" s="86"/>
      <c r="AA96" s="92" t="s">
        <v>519</v>
      </c>
      <c r="AB96" s="86"/>
      <c r="AC96" s="86" t="b">
        <v>0</v>
      </c>
      <c r="AD96" s="86">
        <v>0</v>
      </c>
      <c r="AE96" s="92" t="s">
        <v>535</v>
      </c>
      <c r="AF96" s="86" t="b">
        <v>0</v>
      </c>
      <c r="AG96" s="86" t="s">
        <v>548</v>
      </c>
      <c r="AH96" s="86"/>
      <c r="AI96" s="92" t="s">
        <v>535</v>
      </c>
      <c r="AJ96" s="86" t="b">
        <v>0</v>
      </c>
      <c r="AK96" s="86">
        <v>46</v>
      </c>
      <c r="AL96" s="92" t="s">
        <v>518</v>
      </c>
      <c r="AM96" s="86" t="s">
        <v>550</v>
      </c>
      <c r="AN96" s="86" t="b">
        <v>0</v>
      </c>
      <c r="AO96" s="92" t="s">
        <v>518</v>
      </c>
      <c r="AP96" s="86" t="s">
        <v>176</v>
      </c>
      <c r="AQ96" s="86">
        <v>0</v>
      </c>
      <c r="AR96" s="86">
        <v>0</v>
      </c>
      <c r="AS96" s="86"/>
      <c r="AT96" s="86"/>
      <c r="AU96" s="86"/>
      <c r="AV96" s="86"/>
      <c r="AW96" s="86"/>
      <c r="AX96" s="86"/>
      <c r="AY96" s="86"/>
      <c r="AZ96" s="86"/>
      <c r="BA96">
        <v>1</v>
      </c>
      <c r="BB96" s="85" t="str">
        <f>REPLACE(INDEX(GroupVertices[Group],MATCH(Edges[[#This Row],[Vertex 1]],GroupVertices[Vertex],0)),1,1,"")</f>
        <v>10</v>
      </c>
      <c r="BC96" s="85" t="str">
        <f>REPLACE(INDEX(GroupVertices[Group],MATCH(Edges[[#This Row],[Vertex 2]],GroupVertices[Vertex],0)),1,1,"")</f>
        <v>10</v>
      </c>
      <c r="BD96" s="51">
        <v>1</v>
      </c>
      <c r="BE96" s="52">
        <v>3.8461538461538463</v>
      </c>
      <c r="BF96" s="51">
        <v>1</v>
      </c>
      <c r="BG96" s="52">
        <v>3.8461538461538463</v>
      </c>
      <c r="BH96" s="51">
        <v>0</v>
      </c>
      <c r="BI96" s="52">
        <v>0</v>
      </c>
      <c r="BJ96" s="51">
        <v>24</v>
      </c>
      <c r="BK96" s="52">
        <v>92.3076923076923</v>
      </c>
      <c r="BL96" s="51">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6"/>
    <dataValidation allowBlank="1" showErrorMessage="1" sqref="N2:N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6"/>
    <dataValidation allowBlank="1" showInputMessage="1" promptTitle="Edge Color" prompt="To select an optional edge color, right-click and select Select Color on the right-click menu." sqref="C3:C96"/>
    <dataValidation allowBlank="1" showInputMessage="1" promptTitle="Edge Width" prompt="Enter an optional edge width between 1 and 10." errorTitle="Invalid Edge Width" error="The optional edge width must be a whole number between 1 and 10." sqref="D3:D96"/>
    <dataValidation allowBlank="1" showInputMessage="1" promptTitle="Edge Opacity" prompt="Enter an optional edge opacity between 0 (transparent) and 100 (opaque)." errorTitle="Invalid Edge Opacity" error="The optional edge opacity must be a whole number between 0 and 10." sqref="F3:F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6">
      <formula1>ValidEdgeVisibilities</formula1>
    </dataValidation>
    <dataValidation allowBlank="1" showInputMessage="1" showErrorMessage="1" promptTitle="Vertex 1 Name" prompt="Enter the name of the edge's first vertex." sqref="A3:A96"/>
    <dataValidation allowBlank="1" showInputMessage="1" showErrorMessage="1" promptTitle="Vertex 2 Name" prompt="Enter the name of the edge's second vertex." sqref="B3:B96"/>
    <dataValidation allowBlank="1" showInputMessage="1" showErrorMessage="1" promptTitle="Edge Label" prompt="Enter an optional edge label." errorTitle="Invalid Edge Visibility" error="You have entered an unrecognized edge visibility.  Try selecting from the drop-down list instead." sqref="H3:H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6"/>
  </dataValidations>
  <hyperlinks>
    <hyperlink ref="R30" r:id="rId1" display="https://www.buzzfeednews.com/article/rubycramer/dnc-cto-raffi-krikorian-leaving"/>
    <hyperlink ref="R47" r:id="rId2" display="https://www.instagram.com/p/BvASQ4tHMMv/?utm_source=ig_twitter_share&amp;igshid=9nt8i4ax59ek"/>
    <hyperlink ref="R65" r:id="rId3" display="https://www.buzzfeednews.com/article/mattberman/beto-orourke-hacker-writing"/>
    <hyperlink ref="R66" r:id="rId4" display="http://oneplayradio.com/"/>
    <hyperlink ref="R68" r:id="rId5" display="https://www.buzzfeed.com/rubycramer/dnc-cto-raffi-krikorian-leaving"/>
    <hyperlink ref="R72" r:id="rId6" display="https://www.linkedin.com/jobs/cap/view/1136488993/?pathWildcard=1136488993&amp;trk=mcm"/>
    <hyperlink ref="R73" r:id="rId7" display="https://www.emersoncollective.com/articles/2018/12/demo-day-18?utm_source=Twitter&amp;utm_medium=BPI&amp;utm_campaign=Demo%20Day&amp;utm_content=Video"/>
    <hyperlink ref="U72" r:id="rId8" display="https://pbs.twimg.com/media/D0XH2AQX0AA_Do8.jpg"/>
    <hyperlink ref="U73" r:id="rId9" display="https://pbs.twimg.com/amplify_video_thumb/1105935695892213760/img/238Po312GlDtmNVg.jpg"/>
    <hyperlink ref="V3" r:id="rId10" display="http://pbs.twimg.com/profile_images/1022907478881722368/_7Kedp9N_normal.jpg"/>
    <hyperlink ref="V4" r:id="rId11" display="http://pbs.twimg.com/profile_images/606901361628856321/5JqSbWzY_normal.jpg"/>
    <hyperlink ref="V5" r:id="rId12" display="http://pbs.twimg.com/profile_images/606901361628856321/5JqSbWzY_normal.jpg"/>
    <hyperlink ref="V6" r:id="rId13" display="http://pbs.twimg.com/profile_images/606901361628856321/5JqSbWzY_normal.jpg"/>
    <hyperlink ref="V7" r:id="rId14" display="http://pbs.twimg.com/profile_images/968934626881298433/YbDnigwt_normal.jpg"/>
    <hyperlink ref="V8" r:id="rId15" display="http://pbs.twimg.com/profile_images/675905365658107909/5wjG_oR0_normal.jpg"/>
    <hyperlink ref="V9" r:id="rId16" display="http://pbs.twimg.com/profile_images/675905365658107909/5wjG_oR0_normal.jpg"/>
    <hyperlink ref="V10" r:id="rId17" display="http://pbs.twimg.com/profile_images/452837099981398016/kIbSgBsA_normal.jpeg"/>
    <hyperlink ref="V11" r:id="rId18" display="http://pbs.twimg.com/profile_images/968934626881298433/YbDnigwt_normal.jpg"/>
    <hyperlink ref="V12" r:id="rId19" display="http://pbs.twimg.com/profile_images/452837099981398016/kIbSgBsA_normal.jpeg"/>
    <hyperlink ref="V13" r:id="rId20" display="http://pbs.twimg.com/profile_images/452837099981398016/kIbSgBsA_normal.jpeg"/>
    <hyperlink ref="V14" r:id="rId21" display="http://pbs.twimg.com/profile_images/1056358766659203073/LlyqgKPo_normal.jpg"/>
    <hyperlink ref="V15" r:id="rId22" display="http://pbs.twimg.com/profile_images/1056358766659203073/LlyqgKPo_normal.jpg"/>
    <hyperlink ref="V16" r:id="rId23" display="http://pbs.twimg.com/profile_images/955103961698258944/ZnyeAsdi_normal.jpg"/>
    <hyperlink ref="V17" r:id="rId24" display="http://pbs.twimg.com/profile_images/851863204951142400/QI35SGUJ_normal.jpg"/>
    <hyperlink ref="V18" r:id="rId25" display="http://pbs.twimg.com/profile_images/378800000056664582/4671526614583da941f53cff80a53386_normal.jpeg"/>
    <hyperlink ref="V19" r:id="rId26" display="http://pbs.twimg.com/profile_images/925319532964712448/Ut4EPfRp_normal.jpg"/>
    <hyperlink ref="V20" r:id="rId27" display="http://pbs.twimg.com/profile_images/925319532964712448/Ut4EPfRp_normal.jpg"/>
    <hyperlink ref="V21" r:id="rId28" display="http://pbs.twimg.com/profile_images/925319532964712448/Ut4EPfRp_normal.jpg"/>
    <hyperlink ref="V22" r:id="rId29" display="http://pbs.twimg.com/profile_images/925319532964712448/Ut4EPfRp_normal.jpg"/>
    <hyperlink ref="V23" r:id="rId30" display="http://pbs.twimg.com/profile_images/825411370422267905/lYfzY0Un_normal.jpg"/>
    <hyperlink ref="V24" r:id="rId31" display="http://pbs.twimg.com/profile_images/825411370422267905/lYfzY0Un_normal.jpg"/>
    <hyperlink ref="V25" r:id="rId32" display="http://pbs.twimg.com/profile_images/825411370422267905/lYfzY0Un_normal.jpg"/>
    <hyperlink ref="V26" r:id="rId33" display="http://pbs.twimg.com/profile_images/825411370422267905/lYfzY0Un_normal.jpg"/>
    <hyperlink ref="V27" r:id="rId34" display="http://pbs.twimg.com/profile_images/825411370422267905/lYfzY0Un_normal.jpg"/>
    <hyperlink ref="V28" r:id="rId35" display="http://pbs.twimg.com/profile_images/825411370422267905/lYfzY0Un_normal.jpg"/>
    <hyperlink ref="V29" r:id="rId36" display="http://pbs.twimg.com/profile_images/999720175887826944/mMiCekSf_normal.jpg"/>
    <hyperlink ref="V30" r:id="rId37" display="http://pbs.twimg.com/profile_images/435205839058522112/NMYUwk0I_normal.jpeg"/>
    <hyperlink ref="V31" r:id="rId38" display="http://pbs.twimg.com/profile_images/1019562992403472390/GwGTPpI1_normal.jpg"/>
    <hyperlink ref="V32" r:id="rId39" display="http://pbs.twimg.com/profile_images/1019562992403472390/GwGTPpI1_normal.jpg"/>
    <hyperlink ref="V33" r:id="rId40" display="http://pbs.twimg.com/profile_images/757089858338885632/WuSbZte7_normal.jpg"/>
    <hyperlink ref="V34" r:id="rId41" display="http://pbs.twimg.com/profile_images/757089858338885632/WuSbZte7_normal.jpg"/>
    <hyperlink ref="V35" r:id="rId42" display="http://pbs.twimg.com/profile_images/1027941682350882818/2p7g9t9A_normal.jpg"/>
    <hyperlink ref="V36" r:id="rId43" display="http://pbs.twimg.com/profile_images/1027941682350882818/2p7g9t9A_normal.jpg"/>
    <hyperlink ref="V37" r:id="rId44" display="http://pbs.twimg.com/profile_images/1093578114968547328/UCI3dkA3_normal.jpg"/>
    <hyperlink ref="V38" r:id="rId45" display="http://pbs.twimg.com/profile_images/1093578114968547328/UCI3dkA3_normal.jpg"/>
    <hyperlink ref="V39" r:id="rId46" display="http://pbs.twimg.com/profile_images/1001256430459084800/iJSxdODH_normal.jpg"/>
    <hyperlink ref="V40" r:id="rId47" display="http://pbs.twimg.com/profile_images/1001256430459084800/iJSxdODH_normal.jpg"/>
    <hyperlink ref="V41" r:id="rId48" display="http://pbs.twimg.com/profile_images/728663835133939712/R88M6pwy_normal.jpg"/>
    <hyperlink ref="V42" r:id="rId49" display="http://pbs.twimg.com/profile_images/728663835133939712/R88M6pwy_normal.jpg"/>
    <hyperlink ref="V43" r:id="rId50" display="http://pbs.twimg.com/profile_images/1104750202718773251/89qsSwTi_normal.png"/>
    <hyperlink ref="V44" r:id="rId51" display="http://pbs.twimg.com/profile_images/1104750202718773251/89qsSwTi_normal.png"/>
    <hyperlink ref="V45" r:id="rId52" display="http://pbs.twimg.com/profile_images/1060745853084753920/Pc63E7Ul_normal.jpg"/>
    <hyperlink ref="V46" r:id="rId53" display="http://pbs.twimg.com/profile_images/1060745853084753920/Pc63E7Ul_normal.jpg"/>
    <hyperlink ref="V47" r:id="rId54" display="http://pbs.twimg.com/profile_images/932017516167159808/a1CMx_RI_normal.jpg"/>
    <hyperlink ref="V48" r:id="rId55" display="http://pbs.twimg.com/profile_images/1010237033229443072/VIDPE7jS_normal.jpg"/>
    <hyperlink ref="V49" r:id="rId56" display="http://pbs.twimg.com/profile_images/1099971785087275008/qRHO_okA_normal.jpg"/>
    <hyperlink ref="V50" r:id="rId57" display="http://pbs.twimg.com/profile_images/1006937215002218496/kcOiscKC_normal.jpg"/>
    <hyperlink ref="V51" r:id="rId58" display="http://pbs.twimg.com/profile_images/894360433745948672/yntLPP2T_normal.jpg"/>
    <hyperlink ref="V52" r:id="rId59" display="http://pbs.twimg.com/profile_images/1060719600210452480/9Ad4wXFu_normal.jpg"/>
    <hyperlink ref="V53" r:id="rId60" display="http://pbs.twimg.com/profile_images/1077893198624759808/e-un23qs_normal.jpg"/>
    <hyperlink ref="V54" r:id="rId61" display="http://pbs.twimg.com/profile_images/2464238615/3fgqcyr7v12ymkfluylb_normal.jpeg"/>
    <hyperlink ref="V55" r:id="rId62" display="http://pbs.twimg.com/profile_images/1092511283797123072/nvmD9hv4_normal.jpg"/>
    <hyperlink ref="V56" r:id="rId63" display="http://pbs.twimg.com/profile_images/1047184241992372230/08f0NX7p_normal.jpg"/>
    <hyperlink ref="V57" r:id="rId64" display="http://pbs.twimg.com/profile_images/1085938189423034368/QlQwoKw4_normal.jpg"/>
    <hyperlink ref="V58" r:id="rId65" display="http://pbs.twimg.com/profile_images/1061770252013441024/2zF-eXwT_normal.jpg"/>
    <hyperlink ref="V59" r:id="rId66" display="http://pbs.twimg.com/profile_images/768834206814330880/b5KA5ZPf_normal.jpg"/>
    <hyperlink ref="V60" r:id="rId67" display="http://pbs.twimg.com/profile_images/775575541730521089/n0cyQLkB_normal.jpg"/>
    <hyperlink ref="V61" r:id="rId68" display="http://pbs.twimg.com/profile_images/1099964178557796352/wWsHFKG-_normal.jpg"/>
    <hyperlink ref="V62" r:id="rId69" display="http://pbs.twimg.com/profile_images/1108461073500434432/lb-uwBVk_normal.jpg"/>
    <hyperlink ref="V63" r:id="rId70" display="http://pbs.twimg.com/profile_images/1098826147884920832/jaA-g5Td_normal.jpg"/>
    <hyperlink ref="V64" r:id="rId71" display="http://pbs.twimg.com/profile_images/1083842749982478336/YHQ0R43Q_normal.jpg"/>
    <hyperlink ref="V65" r:id="rId72" display="http://pbs.twimg.com/profile_images/1032567233464033280/1VrtE3PN_normal.jpg"/>
    <hyperlink ref="V66" r:id="rId73" display="http://pbs.twimg.com/profile_images/1036399809324834816/uhthSvTJ_normal.jpg"/>
    <hyperlink ref="V67" r:id="rId74" display="http://pbs.twimg.com/profile_images/1074334363171647490/6KBWm5q2_normal.jpg"/>
    <hyperlink ref="V68" r:id="rId75" display="http://pbs.twimg.com/profile_images/580869010159370240/1VIoFuYt_normal.jpg"/>
    <hyperlink ref="V69" r:id="rId76" display="http://pbs.twimg.com/profile_images/963351108226879488/eBbssdca_normal.jpg"/>
    <hyperlink ref="V70" r:id="rId77" display="http://pbs.twimg.com/profile_images/963351108226879488/eBbssdca_normal.jpg"/>
    <hyperlink ref="V71" r:id="rId78" display="http://pbs.twimg.com/profile_images/1048203597744357376/WvAc7b6__normal.jpg"/>
    <hyperlink ref="V72" r:id="rId79" display="https://pbs.twimg.com/media/D0XH2AQX0AA_Do8.jpg"/>
    <hyperlink ref="V73" r:id="rId80" display="https://pbs.twimg.com/amplify_video_thumb/1105935695892213760/img/238Po312GlDtmNVg.jpg"/>
    <hyperlink ref="V74" r:id="rId81" display="http://pbs.twimg.com/profile_images/1006257485164900352/9CUlPWEi_normal.jpg"/>
    <hyperlink ref="V75" r:id="rId82" display="http://pbs.twimg.com/profile_images/728431367604699137/k8wRCU8d_normal.jpg"/>
    <hyperlink ref="V76" r:id="rId83" display="http://pbs.twimg.com/profile_images/880132255011586048/rlZKfFFe_normal.jpg"/>
    <hyperlink ref="V77" r:id="rId84" display="http://pbs.twimg.com/profile_images/1091541173414424577/uU_sseoz_normal.jpg"/>
    <hyperlink ref="V78" r:id="rId85" display="http://pbs.twimg.com/profile_images/880132255011586048/rlZKfFFe_normal.jpg"/>
    <hyperlink ref="V79" r:id="rId86" display="http://pbs.twimg.com/profile_images/1091541173414424577/uU_sseoz_normal.jpg"/>
    <hyperlink ref="V80" r:id="rId87" display="http://pbs.twimg.com/profile_images/880132255011586048/rlZKfFFe_normal.jpg"/>
    <hyperlink ref="V81" r:id="rId88" display="http://pbs.twimg.com/profile_images/1091541173414424577/uU_sseoz_normal.jpg"/>
    <hyperlink ref="V82" r:id="rId89" display="http://pbs.twimg.com/profile_images/1091541173414424577/uU_sseoz_normal.jpg"/>
    <hyperlink ref="V83" r:id="rId90" display="http://pbs.twimg.com/profile_images/1098427120190029824/sCmHKVDX_normal.png"/>
    <hyperlink ref="V84" r:id="rId91" display="http://pbs.twimg.com/profile_images/1303765815/IMG00010_normal.jpg"/>
    <hyperlink ref="V85" r:id="rId92" display="http://pbs.twimg.com/profile_images/1108128186326573056/nx4pUJFI_normal.png"/>
    <hyperlink ref="V86" r:id="rId93" display="http://pbs.twimg.com/profile_images/1108128186326573056/nx4pUJFI_normal.png"/>
    <hyperlink ref="V87" r:id="rId94" display="http://pbs.twimg.com/profile_images/725411540954804224/OHbXLL5C_normal.jpg"/>
    <hyperlink ref="V88" r:id="rId95" display="http://pbs.twimg.com/profile_images/725411540954804224/OHbXLL5C_normal.jpg"/>
    <hyperlink ref="V89" r:id="rId96" display="http://pbs.twimg.com/profile_images/725411540954804224/OHbXLL5C_normal.jpg"/>
    <hyperlink ref="V90" r:id="rId97" display="http://pbs.twimg.com/profile_images/846823582986592256/xaQdD20O_normal.jpg"/>
    <hyperlink ref="V91" r:id="rId98" display="http://pbs.twimg.com/profile_images/846823582986592256/xaQdD20O_normal.jpg"/>
    <hyperlink ref="V92" r:id="rId99" display="http://pbs.twimg.com/profile_images/846823582986592256/xaQdD20O_normal.jpg"/>
    <hyperlink ref="V93" r:id="rId100" display="http://pbs.twimg.com/profile_images/846823582986592256/xaQdD20O_normal.jpg"/>
    <hyperlink ref="V94" r:id="rId101" display="http://pbs.twimg.com/profile_images/846823582986592256/xaQdD20O_normal.jpg"/>
    <hyperlink ref="V95" r:id="rId102" display="http://pbs.twimg.com/profile_images/1033707401856397312/qsB4_LPz_normal.jpg"/>
    <hyperlink ref="V96" r:id="rId103" display="http://pbs.twimg.com/profile_images/1010608845142491136/4SEwVGyZ_normal.jpg"/>
    <hyperlink ref="X3" r:id="rId104" display="https://twitter.com/#!/pknapweed/status/1105135105595531265"/>
    <hyperlink ref="X4" r:id="rId105" display="https://twitter.com/#!/gaurijauhar/status/1105536267775811585"/>
    <hyperlink ref="X5" r:id="rId106" display="https://twitter.com/#!/gaurijauhar/status/1105536267775811585"/>
    <hyperlink ref="X6" r:id="rId107" display="https://twitter.com/#!/gaurijauhar/status/1105536267775811585"/>
    <hyperlink ref="X7" r:id="rId108" display="https://twitter.com/#!/ceraweek/status/1105529786355601408"/>
    <hyperlink ref="X8" r:id="rId109" display="https://twitter.com/#!/andykarsner/status/1105557736882950144"/>
    <hyperlink ref="X9" r:id="rId110" display="https://twitter.com/#!/andykarsner/status/1105557736882950144"/>
    <hyperlink ref="X10" r:id="rId111" display="https://twitter.com/#!/wendolynholland/status/1105848062910455809"/>
    <hyperlink ref="X11" r:id="rId112" display="https://twitter.com/#!/ceraweek/status/1105529786355601408"/>
    <hyperlink ref="X12" r:id="rId113" display="https://twitter.com/#!/wendolynholland/status/1105848062910455809"/>
    <hyperlink ref="X13" r:id="rId114" display="https://twitter.com/#!/wendolynholland/status/1105848062910455809"/>
    <hyperlink ref="X14" r:id="rId115" display="https://twitter.com/#!/dianne_emerson/status/1105129539959693312"/>
    <hyperlink ref="X15" r:id="rId116" display="https://twitter.com/#!/dianne_emerson/status/1105852609443885057"/>
    <hyperlink ref="X16" r:id="rId117" display="https://twitter.com/#!/douglevin/status/1105961428803076103"/>
    <hyperlink ref="X17" r:id="rId118" display="https://twitter.com/#!/scalarhumanity/status/1105961451825582080"/>
    <hyperlink ref="X18" r:id="rId119" display="https://twitter.com/#!/kasokim/status/1105972069580206080"/>
    <hyperlink ref="X19" r:id="rId120" display="https://twitter.com/#!/christianmeh1/status/1106087604288671744"/>
    <hyperlink ref="X20" r:id="rId121" display="https://twitter.com/#!/christianmeh1/status/1106087604288671744"/>
    <hyperlink ref="X21" r:id="rId122" display="https://twitter.com/#!/christianmeh1/status/1106087604288671744"/>
    <hyperlink ref="X22" r:id="rId123" display="https://twitter.com/#!/christianmeh1/status/1106087604288671744"/>
    <hyperlink ref="X23" r:id="rId124" display="https://twitter.com/#!/prof_katz/status/1106181265236082694"/>
    <hyperlink ref="X24" r:id="rId125" display="https://twitter.com/#!/prof_katz/status/1106181265236082694"/>
    <hyperlink ref="X25" r:id="rId126" display="https://twitter.com/#!/prof_katz/status/1106181265236082694"/>
    <hyperlink ref="X26" r:id="rId127" display="https://twitter.com/#!/prof_katz/status/1106181265236082694"/>
    <hyperlink ref="X27" r:id="rId128" display="https://twitter.com/#!/prof_katz/status/1106181265236082694"/>
    <hyperlink ref="X28" r:id="rId129" display="https://twitter.com/#!/prof_katz/status/1106181265236082694"/>
    <hyperlink ref="X29" r:id="rId130" display="https://twitter.com/#!/audeliavasquez/status/1106230099899080705"/>
    <hyperlink ref="X30" r:id="rId131" display="https://twitter.com/#!/mr_berman/status/1106279129505243138"/>
    <hyperlink ref="X31" r:id="rId132" display="https://twitter.com/#!/buzzfeednews/status/1106279532556775424"/>
    <hyperlink ref="X32" r:id="rId133" display="https://twitter.com/#!/buzzfeednews/status/1106279532556775424"/>
    <hyperlink ref="X33" r:id="rId134" display="https://twitter.com/#!/katherinemiller/status/1106280840194129921"/>
    <hyperlink ref="X34" r:id="rId135" display="https://twitter.com/#!/katherinemiller/status/1106280840194129921"/>
    <hyperlink ref="X35" r:id="rId136" display="https://twitter.com/#!/alexis_levinson/status/1106280899337994241"/>
    <hyperlink ref="X36" r:id="rId137" display="https://twitter.com/#!/alexis_levinson/status/1106280899337994241"/>
    <hyperlink ref="X37" r:id="rId138" display="https://twitter.com/#!/henryjgomez/status/1106281499106652161"/>
    <hyperlink ref="X38" r:id="rId139" display="https://twitter.com/#!/henryjgomez/status/1106281499106652161"/>
    <hyperlink ref="X39" r:id="rId140" display="https://twitter.com/#!/gdebenedetti/status/1106282817342836736"/>
    <hyperlink ref="X40" r:id="rId141" display="https://twitter.com/#!/gdebenedetti/status/1106282817342836736"/>
    <hyperlink ref="X41" r:id="rId142" display="https://twitter.com/#!/sds_sunlight/status/1106283604961869826"/>
    <hyperlink ref="X42" r:id="rId143" display="https://twitter.com/#!/sds_sunlight/status/1106283604961869826"/>
    <hyperlink ref="X43" r:id="rId144" display="https://twitter.com/#!/nancyscola/status/1106300412246851584"/>
    <hyperlink ref="X44" r:id="rId145" display="https://twitter.com/#!/nancyscola/status/1106300412246851584"/>
    <hyperlink ref="X45" r:id="rId146" display="https://twitter.com/#!/hodgesmr/status/1106301594709065728"/>
    <hyperlink ref="X46" r:id="rId147" display="https://twitter.com/#!/hodgesmr/status/1106301594709065728"/>
    <hyperlink ref="X47" r:id="rId148" display="https://twitter.com/#!/dr_collective/status/1106311892367273985"/>
    <hyperlink ref="X48" r:id="rId149" display="https://twitter.com/#!/elisa_schmidt/status/1106362383491055617"/>
    <hyperlink ref="X49" r:id="rId150" display="https://twitter.com/#!/hiphiphipjorge/status/1106409026579886082"/>
    <hyperlink ref="X50" r:id="rId151" display="https://twitter.com/#!/robinhood0010/status/1106611679725404160"/>
    <hyperlink ref="X51" r:id="rId152" display="https://twitter.com/#!/framfred1/status/1106630641574133760"/>
    <hyperlink ref="X52" r:id="rId153" display="https://twitter.com/#!/patrioticcindy/status/1106636034719301634"/>
    <hyperlink ref="X53" r:id="rId154" display="https://twitter.com/#!/slacker_ga01/status/1106636791786942464"/>
    <hyperlink ref="X54" r:id="rId155" display="https://twitter.com/#!/vincedaily/status/1106646443740356614"/>
    <hyperlink ref="X55" r:id="rId156" display="https://twitter.com/#!/mediafunders/status/1106648100070981633"/>
    <hyperlink ref="X56" r:id="rId157" display="https://twitter.com/#!/ladylibertyinex/status/1106665511042117638"/>
    <hyperlink ref="X57" r:id="rId158" display="https://twitter.com/#!/lisasmith4680/status/1106682832997490694"/>
    <hyperlink ref="X58" r:id="rId159" display="https://twitter.com/#!/roger5513/status/1106688175718760448"/>
    <hyperlink ref="X59" r:id="rId160" display="https://twitter.com/#!/rnmomof7/status/1106689553295966208"/>
    <hyperlink ref="X60" r:id="rId161" display="https://twitter.com/#!/stephphilip8/status/1106725258227118080"/>
    <hyperlink ref="X61" r:id="rId162" display="https://twitter.com/#!/ashleyw838/status/1106840339959173125"/>
    <hyperlink ref="X62" r:id="rId163" display="https://twitter.com/#!/lovemyyorkie14/status/1106848122049871874"/>
    <hyperlink ref="X63" r:id="rId164" display="https://twitter.com/#!/kadajoza/status/1106610792147943425"/>
    <hyperlink ref="X64" r:id="rId165" display="https://twitter.com/#!/catherinekirby/status/1107085442699194372"/>
    <hyperlink ref="X65" r:id="rId166" display="https://twitter.com/#!/politicalmemes5/status/1107289781791272964"/>
    <hyperlink ref="X66" r:id="rId167" display="https://twitter.com/#!/oneplayradio/status/1107333295975657474"/>
    <hyperlink ref="X67" r:id="rId168" display="https://twitter.com/#!/eshalegal/status/1107444260822020097"/>
    <hyperlink ref="X68" r:id="rId169" display="https://twitter.com/#!/rubycramer/status/1106280693926191105"/>
    <hyperlink ref="X69" r:id="rId170" display="https://twitter.com/#!/nourinv/status/1107648973488054272"/>
    <hyperlink ref="X70" r:id="rId171" display="https://twitter.com/#!/nourinv/status/1107648973488054272"/>
    <hyperlink ref="X71" r:id="rId172" display="https://twitter.com/#!/gail_emerson/status/1107712852322906112"/>
    <hyperlink ref="X72" r:id="rId173" display="https://twitter.com/#!/emcollective/status/1100505518609641472"/>
    <hyperlink ref="X73" r:id="rId174" display="https://twitter.com/#!/emcollective/status/1105937519105826816"/>
    <hyperlink ref="X74" r:id="rId175" display="https://twitter.com/#!/emcollective/status/1105961257041977344"/>
    <hyperlink ref="X75" r:id="rId176" display="https://twitter.com/#!/nugslilsis/status/1107736767438807040"/>
    <hyperlink ref="X76" r:id="rId177" display="https://twitter.com/#!/policy/status/1107802195733417984"/>
    <hyperlink ref="X77" r:id="rId178" display="https://twitter.com/#!/josh_emerson/status/1107825331245907972"/>
    <hyperlink ref="X78" r:id="rId179" display="https://twitter.com/#!/policy/status/1107802195733417984"/>
    <hyperlink ref="X79" r:id="rId180" display="https://twitter.com/#!/josh_emerson/status/1107825331245907972"/>
    <hyperlink ref="X80" r:id="rId181" display="https://twitter.com/#!/policy/status/1107802195733417984"/>
    <hyperlink ref="X81" r:id="rId182" display="https://twitter.com/#!/josh_emerson/status/1107825331245907972"/>
    <hyperlink ref="X82" r:id="rId183" display="https://twitter.com/#!/josh_emerson/status/1107825331245907972"/>
    <hyperlink ref="X83" r:id="rId184" display="https://twitter.com/#!/stevewa39225647/status/1108106460762824704"/>
    <hyperlink ref="X84" r:id="rId185" display="https://twitter.com/#!/mikemckenna3/status/1108126087136100353"/>
    <hyperlink ref="X85" r:id="rId186" display="https://twitter.com/#!/steinbruck/status/1108123419982344192"/>
    <hyperlink ref="X86" r:id="rId187" display="https://twitter.com/#!/steinbruck/status/1108123419982344192"/>
    <hyperlink ref="X87" r:id="rId188" display="https://twitter.com/#!/donotwriteback1/status/1108140256811978752"/>
    <hyperlink ref="X88" r:id="rId189" display="https://twitter.com/#!/donotwriteback1/status/1108140256811978752"/>
    <hyperlink ref="X89" r:id="rId190" display="https://twitter.com/#!/donotwriteback1/status/1108140256811978752"/>
    <hyperlink ref="X90" r:id="rId191" display="https://twitter.com/#!/bemky/status/1108383440624381954"/>
    <hyperlink ref="X91" r:id="rId192" display="https://twitter.com/#!/bemky/status/1108383440624381954"/>
    <hyperlink ref="X92" r:id="rId193" display="https://twitter.com/#!/bemky/status/1108383440624381954"/>
    <hyperlink ref="X93" r:id="rId194" display="https://twitter.com/#!/bemky/status/1108383440624381954"/>
    <hyperlink ref="X94" r:id="rId195" display="https://twitter.com/#!/bemky/status/1108383440624381954"/>
    <hyperlink ref="X95" r:id="rId196" display="https://twitter.com/#!/welshgasdoc/status/1108404700796370945"/>
    <hyperlink ref="X96" r:id="rId197" display="https://twitter.com/#!/chris_emerson/status/1108436889047101440"/>
    <hyperlink ref="AZ68" r:id="rId198" display="https://api.twitter.com/1.1/geo/id/01a9a39529b27f36.json"/>
  </hyperlinks>
  <printOptions/>
  <pageMargins left="0.7" right="0.7" top="0.75" bottom="0.75" header="0.3" footer="0.3"/>
  <pageSetup horizontalDpi="600" verticalDpi="600" orientation="portrait" r:id="rId202"/>
  <legacyDrawing r:id="rId200"/>
  <tableParts>
    <tablePart r:id="rId20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3"/>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1507</v>
      </c>
      <c r="B1" s="13" t="s">
        <v>1560</v>
      </c>
      <c r="C1" s="13" t="s">
        <v>1561</v>
      </c>
      <c r="D1" s="13" t="s">
        <v>144</v>
      </c>
      <c r="E1" s="13" t="s">
        <v>1563</v>
      </c>
      <c r="F1" s="13" t="s">
        <v>1564</v>
      </c>
      <c r="G1" s="13" t="s">
        <v>1565</v>
      </c>
    </row>
    <row r="2" spans="1:7" ht="15">
      <c r="A2" s="85" t="s">
        <v>1232</v>
      </c>
      <c r="B2" s="85">
        <v>32</v>
      </c>
      <c r="C2" s="133">
        <v>0.02098360655737705</v>
      </c>
      <c r="D2" s="85" t="s">
        <v>1562</v>
      </c>
      <c r="E2" s="85"/>
      <c r="F2" s="85"/>
      <c r="G2" s="85"/>
    </row>
    <row r="3" spans="1:7" ht="15">
      <c r="A3" s="85" t="s">
        <v>1233</v>
      </c>
      <c r="B3" s="85">
        <v>24</v>
      </c>
      <c r="C3" s="133">
        <v>0.015737704918032787</v>
      </c>
      <c r="D3" s="85" t="s">
        <v>1562</v>
      </c>
      <c r="E3" s="85"/>
      <c r="F3" s="85"/>
      <c r="G3" s="85"/>
    </row>
    <row r="4" spans="1:7" ht="15">
      <c r="A4" s="85" t="s">
        <v>1234</v>
      </c>
      <c r="B4" s="85">
        <v>0</v>
      </c>
      <c r="C4" s="133">
        <v>0</v>
      </c>
      <c r="D4" s="85" t="s">
        <v>1562</v>
      </c>
      <c r="E4" s="85"/>
      <c r="F4" s="85"/>
      <c r="G4" s="85"/>
    </row>
    <row r="5" spans="1:7" ht="15">
      <c r="A5" s="85" t="s">
        <v>1235</v>
      </c>
      <c r="B5" s="85">
        <v>1469</v>
      </c>
      <c r="C5" s="133">
        <v>0.9632786885245902</v>
      </c>
      <c r="D5" s="85" t="s">
        <v>1562</v>
      </c>
      <c r="E5" s="85"/>
      <c r="F5" s="85"/>
      <c r="G5" s="85"/>
    </row>
    <row r="6" spans="1:7" ht="15">
      <c r="A6" s="85" t="s">
        <v>1236</v>
      </c>
      <c r="B6" s="85">
        <v>1525</v>
      </c>
      <c r="C6" s="133">
        <v>1</v>
      </c>
      <c r="D6" s="85" t="s">
        <v>1562</v>
      </c>
      <c r="E6" s="85"/>
      <c r="F6" s="85"/>
      <c r="G6" s="85"/>
    </row>
    <row r="7" spans="1:7" ht="15">
      <c r="A7" s="91" t="s">
        <v>1237</v>
      </c>
      <c r="B7" s="91">
        <v>25</v>
      </c>
      <c r="C7" s="134">
        <v>0.010111496826738248</v>
      </c>
      <c r="D7" s="91" t="s">
        <v>1562</v>
      </c>
      <c r="E7" s="91" t="b">
        <v>0</v>
      </c>
      <c r="F7" s="91" t="b">
        <v>0</v>
      </c>
      <c r="G7" s="91" t="b">
        <v>0</v>
      </c>
    </row>
    <row r="8" spans="1:7" ht="15">
      <c r="A8" s="91" t="s">
        <v>1218</v>
      </c>
      <c r="B8" s="91">
        <v>24</v>
      </c>
      <c r="C8" s="134">
        <v>0.010168523295371927</v>
      </c>
      <c r="D8" s="91" t="s">
        <v>1562</v>
      </c>
      <c r="E8" s="91" t="b">
        <v>0</v>
      </c>
      <c r="F8" s="91" t="b">
        <v>0</v>
      </c>
      <c r="G8" s="91" t="b">
        <v>0</v>
      </c>
    </row>
    <row r="9" spans="1:7" ht="15">
      <c r="A9" s="91" t="s">
        <v>1238</v>
      </c>
      <c r="B9" s="91">
        <v>22</v>
      </c>
      <c r="C9" s="134">
        <v>0.010222825681169886</v>
      </c>
      <c r="D9" s="91" t="s">
        <v>1562</v>
      </c>
      <c r="E9" s="91" t="b">
        <v>0</v>
      </c>
      <c r="F9" s="91" t="b">
        <v>0</v>
      </c>
      <c r="G9" s="91" t="b">
        <v>0</v>
      </c>
    </row>
    <row r="10" spans="1:7" ht="15">
      <c r="A10" s="91" t="s">
        <v>281</v>
      </c>
      <c r="B10" s="91">
        <v>22</v>
      </c>
      <c r="C10" s="134">
        <v>0.010222825681169886</v>
      </c>
      <c r="D10" s="91" t="s">
        <v>1562</v>
      </c>
      <c r="E10" s="91" t="b">
        <v>0</v>
      </c>
      <c r="F10" s="91" t="b">
        <v>0</v>
      </c>
      <c r="G10" s="91" t="b">
        <v>0</v>
      </c>
    </row>
    <row r="11" spans="1:7" ht="15">
      <c r="A11" s="91" t="s">
        <v>1239</v>
      </c>
      <c r="B11" s="91">
        <v>22</v>
      </c>
      <c r="C11" s="134">
        <v>0.010222825681169886</v>
      </c>
      <c r="D11" s="91" t="s">
        <v>1562</v>
      </c>
      <c r="E11" s="91" t="b">
        <v>0</v>
      </c>
      <c r="F11" s="91" t="b">
        <v>0</v>
      </c>
      <c r="G11" s="91" t="b">
        <v>0</v>
      </c>
    </row>
    <row r="12" spans="1:7" ht="15">
      <c r="A12" s="91" t="s">
        <v>257</v>
      </c>
      <c r="B12" s="91">
        <v>14</v>
      </c>
      <c r="C12" s="134">
        <v>0.009486047357369508</v>
      </c>
      <c r="D12" s="91" t="s">
        <v>1562</v>
      </c>
      <c r="E12" s="91" t="b">
        <v>0</v>
      </c>
      <c r="F12" s="91" t="b">
        <v>0</v>
      </c>
      <c r="G12" s="91" t="b">
        <v>0</v>
      </c>
    </row>
    <row r="13" spans="1:7" ht="15">
      <c r="A13" s="91" t="s">
        <v>1250</v>
      </c>
      <c r="B13" s="91">
        <v>13</v>
      </c>
      <c r="C13" s="134">
        <v>0.009262269600172447</v>
      </c>
      <c r="D13" s="91" t="s">
        <v>1562</v>
      </c>
      <c r="E13" s="91" t="b">
        <v>0</v>
      </c>
      <c r="F13" s="91" t="b">
        <v>0</v>
      </c>
      <c r="G13" s="91" t="b">
        <v>0</v>
      </c>
    </row>
    <row r="14" spans="1:7" ht="15">
      <c r="A14" s="91" t="s">
        <v>1251</v>
      </c>
      <c r="B14" s="91">
        <v>13</v>
      </c>
      <c r="C14" s="134">
        <v>0.009262269600172447</v>
      </c>
      <c r="D14" s="91" t="s">
        <v>1562</v>
      </c>
      <c r="E14" s="91" t="b">
        <v>0</v>
      </c>
      <c r="F14" s="91" t="b">
        <v>0</v>
      </c>
      <c r="G14" s="91" t="b">
        <v>0</v>
      </c>
    </row>
    <row r="15" spans="1:7" ht="15">
      <c r="A15" s="91" t="s">
        <v>1252</v>
      </c>
      <c r="B15" s="91">
        <v>13</v>
      </c>
      <c r="C15" s="134">
        <v>0.009262269600172447</v>
      </c>
      <c r="D15" s="91" t="s">
        <v>1562</v>
      </c>
      <c r="E15" s="91" t="b">
        <v>1</v>
      </c>
      <c r="F15" s="91" t="b">
        <v>0</v>
      </c>
      <c r="G15" s="91" t="b">
        <v>0</v>
      </c>
    </row>
    <row r="16" spans="1:7" ht="15">
      <c r="A16" s="91" t="s">
        <v>1253</v>
      </c>
      <c r="B16" s="91">
        <v>13</v>
      </c>
      <c r="C16" s="134">
        <v>0.009262269600172447</v>
      </c>
      <c r="D16" s="91" t="s">
        <v>1562</v>
      </c>
      <c r="E16" s="91" t="b">
        <v>0</v>
      </c>
      <c r="F16" s="91" t="b">
        <v>0</v>
      </c>
      <c r="G16" s="91" t="b">
        <v>0</v>
      </c>
    </row>
    <row r="17" spans="1:7" ht="15">
      <c r="A17" s="91" t="s">
        <v>1216</v>
      </c>
      <c r="B17" s="91">
        <v>13</v>
      </c>
      <c r="C17" s="134">
        <v>0.009262269600172447</v>
      </c>
      <c r="D17" s="91" t="s">
        <v>1562</v>
      </c>
      <c r="E17" s="91" t="b">
        <v>0</v>
      </c>
      <c r="F17" s="91" t="b">
        <v>0</v>
      </c>
      <c r="G17" s="91" t="b">
        <v>0</v>
      </c>
    </row>
    <row r="18" spans="1:7" ht="15">
      <c r="A18" s="91" t="s">
        <v>1217</v>
      </c>
      <c r="B18" s="91">
        <v>13</v>
      </c>
      <c r="C18" s="134">
        <v>0.009262269600172447</v>
      </c>
      <c r="D18" s="91" t="s">
        <v>1562</v>
      </c>
      <c r="E18" s="91" t="b">
        <v>0</v>
      </c>
      <c r="F18" s="91" t="b">
        <v>0</v>
      </c>
      <c r="G18" s="91" t="b">
        <v>0</v>
      </c>
    </row>
    <row r="19" spans="1:7" ht="15">
      <c r="A19" s="91" t="s">
        <v>1254</v>
      </c>
      <c r="B19" s="91">
        <v>13</v>
      </c>
      <c r="C19" s="134">
        <v>0.009262269600172447</v>
      </c>
      <c r="D19" s="91" t="s">
        <v>1562</v>
      </c>
      <c r="E19" s="91" t="b">
        <v>0</v>
      </c>
      <c r="F19" s="91" t="b">
        <v>0</v>
      </c>
      <c r="G19" s="91" t="b">
        <v>0</v>
      </c>
    </row>
    <row r="20" spans="1:7" ht="15">
      <c r="A20" s="91" t="s">
        <v>1255</v>
      </c>
      <c r="B20" s="91">
        <v>13</v>
      </c>
      <c r="C20" s="134">
        <v>0.009262269600172447</v>
      </c>
      <c r="D20" s="91" t="s">
        <v>1562</v>
      </c>
      <c r="E20" s="91" t="b">
        <v>0</v>
      </c>
      <c r="F20" s="91" t="b">
        <v>0</v>
      </c>
      <c r="G20" s="91" t="b">
        <v>0</v>
      </c>
    </row>
    <row r="21" spans="1:7" ht="15">
      <c r="A21" s="91" t="s">
        <v>1508</v>
      </c>
      <c r="B21" s="91">
        <v>13</v>
      </c>
      <c r="C21" s="134">
        <v>0.009262269600172447</v>
      </c>
      <c r="D21" s="91" t="s">
        <v>1562</v>
      </c>
      <c r="E21" s="91" t="b">
        <v>0</v>
      </c>
      <c r="F21" s="91" t="b">
        <v>0</v>
      </c>
      <c r="G21" s="91" t="b">
        <v>0</v>
      </c>
    </row>
    <row r="22" spans="1:7" ht="15">
      <c r="A22" s="91" t="s">
        <v>249</v>
      </c>
      <c r="B22" s="91">
        <v>12</v>
      </c>
      <c r="C22" s="134">
        <v>0.009002222545698733</v>
      </c>
      <c r="D22" s="91" t="s">
        <v>1562</v>
      </c>
      <c r="E22" s="91" t="b">
        <v>0</v>
      </c>
      <c r="F22" s="91" t="b">
        <v>0</v>
      </c>
      <c r="G22" s="91" t="b">
        <v>0</v>
      </c>
    </row>
    <row r="23" spans="1:7" ht="15">
      <c r="A23" s="91" t="s">
        <v>1509</v>
      </c>
      <c r="B23" s="91">
        <v>12</v>
      </c>
      <c r="C23" s="134">
        <v>0.009002222545698733</v>
      </c>
      <c r="D23" s="91" t="s">
        <v>1562</v>
      </c>
      <c r="E23" s="91" t="b">
        <v>0</v>
      </c>
      <c r="F23" s="91" t="b">
        <v>0</v>
      </c>
      <c r="G23" s="91" t="b">
        <v>0</v>
      </c>
    </row>
    <row r="24" spans="1:7" ht="15">
      <c r="A24" s="91" t="s">
        <v>1510</v>
      </c>
      <c r="B24" s="91">
        <v>11</v>
      </c>
      <c r="C24" s="134">
        <v>0.008702876997096648</v>
      </c>
      <c r="D24" s="91" t="s">
        <v>1562</v>
      </c>
      <c r="E24" s="91" t="b">
        <v>0</v>
      </c>
      <c r="F24" s="91" t="b">
        <v>0</v>
      </c>
      <c r="G24" s="91" t="b">
        <v>0</v>
      </c>
    </row>
    <row r="25" spans="1:7" ht="15">
      <c r="A25" s="91" t="s">
        <v>1241</v>
      </c>
      <c r="B25" s="91">
        <v>10</v>
      </c>
      <c r="C25" s="134">
        <v>0.008360650885489634</v>
      </c>
      <c r="D25" s="91" t="s">
        <v>1562</v>
      </c>
      <c r="E25" s="91" t="b">
        <v>0</v>
      </c>
      <c r="F25" s="91" t="b">
        <v>0</v>
      </c>
      <c r="G25" s="91" t="b">
        <v>0</v>
      </c>
    </row>
    <row r="26" spans="1:7" ht="15">
      <c r="A26" s="91" t="s">
        <v>254</v>
      </c>
      <c r="B26" s="91">
        <v>10</v>
      </c>
      <c r="C26" s="134">
        <v>0.008360650885489634</v>
      </c>
      <c r="D26" s="91" t="s">
        <v>1562</v>
      </c>
      <c r="E26" s="91" t="b">
        <v>0</v>
      </c>
      <c r="F26" s="91" t="b">
        <v>0</v>
      </c>
      <c r="G26" s="91" t="b">
        <v>0</v>
      </c>
    </row>
    <row r="27" spans="1:7" ht="15">
      <c r="A27" s="91" t="s">
        <v>1262</v>
      </c>
      <c r="B27" s="91">
        <v>10</v>
      </c>
      <c r="C27" s="134">
        <v>0.008360650885489634</v>
      </c>
      <c r="D27" s="91" t="s">
        <v>1562</v>
      </c>
      <c r="E27" s="91" t="b">
        <v>0</v>
      </c>
      <c r="F27" s="91" t="b">
        <v>0</v>
      </c>
      <c r="G27" s="91" t="b">
        <v>0</v>
      </c>
    </row>
    <row r="28" spans="1:7" ht="15">
      <c r="A28" s="91" t="s">
        <v>1243</v>
      </c>
      <c r="B28" s="91">
        <v>9</v>
      </c>
      <c r="C28" s="134">
        <v>0.007971242429311685</v>
      </c>
      <c r="D28" s="91" t="s">
        <v>1562</v>
      </c>
      <c r="E28" s="91" t="b">
        <v>0</v>
      </c>
      <c r="F28" s="91" t="b">
        <v>0</v>
      </c>
      <c r="G28" s="91" t="b">
        <v>0</v>
      </c>
    </row>
    <row r="29" spans="1:7" ht="15">
      <c r="A29" s="91" t="s">
        <v>1257</v>
      </c>
      <c r="B29" s="91">
        <v>9</v>
      </c>
      <c r="C29" s="134">
        <v>0.007971242429311685</v>
      </c>
      <c r="D29" s="91" t="s">
        <v>1562</v>
      </c>
      <c r="E29" s="91" t="b">
        <v>0</v>
      </c>
      <c r="F29" s="91" t="b">
        <v>0</v>
      </c>
      <c r="G29" s="91" t="b">
        <v>0</v>
      </c>
    </row>
    <row r="30" spans="1:7" ht="15">
      <c r="A30" s="91" t="s">
        <v>1258</v>
      </c>
      <c r="B30" s="91">
        <v>9</v>
      </c>
      <c r="C30" s="134">
        <v>0.007971242429311685</v>
      </c>
      <c r="D30" s="91" t="s">
        <v>1562</v>
      </c>
      <c r="E30" s="91" t="b">
        <v>0</v>
      </c>
      <c r="F30" s="91" t="b">
        <v>0</v>
      </c>
      <c r="G30" s="91" t="b">
        <v>0</v>
      </c>
    </row>
    <row r="31" spans="1:7" ht="15">
      <c r="A31" s="91" t="s">
        <v>1259</v>
      </c>
      <c r="B31" s="91">
        <v>9</v>
      </c>
      <c r="C31" s="134">
        <v>0.007971242429311685</v>
      </c>
      <c r="D31" s="91" t="s">
        <v>1562</v>
      </c>
      <c r="E31" s="91" t="b">
        <v>0</v>
      </c>
      <c r="F31" s="91" t="b">
        <v>0</v>
      </c>
      <c r="G31" s="91" t="b">
        <v>0</v>
      </c>
    </row>
    <row r="32" spans="1:7" ht="15">
      <c r="A32" s="91" t="s">
        <v>1260</v>
      </c>
      <c r="B32" s="91">
        <v>9</v>
      </c>
      <c r="C32" s="134">
        <v>0.007971242429311685</v>
      </c>
      <c r="D32" s="91" t="s">
        <v>1562</v>
      </c>
      <c r="E32" s="91" t="b">
        <v>0</v>
      </c>
      <c r="F32" s="91" t="b">
        <v>0</v>
      </c>
      <c r="G32" s="91" t="b">
        <v>0</v>
      </c>
    </row>
    <row r="33" spans="1:7" ht="15">
      <c r="A33" s="91" t="s">
        <v>1261</v>
      </c>
      <c r="B33" s="91">
        <v>9</v>
      </c>
      <c r="C33" s="134">
        <v>0.007971242429311685</v>
      </c>
      <c r="D33" s="91" t="s">
        <v>1562</v>
      </c>
      <c r="E33" s="91" t="b">
        <v>0</v>
      </c>
      <c r="F33" s="91" t="b">
        <v>0</v>
      </c>
      <c r="G33" s="91" t="b">
        <v>0</v>
      </c>
    </row>
    <row r="34" spans="1:7" ht="15">
      <c r="A34" s="91" t="s">
        <v>1511</v>
      </c>
      <c r="B34" s="91">
        <v>9</v>
      </c>
      <c r="C34" s="134">
        <v>0.007971242429311685</v>
      </c>
      <c r="D34" s="91" t="s">
        <v>1562</v>
      </c>
      <c r="E34" s="91" t="b">
        <v>0</v>
      </c>
      <c r="F34" s="91" t="b">
        <v>0</v>
      </c>
      <c r="G34" s="91" t="b">
        <v>0</v>
      </c>
    </row>
    <row r="35" spans="1:7" ht="15">
      <c r="A35" s="91" t="s">
        <v>1512</v>
      </c>
      <c r="B35" s="91">
        <v>9</v>
      </c>
      <c r="C35" s="134">
        <v>0.007971242429311685</v>
      </c>
      <c r="D35" s="91" t="s">
        <v>1562</v>
      </c>
      <c r="E35" s="91" t="b">
        <v>0</v>
      </c>
      <c r="F35" s="91" t="b">
        <v>0</v>
      </c>
      <c r="G35" s="91" t="b">
        <v>0</v>
      </c>
    </row>
    <row r="36" spans="1:7" ht="15">
      <c r="A36" s="91" t="s">
        <v>1513</v>
      </c>
      <c r="B36" s="91">
        <v>9</v>
      </c>
      <c r="C36" s="134">
        <v>0.007971242429311685</v>
      </c>
      <c r="D36" s="91" t="s">
        <v>1562</v>
      </c>
      <c r="E36" s="91" t="b">
        <v>0</v>
      </c>
      <c r="F36" s="91" t="b">
        <v>0</v>
      </c>
      <c r="G36" s="91" t="b">
        <v>0</v>
      </c>
    </row>
    <row r="37" spans="1:7" ht="15">
      <c r="A37" s="91" t="s">
        <v>1514</v>
      </c>
      <c r="B37" s="91">
        <v>9</v>
      </c>
      <c r="C37" s="134">
        <v>0.007971242429311685</v>
      </c>
      <c r="D37" s="91" t="s">
        <v>1562</v>
      </c>
      <c r="E37" s="91" t="b">
        <v>0</v>
      </c>
      <c r="F37" s="91" t="b">
        <v>0</v>
      </c>
      <c r="G37" s="91" t="b">
        <v>0</v>
      </c>
    </row>
    <row r="38" spans="1:7" ht="15">
      <c r="A38" s="91" t="s">
        <v>1515</v>
      </c>
      <c r="B38" s="91">
        <v>9</v>
      </c>
      <c r="C38" s="134">
        <v>0.007971242429311685</v>
      </c>
      <c r="D38" s="91" t="s">
        <v>1562</v>
      </c>
      <c r="E38" s="91" t="b">
        <v>0</v>
      </c>
      <c r="F38" s="91" t="b">
        <v>0</v>
      </c>
      <c r="G38" s="91" t="b">
        <v>0</v>
      </c>
    </row>
    <row r="39" spans="1:7" ht="15">
      <c r="A39" s="91" t="s">
        <v>1242</v>
      </c>
      <c r="B39" s="91">
        <v>8</v>
      </c>
      <c r="C39" s="134">
        <v>0.0075293885002186605</v>
      </c>
      <c r="D39" s="91" t="s">
        <v>1562</v>
      </c>
      <c r="E39" s="91" t="b">
        <v>0</v>
      </c>
      <c r="F39" s="91" t="b">
        <v>0</v>
      </c>
      <c r="G39" s="91" t="b">
        <v>0</v>
      </c>
    </row>
    <row r="40" spans="1:7" ht="15">
      <c r="A40" s="91" t="s">
        <v>1244</v>
      </c>
      <c r="B40" s="91">
        <v>8</v>
      </c>
      <c r="C40" s="134">
        <v>0.0075293885002186605</v>
      </c>
      <c r="D40" s="91" t="s">
        <v>1562</v>
      </c>
      <c r="E40" s="91" t="b">
        <v>0</v>
      </c>
      <c r="F40" s="91" t="b">
        <v>0</v>
      </c>
      <c r="G40" s="91" t="b">
        <v>0</v>
      </c>
    </row>
    <row r="41" spans="1:7" ht="15">
      <c r="A41" s="91" t="s">
        <v>1245</v>
      </c>
      <c r="B41" s="91">
        <v>8</v>
      </c>
      <c r="C41" s="134">
        <v>0.0075293885002186605</v>
      </c>
      <c r="D41" s="91" t="s">
        <v>1562</v>
      </c>
      <c r="E41" s="91" t="b">
        <v>0</v>
      </c>
      <c r="F41" s="91" t="b">
        <v>0</v>
      </c>
      <c r="G41" s="91" t="b">
        <v>0</v>
      </c>
    </row>
    <row r="42" spans="1:7" ht="15">
      <c r="A42" s="91" t="s">
        <v>1246</v>
      </c>
      <c r="B42" s="91">
        <v>8</v>
      </c>
      <c r="C42" s="134">
        <v>0.0075293885002186605</v>
      </c>
      <c r="D42" s="91" t="s">
        <v>1562</v>
      </c>
      <c r="E42" s="91" t="b">
        <v>0</v>
      </c>
      <c r="F42" s="91" t="b">
        <v>0</v>
      </c>
      <c r="G42" s="91" t="b">
        <v>0</v>
      </c>
    </row>
    <row r="43" spans="1:7" ht="15">
      <c r="A43" s="91" t="s">
        <v>1247</v>
      </c>
      <c r="B43" s="91">
        <v>8</v>
      </c>
      <c r="C43" s="134">
        <v>0.0075293885002186605</v>
      </c>
      <c r="D43" s="91" t="s">
        <v>1562</v>
      </c>
      <c r="E43" s="91" t="b">
        <v>0</v>
      </c>
      <c r="F43" s="91" t="b">
        <v>0</v>
      </c>
      <c r="G43" s="91" t="b">
        <v>0</v>
      </c>
    </row>
    <row r="44" spans="1:7" ht="15">
      <c r="A44" s="91" t="s">
        <v>1248</v>
      </c>
      <c r="B44" s="91">
        <v>8</v>
      </c>
      <c r="C44" s="134">
        <v>0.0075293885002186605</v>
      </c>
      <c r="D44" s="91" t="s">
        <v>1562</v>
      </c>
      <c r="E44" s="91" t="b">
        <v>0</v>
      </c>
      <c r="F44" s="91" t="b">
        <v>0</v>
      </c>
      <c r="G44" s="91" t="b">
        <v>0</v>
      </c>
    </row>
    <row r="45" spans="1:7" ht="15">
      <c r="A45" s="91" t="s">
        <v>1516</v>
      </c>
      <c r="B45" s="91">
        <v>8</v>
      </c>
      <c r="C45" s="134">
        <v>0.0075293885002186605</v>
      </c>
      <c r="D45" s="91" t="s">
        <v>1562</v>
      </c>
      <c r="E45" s="91" t="b">
        <v>0</v>
      </c>
      <c r="F45" s="91" t="b">
        <v>0</v>
      </c>
      <c r="G45" s="91" t="b">
        <v>0</v>
      </c>
    </row>
    <row r="46" spans="1:7" ht="15">
      <c r="A46" s="91" t="s">
        <v>1517</v>
      </c>
      <c r="B46" s="91">
        <v>8</v>
      </c>
      <c r="C46" s="134">
        <v>0.0075293885002186605</v>
      </c>
      <c r="D46" s="91" t="s">
        <v>1562</v>
      </c>
      <c r="E46" s="91" t="b">
        <v>0</v>
      </c>
      <c r="F46" s="91" t="b">
        <v>0</v>
      </c>
      <c r="G46" s="91" t="b">
        <v>0</v>
      </c>
    </row>
    <row r="47" spans="1:7" ht="15">
      <c r="A47" s="91" t="s">
        <v>1518</v>
      </c>
      <c r="B47" s="91">
        <v>7</v>
      </c>
      <c r="C47" s="134">
        <v>0.0070285008691922035</v>
      </c>
      <c r="D47" s="91" t="s">
        <v>1562</v>
      </c>
      <c r="E47" s="91" t="b">
        <v>0</v>
      </c>
      <c r="F47" s="91" t="b">
        <v>0</v>
      </c>
      <c r="G47" s="91" t="b">
        <v>0</v>
      </c>
    </row>
    <row r="48" spans="1:7" ht="15">
      <c r="A48" s="91" t="s">
        <v>1267</v>
      </c>
      <c r="B48" s="91">
        <v>6</v>
      </c>
      <c r="C48" s="134">
        <v>0.0069753709803001655</v>
      </c>
      <c r="D48" s="91" t="s">
        <v>1562</v>
      </c>
      <c r="E48" s="91" t="b">
        <v>0</v>
      </c>
      <c r="F48" s="91" t="b">
        <v>0</v>
      </c>
      <c r="G48" s="91" t="b">
        <v>0</v>
      </c>
    </row>
    <row r="49" spans="1:7" ht="15">
      <c r="A49" s="91" t="s">
        <v>1268</v>
      </c>
      <c r="B49" s="91">
        <v>6</v>
      </c>
      <c r="C49" s="134">
        <v>0.006460091721855752</v>
      </c>
      <c r="D49" s="91" t="s">
        <v>1562</v>
      </c>
      <c r="E49" s="91" t="b">
        <v>0</v>
      </c>
      <c r="F49" s="91" t="b">
        <v>0</v>
      </c>
      <c r="G49" s="91" t="b">
        <v>0</v>
      </c>
    </row>
    <row r="50" spans="1:7" ht="15">
      <c r="A50" s="91" t="s">
        <v>1519</v>
      </c>
      <c r="B50" s="91">
        <v>5</v>
      </c>
      <c r="C50" s="134">
        <v>0.005812809150250138</v>
      </c>
      <c r="D50" s="91" t="s">
        <v>1562</v>
      </c>
      <c r="E50" s="91" t="b">
        <v>0</v>
      </c>
      <c r="F50" s="91" t="b">
        <v>0</v>
      </c>
      <c r="G50" s="91" t="b">
        <v>0</v>
      </c>
    </row>
    <row r="51" spans="1:7" ht="15">
      <c r="A51" s="91" t="s">
        <v>1265</v>
      </c>
      <c r="B51" s="91">
        <v>5</v>
      </c>
      <c r="C51" s="134">
        <v>0.005812809150250138</v>
      </c>
      <c r="D51" s="91" t="s">
        <v>1562</v>
      </c>
      <c r="E51" s="91" t="b">
        <v>0</v>
      </c>
      <c r="F51" s="91" t="b">
        <v>0</v>
      </c>
      <c r="G51" s="91" t="b">
        <v>0</v>
      </c>
    </row>
    <row r="52" spans="1:7" ht="15">
      <c r="A52" s="91" t="s">
        <v>1287</v>
      </c>
      <c r="B52" s="91">
        <v>4</v>
      </c>
      <c r="C52" s="134">
        <v>0.006376668182117844</v>
      </c>
      <c r="D52" s="91" t="s">
        <v>1562</v>
      </c>
      <c r="E52" s="91" t="b">
        <v>0</v>
      </c>
      <c r="F52" s="91" t="b">
        <v>0</v>
      </c>
      <c r="G52" s="91" t="b">
        <v>0</v>
      </c>
    </row>
    <row r="53" spans="1:7" ht="15">
      <c r="A53" s="91" t="s">
        <v>1266</v>
      </c>
      <c r="B53" s="91">
        <v>4</v>
      </c>
      <c r="C53" s="134">
        <v>0.005070681216113587</v>
      </c>
      <c r="D53" s="91" t="s">
        <v>1562</v>
      </c>
      <c r="E53" s="91" t="b">
        <v>0</v>
      </c>
      <c r="F53" s="91" t="b">
        <v>0</v>
      </c>
      <c r="G53" s="91" t="b">
        <v>0</v>
      </c>
    </row>
    <row r="54" spans="1:7" ht="15">
      <c r="A54" s="91" t="s">
        <v>1520</v>
      </c>
      <c r="B54" s="91">
        <v>4</v>
      </c>
      <c r="C54" s="134">
        <v>0.005070681216113587</v>
      </c>
      <c r="D54" s="91" t="s">
        <v>1562</v>
      </c>
      <c r="E54" s="91" t="b">
        <v>0</v>
      </c>
      <c r="F54" s="91" t="b">
        <v>0</v>
      </c>
      <c r="G54" s="91" t="b">
        <v>0</v>
      </c>
    </row>
    <row r="55" spans="1:7" ht="15">
      <c r="A55" s="91" t="s">
        <v>1521</v>
      </c>
      <c r="B55" s="91">
        <v>4</v>
      </c>
      <c r="C55" s="134">
        <v>0.005070681216113587</v>
      </c>
      <c r="D55" s="91" t="s">
        <v>1562</v>
      </c>
      <c r="E55" s="91" t="b">
        <v>0</v>
      </c>
      <c r="F55" s="91" t="b">
        <v>0</v>
      </c>
      <c r="G55" s="91" t="b">
        <v>0</v>
      </c>
    </row>
    <row r="56" spans="1:7" ht="15">
      <c r="A56" s="91" t="s">
        <v>1522</v>
      </c>
      <c r="B56" s="91">
        <v>4</v>
      </c>
      <c r="C56" s="134">
        <v>0.005070681216113587</v>
      </c>
      <c r="D56" s="91" t="s">
        <v>1562</v>
      </c>
      <c r="E56" s="91" t="b">
        <v>0</v>
      </c>
      <c r="F56" s="91" t="b">
        <v>0</v>
      </c>
      <c r="G56" s="91" t="b">
        <v>0</v>
      </c>
    </row>
    <row r="57" spans="1:7" ht="15">
      <c r="A57" s="91" t="s">
        <v>1523</v>
      </c>
      <c r="B57" s="91">
        <v>4</v>
      </c>
      <c r="C57" s="134">
        <v>0.005070681216113587</v>
      </c>
      <c r="D57" s="91" t="s">
        <v>1562</v>
      </c>
      <c r="E57" s="91" t="b">
        <v>0</v>
      </c>
      <c r="F57" s="91" t="b">
        <v>0</v>
      </c>
      <c r="G57" s="91" t="b">
        <v>0</v>
      </c>
    </row>
    <row r="58" spans="1:7" ht="15">
      <c r="A58" s="91" t="s">
        <v>342</v>
      </c>
      <c r="B58" s="91">
        <v>4</v>
      </c>
      <c r="C58" s="134">
        <v>0.005070681216113587</v>
      </c>
      <c r="D58" s="91" t="s">
        <v>1562</v>
      </c>
      <c r="E58" s="91" t="b">
        <v>0</v>
      </c>
      <c r="F58" s="91" t="b">
        <v>0</v>
      </c>
      <c r="G58" s="91" t="b">
        <v>0</v>
      </c>
    </row>
    <row r="59" spans="1:7" ht="15">
      <c r="A59" s="91" t="s">
        <v>1524</v>
      </c>
      <c r="B59" s="91">
        <v>4</v>
      </c>
      <c r="C59" s="134">
        <v>0.005070681216113587</v>
      </c>
      <c r="D59" s="91" t="s">
        <v>1562</v>
      </c>
      <c r="E59" s="91" t="b">
        <v>0</v>
      </c>
      <c r="F59" s="91" t="b">
        <v>0</v>
      </c>
      <c r="G59" s="91" t="b">
        <v>0</v>
      </c>
    </row>
    <row r="60" spans="1:7" ht="15">
      <c r="A60" s="91" t="s">
        <v>1525</v>
      </c>
      <c r="B60" s="91">
        <v>4</v>
      </c>
      <c r="C60" s="134">
        <v>0.005070681216113587</v>
      </c>
      <c r="D60" s="91" t="s">
        <v>1562</v>
      </c>
      <c r="E60" s="91" t="b">
        <v>1</v>
      </c>
      <c r="F60" s="91" t="b">
        <v>0</v>
      </c>
      <c r="G60" s="91" t="b">
        <v>0</v>
      </c>
    </row>
    <row r="61" spans="1:7" ht="15">
      <c r="A61" s="91" t="s">
        <v>1526</v>
      </c>
      <c r="B61" s="91">
        <v>4</v>
      </c>
      <c r="C61" s="134">
        <v>0.005070681216113587</v>
      </c>
      <c r="D61" s="91" t="s">
        <v>1562</v>
      </c>
      <c r="E61" s="91" t="b">
        <v>0</v>
      </c>
      <c r="F61" s="91" t="b">
        <v>0</v>
      </c>
      <c r="G61" s="91" t="b">
        <v>0</v>
      </c>
    </row>
    <row r="62" spans="1:7" ht="15">
      <c r="A62" s="91" t="s">
        <v>1527</v>
      </c>
      <c r="B62" s="91">
        <v>4</v>
      </c>
      <c r="C62" s="134">
        <v>0.005070681216113587</v>
      </c>
      <c r="D62" s="91" t="s">
        <v>1562</v>
      </c>
      <c r="E62" s="91" t="b">
        <v>0</v>
      </c>
      <c r="F62" s="91" t="b">
        <v>0</v>
      </c>
      <c r="G62" s="91" t="b">
        <v>0</v>
      </c>
    </row>
    <row r="63" spans="1:7" ht="15">
      <c r="A63" s="91" t="s">
        <v>215</v>
      </c>
      <c r="B63" s="91">
        <v>4</v>
      </c>
      <c r="C63" s="134">
        <v>0.005070681216113587</v>
      </c>
      <c r="D63" s="91" t="s">
        <v>1562</v>
      </c>
      <c r="E63" s="91" t="b">
        <v>0</v>
      </c>
      <c r="F63" s="91" t="b">
        <v>0</v>
      </c>
      <c r="G63" s="91" t="b">
        <v>0</v>
      </c>
    </row>
    <row r="64" spans="1:7" ht="15">
      <c r="A64" s="91" t="s">
        <v>1528</v>
      </c>
      <c r="B64" s="91">
        <v>4</v>
      </c>
      <c r="C64" s="134">
        <v>0.005070681216113587</v>
      </c>
      <c r="D64" s="91" t="s">
        <v>1562</v>
      </c>
      <c r="E64" s="91" t="b">
        <v>0</v>
      </c>
      <c r="F64" s="91" t="b">
        <v>0</v>
      </c>
      <c r="G64" s="91" t="b">
        <v>0</v>
      </c>
    </row>
    <row r="65" spans="1:7" ht="15">
      <c r="A65" s="91" t="s">
        <v>1529</v>
      </c>
      <c r="B65" s="91">
        <v>4</v>
      </c>
      <c r="C65" s="134">
        <v>0.005070681216113587</v>
      </c>
      <c r="D65" s="91" t="s">
        <v>1562</v>
      </c>
      <c r="E65" s="91" t="b">
        <v>0</v>
      </c>
      <c r="F65" s="91" t="b">
        <v>0</v>
      </c>
      <c r="G65" s="91" t="b">
        <v>0</v>
      </c>
    </row>
    <row r="66" spans="1:7" ht="15">
      <c r="A66" s="91" t="s">
        <v>1530</v>
      </c>
      <c r="B66" s="91">
        <v>4</v>
      </c>
      <c r="C66" s="134">
        <v>0.005070681216113587</v>
      </c>
      <c r="D66" s="91" t="s">
        <v>1562</v>
      </c>
      <c r="E66" s="91" t="b">
        <v>0</v>
      </c>
      <c r="F66" s="91" t="b">
        <v>0</v>
      </c>
      <c r="G66" s="91" t="b">
        <v>0</v>
      </c>
    </row>
    <row r="67" spans="1:7" ht="15">
      <c r="A67" s="91" t="s">
        <v>1531</v>
      </c>
      <c r="B67" s="91">
        <v>4</v>
      </c>
      <c r="C67" s="134">
        <v>0.005070681216113587</v>
      </c>
      <c r="D67" s="91" t="s">
        <v>1562</v>
      </c>
      <c r="E67" s="91" t="b">
        <v>1</v>
      </c>
      <c r="F67" s="91" t="b">
        <v>0</v>
      </c>
      <c r="G67" s="91" t="b">
        <v>0</v>
      </c>
    </row>
    <row r="68" spans="1:7" ht="15">
      <c r="A68" s="91" t="s">
        <v>1532</v>
      </c>
      <c r="B68" s="91">
        <v>4</v>
      </c>
      <c r="C68" s="134">
        <v>0.005070681216113587</v>
      </c>
      <c r="D68" s="91" t="s">
        <v>1562</v>
      </c>
      <c r="E68" s="91" t="b">
        <v>0</v>
      </c>
      <c r="F68" s="91" t="b">
        <v>0</v>
      </c>
      <c r="G68" s="91" t="b">
        <v>0</v>
      </c>
    </row>
    <row r="69" spans="1:7" ht="15">
      <c r="A69" s="91" t="s">
        <v>1533</v>
      </c>
      <c r="B69" s="91">
        <v>4</v>
      </c>
      <c r="C69" s="134">
        <v>0.005070681216113587</v>
      </c>
      <c r="D69" s="91" t="s">
        <v>1562</v>
      </c>
      <c r="E69" s="91" t="b">
        <v>0</v>
      </c>
      <c r="F69" s="91" t="b">
        <v>0</v>
      </c>
      <c r="G69" s="91" t="b">
        <v>0</v>
      </c>
    </row>
    <row r="70" spans="1:7" ht="15">
      <c r="A70" s="91" t="s">
        <v>1534</v>
      </c>
      <c r="B70" s="91">
        <v>4</v>
      </c>
      <c r="C70" s="134">
        <v>0.005070681216113587</v>
      </c>
      <c r="D70" s="91" t="s">
        <v>1562</v>
      </c>
      <c r="E70" s="91" t="b">
        <v>0</v>
      </c>
      <c r="F70" s="91" t="b">
        <v>0</v>
      </c>
      <c r="G70" s="91" t="b">
        <v>0</v>
      </c>
    </row>
    <row r="71" spans="1:7" ht="15">
      <c r="A71" s="91" t="s">
        <v>288</v>
      </c>
      <c r="B71" s="91">
        <v>3</v>
      </c>
      <c r="C71" s="134">
        <v>0.004209536085431069</v>
      </c>
      <c r="D71" s="91" t="s">
        <v>1562</v>
      </c>
      <c r="E71" s="91" t="b">
        <v>0</v>
      </c>
      <c r="F71" s="91" t="b">
        <v>0</v>
      </c>
      <c r="G71" s="91" t="b">
        <v>0</v>
      </c>
    </row>
    <row r="72" spans="1:7" ht="15">
      <c r="A72" s="91" t="s">
        <v>1264</v>
      </c>
      <c r="B72" s="91">
        <v>3</v>
      </c>
      <c r="C72" s="134">
        <v>0.004209536085431069</v>
      </c>
      <c r="D72" s="91" t="s">
        <v>1562</v>
      </c>
      <c r="E72" s="91" t="b">
        <v>0</v>
      </c>
      <c r="F72" s="91" t="b">
        <v>0</v>
      </c>
      <c r="G72" s="91" t="b">
        <v>0</v>
      </c>
    </row>
    <row r="73" spans="1:7" ht="15">
      <c r="A73" s="91" t="s">
        <v>287</v>
      </c>
      <c r="B73" s="91">
        <v>3</v>
      </c>
      <c r="C73" s="134">
        <v>0.004209536085431069</v>
      </c>
      <c r="D73" s="91" t="s">
        <v>1562</v>
      </c>
      <c r="E73" s="91" t="b">
        <v>0</v>
      </c>
      <c r="F73" s="91" t="b">
        <v>0</v>
      </c>
      <c r="G73" s="91" t="b">
        <v>0</v>
      </c>
    </row>
    <row r="74" spans="1:7" ht="15">
      <c r="A74" s="91" t="s">
        <v>1272</v>
      </c>
      <c r="B74" s="91">
        <v>3</v>
      </c>
      <c r="C74" s="134">
        <v>0.004782501136588383</v>
      </c>
      <c r="D74" s="91" t="s">
        <v>1562</v>
      </c>
      <c r="E74" s="91" t="b">
        <v>0</v>
      </c>
      <c r="F74" s="91" t="b">
        <v>0</v>
      </c>
      <c r="G74" s="91" t="b">
        <v>0</v>
      </c>
    </row>
    <row r="75" spans="1:7" ht="15">
      <c r="A75" s="91" t="s">
        <v>1535</v>
      </c>
      <c r="B75" s="91">
        <v>3</v>
      </c>
      <c r="C75" s="134">
        <v>0.004209536085431069</v>
      </c>
      <c r="D75" s="91" t="s">
        <v>1562</v>
      </c>
      <c r="E75" s="91" t="b">
        <v>0</v>
      </c>
      <c r="F75" s="91" t="b">
        <v>0</v>
      </c>
      <c r="G75" s="91" t="b">
        <v>0</v>
      </c>
    </row>
    <row r="76" spans="1:7" ht="15">
      <c r="A76" s="91" t="s">
        <v>1536</v>
      </c>
      <c r="B76" s="91">
        <v>3</v>
      </c>
      <c r="C76" s="134">
        <v>0.004209536085431069</v>
      </c>
      <c r="D76" s="91" t="s">
        <v>1562</v>
      </c>
      <c r="E76" s="91" t="b">
        <v>0</v>
      </c>
      <c r="F76" s="91" t="b">
        <v>0</v>
      </c>
      <c r="G76" s="91" t="b">
        <v>0</v>
      </c>
    </row>
    <row r="77" spans="1:7" ht="15">
      <c r="A77" s="91" t="s">
        <v>214</v>
      </c>
      <c r="B77" s="91">
        <v>3</v>
      </c>
      <c r="C77" s="134">
        <v>0.004209536085431069</v>
      </c>
      <c r="D77" s="91" t="s">
        <v>1562</v>
      </c>
      <c r="E77" s="91" t="b">
        <v>0</v>
      </c>
      <c r="F77" s="91" t="b">
        <v>0</v>
      </c>
      <c r="G77" s="91" t="b">
        <v>0</v>
      </c>
    </row>
    <row r="78" spans="1:7" ht="15">
      <c r="A78" s="91" t="s">
        <v>1537</v>
      </c>
      <c r="B78" s="91">
        <v>3</v>
      </c>
      <c r="C78" s="134">
        <v>0.004209536085431069</v>
      </c>
      <c r="D78" s="91" t="s">
        <v>1562</v>
      </c>
      <c r="E78" s="91" t="b">
        <v>0</v>
      </c>
      <c r="F78" s="91" t="b">
        <v>0</v>
      </c>
      <c r="G78" s="91" t="b">
        <v>0</v>
      </c>
    </row>
    <row r="79" spans="1:7" ht="15">
      <c r="A79" s="91" t="s">
        <v>1288</v>
      </c>
      <c r="B79" s="91">
        <v>2</v>
      </c>
      <c r="C79" s="134">
        <v>0.003188334091058922</v>
      </c>
      <c r="D79" s="91" t="s">
        <v>1562</v>
      </c>
      <c r="E79" s="91" t="b">
        <v>0</v>
      </c>
      <c r="F79" s="91" t="b">
        <v>1</v>
      </c>
      <c r="G79" s="91" t="b">
        <v>0</v>
      </c>
    </row>
    <row r="80" spans="1:7" ht="15">
      <c r="A80" s="91" t="s">
        <v>1289</v>
      </c>
      <c r="B80" s="91">
        <v>2</v>
      </c>
      <c r="C80" s="134">
        <v>0.003188334091058922</v>
      </c>
      <c r="D80" s="91" t="s">
        <v>1562</v>
      </c>
      <c r="E80" s="91" t="b">
        <v>0</v>
      </c>
      <c r="F80" s="91" t="b">
        <v>0</v>
      </c>
      <c r="G80" s="91" t="b">
        <v>0</v>
      </c>
    </row>
    <row r="81" spans="1:7" ht="15">
      <c r="A81" s="91" t="s">
        <v>1290</v>
      </c>
      <c r="B81" s="91">
        <v>2</v>
      </c>
      <c r="C81" s="134">
        <v>0.003188334091058922</v>
      </c>
      <c r="D81" s="91" t="s">
        <v>1562</v>
      </c>
      <c r="E81" s="91" t="b">
        <v>0</v>
      </c>
      <c r="F81" s="91" t="b">
        <v>0</v>
      </c>
      <c r="G81" s="91" t="b">
        <v>0</v>
      </c>
    </row>
    <row r="82" spans="1:7" ht="15">
      <c r="A82" s="91" t="s">
        <v>1291</v>
      </c>
      <c r="B82" s="91">
        <v>2</v>
      </c>
      <c r="C82" s="134">
        <v>0.003188334091058922</v>
      </c>
      <c r="D82" s="91" t="s">
        <v>1562</v>
      </c>
      <c r="E82" s="91" t="b">
        <v>0</v>
      </c>
      <c r="F82" s="91" t="b">
        <v>0</v>
      </c>
      <c r="G82" s="91" t="b">
        <v>0</v>
      </c>
    </row>
    <row r="83" spans="1:7" ht="15">
      <c r="A83" s="91" t="s">
        <v>1292</v>
      </c>
      <c r="B83" s="91">
        <v>2</v>
      </c>
      <c r="C83" s="134">
        <v>0.003188334091058922</v>
      </c>
      <c r="D83" s="91" t="s">
        <v>1562</v>
      </c>
      <c r="E83" s="91" t="b">
        <v>1</v>
      </c>
      <c r="F83" s="91" t="b">
        <v>0</v>
      </c>
      <c r="G83" s="91" t="b">
        <v>0</v>
      </c>
    </row>
    <row r="84" spans="1:7" ht="15">
      <c r="A84" s="91" t="s">
        <v>1293</v>
      </c>
      <c r="B84" s="91">
        <v>2</v>
      </c>
      <c r="C84" s="134">
        <v>0.003188334091058922</v>
      </c>
      <c r="D84" s="91" t="s">
        <v>1562</v>
      </c>
      <c r="E84" s="91" t="b">
        <v>0</v>
      </c>
      <c r="F84" s="91" t="b">
        <v>0</v>
      </c>
      <c r="G84" s="91" t="b">
        <v>0</v>
      </c>
    </row>
    <row r="85" spans="1:7" ht="15">
      <c r="A85" s="91" t="s">
        <v>1294</v>
      </c>
      <c r="B85" s="91">
        <v>2</v>
      </c>
      <c r="C85" s="134">
        <v>0.003188334091058922</v>
      </c>
      <c r="D85" s="91" t="s">
        <v>1562</v>
      </c>
      <c r="E85" s="91" t="b">
        <v>0</v>
      </c>
      <c r="F85" s="91" t="b">
        <v>0</v>
      </c>
      <c r="G85" s="91" t="b">
        <v>0</v>
      </c>
    </row>
    <row r="86" spans="1:7" ht="15">
      <c r="A86" s="91" t="s">
        <v>1295</v>
      </c>
      <c r="B86" s="91">
        <v>2</v>
      </c>
      <c r="C86" s="134">
        <v>0.003188334091058922</v>
      </c>
      <c r="D86" s="91" t="s">
        <v>1562</v>
      </c>
      <c r="E86" s="91" t="b">
        <v>0</v>
      </c>
      <c r="F86" s="91" t="b">
        <v>0</v>
      </c>
      <c r="G86" s="91" t="b">
        <v>0</v>
      </c>
    </row>
    <row r="87" spans="1:7" ht="15">
      <c r="A87" s="91" t="s">
        <v>1538</v>
      </c>
      <c r="B87" s="91">
        <v>2</v>
      </c>
      <c r="C87" s="134">
        <v>0.003188334091058922</v>
      </c>
      <c r="D87" s="91" t="s">
        <v>1562</v>
      </c>
      <c r="E87" s="91" t="b">
        <v>0</v>
      </c>
      <c r="F87" s="91" t="b">
        <v>0</v>
      </c>
      <c r="G87" s="91" t="b">
        <v>0</v>
      </c>
    </row>
    <row r="88" spans="1:7" ht="15">
      <c r="A88" s="91" t="s">
        <v>1539</v>
      </c>
      <c r="B88" s="91">
        <v>2</v>
      </c>
      <c r="C88" s="134">
        <v>0.003188334091058922</v>
      </c>
      <c r="D88" s="91" t="s">
        <v>1562</v>
      </c>
      <c r="E88" s="91" t="b">
        <v>0</v>
      </c>
      <c r="F88" s="91" t="b">
        <v>0</v>
      </c>
      <c r="G88" s="91" t="b">
        <v>0</v>
      </c>
    </row>
    <row r="89" spans="1:7" ht="15">
      <c r="A89" s="91" t="s">
        <v>1540</v>
      </c>
      <c r="B89" s="91">
        <v>2</v>
      </c>
      <c r="C89" s="134">
        <v>0.003188334091058922</v>
      </c>
      <c r="D89" s="91" t="s">
        <v>1562</v>
      </c>
      <c r="E89" s="91" t="b">
        <v>0</v>
      </c>
      <c r="F89" s="91" t="b">
        <v>0</v>
      </c>
      <c r="G89" s="91" t="b">
        <v>0</v>
      </c>
    </row>
    <row r="90" spans="1:7" ht="15">
      <c r="A90" s="91" t="s">
        <v>1269</v>
      </c>
      <c r="B90" s="91">
        <v>2</v>
      </c>
      <c r="C90" s="134">
        <v>0.003188334091058922</v>
      </c>
      <c r="D90" s="91" t="s">
        <v>1562</v>
      </c>
      <c r="E90" s="91" t="b">
        <v>0</v>
      </c>
      <c r="F90" s="91" t="b">
        <v>0</v>
      </c>
      <c r="G90" s="91" t="b">
        <v>0</v>
      </c>
    </row>
    <row r="91" spans="1:7" ht="15">
      <c r="A91" s="91" t="s">
        <v>1541</v>
      </c>
      <c r="B91" s="91">
        <v>2</v>
      </c>
      <c r="C91" s="134">
        <v>0.003188334091058922</v>
      </c>
      <c r="D91" s="91" t="s">
        <v>1562</v>
      </c>
      <c r="E91" s="91" t="b">
        <v>0</v>
      </c>
      <c r="F91" s="91" t="b">
        <v>0</v>
      </c>
      <c r="G91" s="91" t="b">
        <v>0</v>
      </c>
    </row>
    <row r="92" spans="1:7" ht="15">
      <c r="A92" s="91" t="s">
        <v>1542</v>
      </c>
      <c r="B92" s="91">
        <v>2</v>
      </c>
      <c r="C92" s="134">
        <v>0.003188334091058922</v>
      </c>
      <c r="D92" s="91" t="s">
        <v>1562</v>
      </c>
      <c r="E92" s="91" t="b">
        <v>0</v>
      </c>
      <c r="F92" s="91" t="b">
        <v>0</v>
      </c>
      <c r="G92" s="91" t="b">
        <v>0</v>
      </c>
    </row>
    <row r="93" spans="1:7" ht="15">
      <c r="A93" s="91" t="s">
        <v>1543</v>
      </c>
      <c r="B93" s="91">
        <v>2</v>
      </c>
      <c r="C93" s="134">
        <v>0.003188334091058922</v>
      </c>
      <c r="D93" s="91" t="s">
        <v>1562</v>
      </c>
      <c r="E93" s="91" t="b">
        <v>0</v>
      </c>
      <c r="F93" s="91" t="b">
        <v>0</v>
      </c>
      <c r="G93" s="91" t="b">
        <v>0</v>
      </c>
    </row>
    <row r="94" spans="1:7" ht="15">
      <c r="A94" s="91" t="s">
        <v>1544</v>
      </c>
      <c r="B94" s="91">
        <v>2</v>
      </c>
      <c r="C94" s="134">
        <v>0.003188334091058922</v>
      </c>
      <c r="D94" s="91" t="s">
        <v>1562</v>
      </c>
      <c r="E94" s="91" t="b">
        <v>0</v>
      </c>
      <c r="F94" s="91" t="b">
        <v>0</v>
      </c>
      <c r="G94" s="91" t="b">
        <v>0</v>
      </c>
    </row>
    <row r="95" spans="1:7" ht="15">
      <c r="A95" s="91" t="s">
        <v>1545</v>
      </c>
      <c r="B95" s="91">
        <v>2</v>
      </c>
      <c r="C95" s="134">
        <v>0.003188334091058922</v>
      </c>
      <c r="D95" s="91" t="s">
        <v>1562</v>
      </c>
      <c r="E95" s="91" t="b">
        <v>0</v>
      </c>
      <c r="F95" s="91" t="b">
        <v>0</v>
      </c>
      <c r="G95" s="91" t="b">
        <v>0</v>
      </c>
    </row>
    <row r="96" spans="1:7" ht="15">
      <c r="A96" s="91" t="s">
        <v>1273</v>
      </c>
      <c r="B96" s="91">
        <v>2</v>
      </c>
      <c r="C96" s="134">
        <v>0.003188334091058922</v>
      </c>
      <c r="D96" s="91" t="s">
        <v>1562</v>
      </c>
      <c r="E96" s="91" t="b">
        <v>0</v>
      </c>
      <c r="F96" s="91" t="b">
        <v>0</v>
      </c>
      <c r="G96" s="91" t="b">
        <v>0</v>
      </c>
    </row>
    <row r="97" spans="1:7" ht="15">
      <c r="A97" s="91" t="s">
        <v>1274</v>
      </c>
      <c r="B97" s="91">
        <v>2</v>
      </c>
      <c r="C97" s="134">
        <v>0.003188334091058922</v>
      </c>
      <c r="D97" s="91" t="s">
        <v>1562</v>
      </c>
      <c r="E97" s="91" t="b">
        <v>0</v>
      </c>
      <c r="F97" s="91" t="b">
        <v>0</v>
      </c>
      <c r="G97" s="91" t="b">
        <v>0</v>
      </c>
    </row>
    <row r="98" spans="1:7" ht="15">
      <c r="A98" s="91" t="s">
        <v>1275</v>
      </c>
      <c r="B98" s="91">
        <v>2</v>
      </c>
      <c r="C98" s="134">
        <v>0.003188334091058922</v>
      </c>
      <c r="D98" s="91" t="s">
        <v>1562</v>
      </c>
      <c r="E98" s="91" t="b">
        <v>0</v>
      </c>
      <c r="F98" s="91" t="b">
        <v>0</v>
      </c>
      <c r="G98" s="91" t="b">
        <v>0</v>
      </c>
    </row>
    <row r="99" spans="1:7" ht="15">
      <c r="A99" s="91" t="s">
        <v>284</v>
      </c>
      <c r="B99" s="91">
        <v>2</v>
      </c>
      <c r="C99" s="134">
        <v>0.003188334091058922</v>
      </c>
      <c r="D99" s="91" t="s">
        <v>1562</v>
      </c>
      <c r="E99" s="91" t="b">
        <v>0</v>
      </c>
      <c r="F99" s="91" t="b">
        <v>0</v>
      </c>
      <c r="G99" s="91" t="b">
        <v>0</v>
      </c>
    </row>
    <row r="100" spans="1:7" ht="15">
      <c r="A100" s="91" t="s">
        <v>283</v>
      </c>
      <c r="B100" s="91">
        <v>2</v>
      </c>
      <c r="C100" s="134">
        <v>0.003188334091058922</v>
      </c>
      <c r="D100" s="91" t="s">
        <v>1562</v>
      </c>
      <c r="E100" s="91" t="b">
        <v>0</v>
      </c>
      <c r="F100" s="91" t="b">
        <v>0</v>
      </c>
      <c r="G100" s="91" t="b">
        <v>0</v>
      </c>
    </row>
    <row r="101" spans="1:7" ht="15">
      <c r="A101" s="91" t="s">
        <v>282</v>
      </c>
      <c r="B101" s="91">
        <v>2</v>
      </c>
      <c r="C101" s="134">
        <v>0.003188334091058922</v>
      </c>
      <c r="D101" s="91" t="s">
        <v>1562</v>
      </c>
      <c r="E101" s="91" t="b">
        <v>0</v>
      </c>
      <c r="F101" s="91" t="b">
        <v>0</v>
      </c>
      <c r="G101" s="91" t="b">
        <v>0</v>
      </c>
    </row>
    <row r="102" spans="1:7" ht="15">
      <c r="A102" s="91" t="s">
        <v>1276</v>
      </c>
      <c r="B102" s="91">
        <v>2</v>
      </c>
      <c r="C102" s="134">
        <v>0.003188334091058922</v>
      </c>
      <c r="D102" s="91" t="s">
        <v>1562</v>
      </c>
      <c r="E102" s="91" t="b">
        <v>0</v>
      </c>
      <c r="F102" s="91" t="b">
        <v>0</v>
      </c>
      <c r="G102" s="91" t="b">
        <v>0</v>
      </c>
    </row>
    <row r="103" spans="1:7" ht="15">
      <c r="A103" s="91" t="s">
        <v>1277</v>
      </c>
      <c r="B103" s="91">
        <v>2</v>
      </c>
      <c r="C103" s="134">
        <v>0.003188334091058922</v>
      </c>
      <c r="D103" s="91" t="s">
        <v>1562</v>
      </c>
      <c r="E103" s="91" t="b">
        <v>0</v>
      </c>
      <c r="F103" s="91" t="b">
        <v>0</v>
      </c>
      <c r="G103" s="91" t="b">
        <v>0</v>
      </c>
    </row>
    <row r="104" spans="1:7" ht="15">
      <c r="A104" s="91" t="s">
        <v>1278</v>
      </c>
      <c r="B104" s="91">
        <v>2</v>
      </c>
      <c r="C104" s="134">
        <v>0.003188334091058922</v>
      </c>
      <c r="D104" s="91" t="s">
        <v>1562</v>
      </c>
      <c r="E104" s="91" t="b">
        <v>0</v>
      </c>
      <c r="F104" s="91" t="b">
        <v>0</v>
      </c>
      <c r="G104" s="91" t="b">
        <v>0</v>
      </c>
    </row>
    <row r="105" spans="1:7" ht="15">
      <c r="A105" s="91" t="s">
        <v>1546</v>
      </c>
      <c r="B105" s="91">
        <v>2</v>
      </c>
      <c r="C105" s="134">
        <v>0.003188334091058922</v>
      </c>
      <c r="D105" s="91" t="s">
        <v>1562</v>
      </c>
      <c r="E105" s="91" t="b">
        <v>0</v>
      </c>
      <c r="F105" s="91" t="b">
        <v>0</v>
      </c>
      <c r="G105" s="91" t="b">
        <v>0</v>
      </c>
    </row>
    <row r="106" spans="1:7" ht="15">
      <c r="A106" s="91" t="s">
        <v>1547</v>
      </c>
      <c r="B106" s="91">
        <v>2</v>
      </c>
      <c r="C106" s="134">
        <v>0.003188334091058922</v>
      </c>
      <c r="D106" s="91" t="s">
        <v>1562</v>
      </c>
      <c r="E106" s="91" t="b">
        <v>0</v>
      </c>
      <c r="F106" s="91" t="b">
        <v>1</v>
      </c>
      <c r="G106" s="91" t="b">
        <v>0</v>
      </c>
    </row>
    <row r="107" spans="1:7" ht="15">
      <c r="A107" s="91" t="s">
        <v>1548</v>
      </c>
      <c r="B107" s="91">
        <v>2</v>
      </c>
      <c r="C107" s="134">
        <v>0.003188334091058922</v>
      </c>
      <c r="D107" s="91" t="s">
        <v>1562</v>
      </c>
      <c r="E107" s="91" t="b">
        <v>0</v>
      </c>
      <c r="F107" s="91" t="b">
        <v>0</v>
      </c>
      <c r="G107" s="91" t="b">
        <v>0</v>
      </c>
    </row>
    <row r="108" spans="1:7" ht="15">
      <c r="A108" s="91" t="s">
        <v>217</v>
      </c>
      <c r="B108" s="91">
        <v>2</v>
      </c>
      <c r="C108" s="134">
        <v>0.003188334091058922</v>
      </c>
      <c r="D108" s="91" t="s">
        <v>1562</v>
      </c>
      <c r="E108" s="91" t="b">
        <v>0</v>
      </c>
      <c r="F108" s="91" t="b">
        <v>0</v>
      </c>
      <c r="G108" s="91" t="b">
        <v>0</v>
      </c>
    </row>
    <row r="109" spans="1:7" ht="15">
      <c r="A109" s="91" t="s">
        <v>1549</v>
      </c>
      <c r="B109" s="91">
        <v>2</v>
      </c>
      <c r="C109" s="134">
        <v>0.003188334091058922</v>
      </c>
      <c r="D109" s="91" t="s">
        <v>1562</v>
      </c>
      <c r="E109" s="91" t="b">
        <v>0</v>
      </c>
      <c r="F109" s="91" t="b">
        <v>0</v>
      </c>
      <c r="G109" s="91" t="b">
        <v>0</v>
      </c>
    </row>
    <row r="110" spans="1:7" ht="15">
      <c r="A110" s="91" t="s">
        <v>1550</v>
      </c>
      <c r="B110" s="91">
        <v>2</v>
      </c>
      <c r="C110" s="134">
        <v>0.003188334091058922</v>
      </c>
      <c r="D110" s="91" t="s">
        <v>1562</v>
      </c>
      <c r="E110" s="91" t="b">
        <v>0</v>
      </c>
      <c r="F110" s="91" t="b">
        <v>0</v>
      </c>
      <c r="G110" s="91" t="b">
        <v>0</v>
      </c>
    </row>
    <row r="111" spans="1:7" ht="15">
      <c r="A111" s="91" t="s">
        <v>1551</v>
      </c>
      <c r="B111" s="91">
        <v>2</v>
      </c>
      <c r="C111" s="134">
        <v>0.003188334091058922</v>
      </c>
      <c r="D111" s="91" t="s">
        <v>1562</v>
      </c>
      <c r="E111" s="91" t="b">
        <v>0</v>
      </c>
      <c r="F111" s="91" t="b">
        <v>0</v>
      </c>
      <c r="G111" s="91" t="b">
        <v>0</v>
      </c>
    </row>
    <row r="112" spans="1:7" ht="15">
      <c r="A112" s="91" t="s">
        <v>1282</v>
      </c>
      <c r="B112" s="91">
        <v>2</v>
      </c>
      <c r="C112" s="134">
        <v>0.0038413275740610507</v>
      </c>
      <c r="D112" s="91" t="s">
        <v>1562</v>
      </c>
      <c r="E112" s="91" t="b">
        <v>0</v>
      </c>
      <c r="F112" s="91" t="b">
        <v>0</v>
      </c>
      <c r="G112" s="91" t="b">
        <v>0</v>
      </c>
    </row>
    <row r="113" spans="1:7" ht="15">
      <c r="A113" s="91" t="s">
        <v>1283</v>
      </c>
      <c r="B113" s="91">
        <v>2</v>
      </c>
      <c r="C113" s="134">
        <v>0.0038413275740610507</v>
      </c>
      <c r="D113" s="91" t="s">
        <v>1562</v>
      </c>
      <c r="E113" s="91" t="b">
        <v>0</v>
      </c>
      <c r="F113" s="91" t="b">
        <v>0</v>
      </c>
      <c r="G113" s="91" t="b">
        <v>0</v>
      </c>
    </row>
    <row r="114" spans="1:7" ht="15">
      <c r="A114" s="91" t="s">
        <v>1552</v>
      </c>
      <c r="B114" s="91">
        <v>2</v>
      </c>
      <c r="C114" s="134">
        <v>0.003188334091058922</v>
      </c>
      <c r="D114" s="91" t="s">
        <v>1562</v>
      </c>
      <c r="E114" s="91" t="b">
        <v>0</v>
      </c>
      <c r="F114" s="91" t="b">
        <v>0</v>
      </c>
      <c r="G114" s="91" t="b">
        <v>0</v>
      </c>
    </row>
    <row r="115" spans="1:7" ht="15">
      <c r="A115" s="91" t="s">
        <v>1553</v>
      </c>
      <c r="B115" s="91">
        <v>2</v>
      </c>
      <c r="C115" s="134">
        <v>0.003188334091058922</v>
      </c>
      <c r="D115" s="91" t="s">
        <v>1562</v>
      </c>
      <c r="E115" s="91" t="b">
        <v>0</v>
      </c>
      <c r="F115" s="91" t="b">
        <v>0</v>
      </c>
      <c r="G115" s="91" t="b">
        <v>0</v>
      </c>
    </row>
    <row r="116" spans="1:7" ht="15">
      <c r="A116" s="91" t="s">
        <v>1554</v>
      </c>
      <c r="B116" s="91">
        <v>2</v>
      </c>
      <c r="C116" s="134">
        <v>0.003188334091058922</v>
      </c>
      <c r="D116" s="91" t="s">
        <v>1562</v>
      </c>
      <c r="E116" s="91" t="b">
        <v>0</v>
      </c>
      <c r="F116" s="91" t="b">
        <v>0</v>
      </c>
      <c r="G116" s="91" t="b">
        <v>0</v>
      </c>
    </row>
    <row r="117" spans="1:7" ht="15">
      <c r="A117" s="91" t="s">
        <v>1555</v>
      </c>
      <c r="B117" s="91">
        <v>2</v>
      </c>
      <c r="C117" s="134">
        <v>0.003188334091058922</v>
      </c>
      <c r="D117" s="91" t="s">
        <v>1562</v>
      </c>
      <c r="E117" s="91" t="b">
        <v>0</v>
      </c>
      <c r="F117" s="91" t="b">
        <v>0</v>
      </c>
      <c r="G117" s="91" t="b">
        <v>0</v>
      </c>
    </row>
    <row r="118" spans="1:7" ht="15">
      <c r="A118" s="91" t="s">
        <v>1556</v>
      </c>
      <c r="B118" s="91">
        <v>2</v>
      </c>
      <c r="C118" s="134">
        <v>0.003188334091058922</v>
      </c>
      <c r="D118" s="91" t="s">
        <v>1562</v>
      </c>
      <c r="E118" s="91" t="b">
        <v>0</v>
      </c>
      <c r="F118" s="91" t="b">
        <v>0</v>
      </c>
      <c r="G118" s="91" t="b">
        <v>0</v>
      </c>
    </row>
    <row r="119" spans="1:7" ht="15">
      <c r="A119" s="91" t="s">
        <v>1557</v>
      </c>
      <c r="B119" s="91">
        <v>2</v>
      </c>
      <c r="C119" s="134">
        <v>0.003188334091058922</v>
      </c>
      <c r="D119" s="91" t="s">
        <v>1562</v>
      </c>
      <c r="E119" s="91" t="b">
        <v>0</v>
      </c>
      <c r="F119" s="91" t="b">
        <v>0</v>
      </c>
      <c r="G119" s="91" t="b">
        <v>0</v>
      </c>
    </row>
    <row r="120" spans="1:7" ht="15">
      <c r="A120" s="91" t="s">
        <v>1558</v>
      </c>
      <c r="B120" s="91">
        <v>2</v>
      </c>
      <c r="C120" s="134">
        <v>0.003188334091058922</v>
      </c>
      <c r="D120" s="91" t="s">
        <v>1562</v>
      </c>
      <c r="E120" s="91" t="b">
        <v>0</v>
      </c>
      <c r="F120" s="91" t="b">
        <v>0</v>
      </c>
      <c r="G120" s="91" t="b">
        <v>0</v>
      </c>
    </row>
    <row r="121" spans="1:7" ht="15">
      <c r="A121" s="91" t="s">
        <v>1559</v>
      </c>
      <c r="B121" s="91">
        <v>2</v>
      </c>
      <c r="C121" s="134">
        <v>0.003188334091058922</v>
      </c>
      <c r="D121" s="91" t="s">
        <v>1562</v>
      </c>
      <c r="E121" s="91" t="b">
        <v>0</v>
      </c>
      <c r="F121" s="91" t="b">
        <v>0</v>
      </c>
      <c r="G121" s="91" t="b">
        <v>0</v>
      </c>
    </row>
    <row r="122" spans="1:7" ht="15">
      <c r="A122" s="91" t="s">
        <v>1280</v>
      </c>
      <c r="B122" s="91">
        <v>2</v>
      </c>
      <c r="C122" s="134">
        <v>0.003188334091058922</v>
      </c>
      <c r="D122" s="91" t="s">
        <v>1562</v>
      </c>
      <c r="E122" s="91" t="b">
        <v>0</v>
      </c>
      <c r="F122" s="91" t="b">
        <v>0</v>
      </c>
      <c r="G122" s="91" t="b">
        <v>0</v>
      </c>
    </row>
    <row r="123" spans="1:7" ht="15">
      <c r="A123" s="91" t="s">
        <v>1281</v>
      </c>
      <c r="B123" s="91">
        <v>2</v>
      </c>
      <c r="C123" s="134">
        <v>0.003188334091058922</v>
      </c>
      <c r="D123" s="91" t="s">
        <v>1562</v>
      </c>
      <c r="E123" s="91" t="b">
        <v>0</v>
      </c>
      <c r="F123" s="91" t="b">
        <v>0</v>
      </c>
      <c r="G123" s="91" t="b">
        <v>0</v>
      </c>
    </row>
    <row r="124" spans="1:7" ht="15">
      <c r="A124" s="91" t="s">
        <v>257</v>
      </c>
      <c r="B124" s="91">
        <v>14</v>
      </c>
      <c r="C124" s="134">
        <v>0.003903304123498145</v>
      </c>
      <c r="D124" s="91" t="s">
        <v>1135</v>
      </c>
      <c r="E124" s="91" t="b">
        <v>0</v>
      </c>
      <c r="F124" s="91" t="b">
        <v>0</v>
      </c>
      <c r="G124" s="91" t="b">
        <v>0</v>
      </c>
    </row>
    <row r="125" spans="1:7" ht="15">
      <c r="A125" s="91" t="s">
        <v>1238</v>
      </c>
      <c r="B125" s="91">
        <v>9</v>
      </c>
      <c r="C125" s="134">
        <v>0.010812006052641342</v>
      </c>
      <c r="D125" s="91" t="s">
        <v>1135</v>
      </c>
      <c r="E125" s="91" t="b">
        <v>0</v>
      </c>
      <c r="F125" s="91" t="b">
        <v>0</v>
      </c>
      <c r="G125" s="91" t="b">
        <v>0</v>
      </c>
    </row>
    <row r="126" spans="1:7" ht="15">
      <c r="A126" s="91" t="s">
        <v>1241</v>
      </c>
      <c r="B126" s="91">
        <v>8</v>
      </c>
      <c r="C126" s="134">
        <v>0.01157807675630697</v>
      </c>
      <c r="D126" s="91" t="s">
        <v>1135</v>
      </c>
      <c r="E126" s="91" t="b">
        <v>0</v>
      </c>
      <c r="F126" s="91" t="b">
        <v>0</v>
      </c>
      <c r="G126" s="91" t="b">
        <v>0</v>
      </c>
    </row>
    <row r="127" spans="1:7" ht="15">
      <c r="A127" s="91" t="s">
        <v>1242</v>
      </c>
      <c r="B127" s="91">
        <v>8</v>
      </c>
      <c r="C127" s="134">
        <v>0.01157807675630697</v>
      </c>
      <c r="D127" s="91" t="s">
        <v>1135</v>
      </c>
      <c r="E127" s="91" t="b">
        <v>0</v>
      </c>
      <c r="F127" s="91" t="b">
        <v>0</v>
      </c>
      <c r="G127" s="91" t="b">
        <v>0</v>
      </c>
    </row>
    <row r="128" spans="1:7" ht="15">
      <c r="A128" s="91" t="s">
        <v>1243</v>
      </c>
      <c r="B128" s="91">
        <v>8</v>
      </c>
      <c r="C128" s="134">
        <v>0.01157807675630697</v>
      </c>
      <c r="D128" s="91" t="s">
        <v>1135</v>
      </c>
      <c r="E128" s="91" t="b">
        <v>0</v>
      </c>
      <c r="F128" s="91" t="b">
        <v>0</v>
      </c>
      <c r="G128" s="91" t="b">
        <v>0</v>
      </c>
    </row>
    <row r="129" spans="1:7" ht="15">
      <c r="A129" s="91" t="s">
        <v>1244</v>
      </c>
      <c r="B129" s="91">
        <v>8</v>
      </c>
      <c r="C129" s="134">
        <v>0.01157807675630697</v>
      </c>
      <c r="D129" s="91" t="s">
        <v>1135</v>
      </c>
      <c r="E129" s="91" t="b">
        <v>0</v>
      </c>
      <c r="F129" s="91" t="b">
        <v>0</v>
      </c>
      <c r="G129" s="91" t="b">
        <v>0</v>
      </c>
    </row>
    <row r="130" spans="1:7" ht="15">
      <c r="A130" s="91" t="s">
        <v>1245</v>
      </c>
      <c r="B130" s="91">
        <v>8</v>
      </c>
      <c r="C130" s="134">
        <v>0.01157807675630697</v>
      </c>
      <c r="D130" s="91" t="s">
        <v>1135</v>
      </c>
      <c r="E130" s="91" t="b">
        <v>0</v>
      </c>
      <c r="F130" s="91" t="b">
        <v>0</v>
      </c>
      <c r="G130" s="91" t="b">
        <v>0</v>
      </c>
    </row>
    <row r="131" spans="1:7" ht="15">
      <c r="A131" s="91" t="s">
        <v>1246</v>
      </c>
      <c r="B131" s="91">
        <v>8</v>
      </c>
      <c r="C131" s="134">
        <v>0.01157807675630697</v>
      </c>
      <c r="D131" s="91" t="s">
        <v>1135</v>
      </c>
      <c r="E131" s="91" t="b">
        <v>0</v>
      </c>
      <c r="F131" s="91" t="b">
        <v>0</v>
      </c>
      <c r="G131" s="91" t="b">
        <v>0</v>
      </c>
    </row>
    <row r="132" spans="1:7" ht="15">
      <c r="A132" s="91" t="s">
        <v>1247</v>
      </c>
      <c r="B132" s="91">
        <v>8</v>
      </c>
      <c r="C132" s="134">
        <v>0.01157807675630697</v>
      </c>
      <c r="D132" s="91" t="s">
        <v>1135</v>
      </c>
      <c r="E132" s="91" t="b">
        <v>0</v>
      </c>
      <c r="F132" s="91" t="b">
        <v>0</v>
      </c>
      <c r="G132" s="91" t="b">
        <v>0</v>
      </c>
    </row>
    <row r="133" spans="1:7" ht="15">
      <c r="A133" s="91" t="s">
        <v>1248</v>
      </c>
      <c r="B133" s="91">
        <v>8</v>
      </c>
      <c r="C133" s="134">
        <v>0.01157807675630697</v>
      </c>
      <c r="D133" s="91" t="s">
        <v>1135</v>
      </c>
      <c r="E133" s="91" t="b">
        <v>0</v>
      </c>
      <c r="F133" s="91" t="b">
        <v>0</v>
      </c>
      <c r="G133" s="91" t="b">
        <v>0</v>
      </c>
    </row>
    <row r="134" spans="1:7" ht="15">
      <c r="A134" s="91" t="s">
        <v>1516</v>
      </c>
      <c r="B134" s="91">
        <v>8</v>
      </c>
      <c r="C134" s="134">
        <v>0.01157807675630697</v>
      </c>
      <c r="D134" s="91" t="s">
        <v>1135</v>
      </c>
      <c r="E134" s="91" t="b">
        <v>0</v>
      </c>
      <c r="F134" s="91" t="b">
        <v>0</v>
      </c>
      <c r="G134" s="91" t="b">
        <v>0</v>
      </c>
    </row>
    <row r="135" spans="1:7" ht="15">
      <c r="A135" s="91" t="s">
        <v>1518</v>
      </c>
      <c r="B135" s="91">
        <v>7</v>
      </c>
      <c r="C135" s="134">
        <v>0.01208246922351767</v>
      </c>
      <c r="D135" s="91" t="s">
        <v>1135</v>
      </c>
      <c r="E135" s="91" t="b">
        <v>0</v>
      </c>
      <c r="F135" s="91" t="b">
        <v>0</v>
      </c>
      <c r="G135" s="91" t="b">
        <v>0</v>
      </c>
    </row>
    <row r="136" spans="1:7" ht="15">
      <c r="A136" s="91" t="s">
        <v>1237</v>
      </c>
      <c r="B136" s="91">
        <v>6</v>
      </c>
      <c r="C136" s="134">
        <v>0.01228755958477734</v>
      </c>
      <c r="D136" s="91" t="s">
        <v>1135</v>
      </c>
      <c r="E136" s="91" t="b">
        <v>0</v>
      </c>
      <c r="F136" s="91" t="b">
        <v>0</v>
      </c>
      <c r="G136" s="91" t="b">
        <v>0</v>
      </c>
    </row>
    <row r="137" spans="1:7" ht="15">
      <c r="A137" s="91" t="s">
        <v>1519</v>
      </c>
      <c r="B137" s="91">
        <v>4</v>
      </c>
      <c r="C137" s="134">
        <v>0.01157807675630697</v>
      </c>
      <c r="D137" s="91" t="s">
        <v>1135</v>
      </c>
      <c r="E137" s="91" t="b">
        <v>0</v>
      </c>
      <c r="F137" s="91" t="b">
        <v>0</v>
      </c>
      <c r="G137" s="91" t="b">
        <v>0</v>
      </c>
    </row>
    <row r="138" spans="1:7" ht="15">
      <c r="A138" s="91" t="s">
        <v>1521</v>
      </c>
      <c r="B138" s="91">
        <v>4</v>
      </c>
      <c r="C138" s="134">
        <v>0.01157807675630697</v>
      </c>
      <c r="D138" s="91" t="s">
        <v>1135</v>
      </c>
      <c r="E138" s="91" t="b">
        <v>0</v>
      </c>
      <c r="F138" s="91" t="b">
        <v>0</v>
      </c>
      <c r="G138" s="91" t="b">
        <v>0</v>
      </c>
    </row>
    <row r="139" spans="1:7" ht="15">
      <c r="A139" s="91" t="s">
        <v>1522</v>
      </c>
      <c r="B139" s="91">
        <v>4</v>
      </c>
      <c r="C139" s="134">
        <v>0.01157807675630697</v>
      </c>
      <c r="D139" s="91" t="s">
        <v>1135</v>
      </c>
      <c r="E139" s="91" t="b">
        <v>0</v>
      </c>
      <c r="F139" s="91" t="b">
        <v>0</v>
      </c>
      <c r="G139" s="91" t="b">
        <v>0</v>
      </c>
    </row>
    <row r="140" spans="1:7" ht="15">
      <c r="A140" s="91" t="s">
        <v>1523</v>
      </c>
      <c r="B140" s="91">
        <v>4</v>
      </c>
      <c r="C140" s="134">
        <v>0.01157807675630697</v>
      </c>
      <c r="D140" s="91" t="s">
        <v>1135</v>
      </c>
      <c r="E140" s="91" t="b">
        <v>0</v>
      </c>
      <c r="F140" s="91" t="b">
        <v>0</v>
      </c>
      <c r="G140" s="91" t="b">
        <v>0</v>
      </c>
    </row>
    <row r="141" spans="1:7" ht="15">
      <c r="A141" s="91" t="s">
        <v>342</v>
      </c>
      <c r="B141" s="91">
        <v>4</v>
      </c>
      <c r="C141" s="134">
        <v>0.01157807675630697</v>
      </c>
      <c r="D141" s="91" t="s">
        <v>1135</v>
      </c>
      <c r="E141" s="91" t="b">
        <v>0</v>
      </c>
      <c r="F141" s="91" t="b">
        <v>0</v>
      </c>
      <c r="G141" s="91" t="b">
        <v>0</v>
      </c>
    </row>
    <row r="142" spans="1:7" ht="15">
      <c r="A142" s="91" t="s">
        <v>1524</v>
      </c>
      <c r="B142" s="91">
        <v>4</v>
      </c>
      <c r="C142" s="134">
        <v>0.01157807675630697</v>
      </c>
      <c r="D142" s="91" t="s">
        <v>1135</v>
      </c>
      <c r="E142" s="91" t="b">
        <v>0</v>
      </c>
      <c r="F142" s="91" t="b">
        <v>0</v>
      </c>
      <c r="G142" s="91" t="b">
        <v>0</v>
      </c>
    </row>
    <row r="143" spans="1:7" ht="15">
      <c r="A143" s="91" t="s">
        <v>1525</v>
      </c>
      <c r="B143" s="91">
        <v>4</v>
      </c>
      <c r="C143" s="134">
        <v>0.01157807675630697</v>
      </c>
      <c r="D143" s="91" t="s">
        <v>1135</v>
      </c>
      <c r="E143" s="91" t="b">
        <v>1</v>
      </c>
      <c r="F143" s="91" t="b">
        <v>0</v>
      </c>
      <c r="G143" s="91" t="b">
        <v>0</v>
      </c>
    </row>
    <row r="144" spans="1:7" ht="15">
      <c r="A144" s="91" t="s">
        <v>1526</v>
      </c>
      <c r="B144" s="91">
        <v>4</v>
      </c>
      <c r="C144" s="134">
        <v>0.01157807675630697</v>
      </c>
      <c r="D144" s="91" t="s">
        <v>1135</v>
      </c>
      <c r="E144" s="91" t="b">
        <v>0</v>
      </c>
      <c r="F144" s="91" t="b">
        <v>0</v>
      </c>
      <c r="G144" s="91" t="b">
        <v>0</v>
      </c>
    </row>
    <row r="145" spans="1:7" ht="15">
      <c r="A145" s="91" t="s">
        <v>1268</v>
      </c>
      <c r="B145" s="91">
        <v>4</v>
      </c>
      <c r="C145" s="134">
        <v>0.01157807675630697</v>
      </c>
      <c r="D145" s="91" t="s">
        <v>1135</v>
      </c>
      <c r="E145" s="91" t="b">
        <v>0</v>
      </c>
      <c r="F145" s="91" t="b">
        <v>0</v>
      </c>
      <c r="G145" s="91" t="b">
        <v>0</v>
      </c>
    </row>
    <row r="146" spans="1:7" ht="15">
      <c r="A146" s="91" t="s">
        <v>1527</v>
      </c>
      <c r="B146" s="91">
        <v>4</v>
      </c>
      <c r="C146" s="134">
        <v>0.01157807675630697</v>
      </c>
      <c r="D146" s="91" t="s">
        <v>1135</v>
      </c>
      <c r="E146" s="91" t="b">
        <v>0</v>
      </c>
      <c r="F146" s="91" t="b">
        <v>0</v>
      </c>
      <c r="G146" s="91" t="b">
        <v>0</v>
      </c>
    </row>
    <row r="147" spans="1:7" ht="15">
      <c r="A147" s="91" t="s">
        <v>215</v>
      </c>
      <c r="B147" s="91">
        <v>4</v>
      </c>
      <c r="C147" s="134">
        <v>0.01157807675630697</v>
      </c>
      <c r="D147" s="91" t="s">
        <v>1135</v>
      </c>
      <c r="E147" s="91" t="b">
        <v>0</v>
      </c>
      <c r="F147" s="91" t="b">
        <v>0</v>
      </c>
      <c r="G147" s="91" t="b">
        <v>0</v>
      </c>
    </row>
    <row r="148" spans="1:7" ht="15">
      <c r="A148" s="91" t="s">
        <v>1528</v>
      </c>
      <c r="B148" s="91">
        <v>4</v>
      </c>
      <c r="C148" s="134">
        <v>0.01157807675630697</v>
      </c>
      <c r="D148" s="91" t="s">
        <v>1135</v>
      </c>
      <c r="E148" s="91" t="b">
        <v>0</v>
      </c>
      <c r="F148" s="91" t="b">
        <v>0</v>
      </c>
      <c r="G148" s="91" t="b">
        <v>0</v>
      </c>
    </row>
    <row r="149" spans="1:7" ht="15">
      <c r="A149" s="91" t="s">
        <v>1529</v>
      </c>
      <c r="B149" s="91">
        <v>4</v>
      </c>
      <c r="C149" s="134">
        <v>0.01157807675630697</v>
      </c>
      <c r="D149" s="91" t="s">
        <v>1135</v>
      </c>
      <c r="E149" s="91" t="b">
        <v>0</v>
      </c>
      <c r="F149" s="91" t="b">
        <v>0</v>
      </c>
      <c r="G149" s="91" t="b">
        <v>0</v>
      </c>
    </row>
    <row r="150" spans="1:7" ht="15">
      <c r="A150" s="91" t="s">
        <v>1530</v>
      </c>
      <c r="B150" s="91">
        <v>4</v>
      </c>
      <c r="C150" s="134">
        <v>0.01157807675630697</v>
      </c>
      <c r="D150" s="91" t="s">
        <v>1135</v>
      </c>
      <c r="E150" s="91" t="b">
        <v>0</v>
      </c>
      <c r="F150" s="91" t="b">
        <v>0</v>
      </c>
      <c r="G150" s="91" t="b">
        <v>0</v>
      </c>
    </row>
    <row r="151" spans="1:7" ht="15">
      <c r="A151" s="91" t="s">
        <v>1531</v>
      </c>
      <c r="B151" s="91">
        <v>4</v>
      </c>
      <c r="C151" s="134">
        <v>0.01157807675630697</v>
      </c>
      <c r="D151" s="91" t="s">
        <v>1135</v>
      </c>
      <c r="E151" s="91" t="b">
        <v>1</v>
      </c>
      <c r="F151" s="91" t="b">
        <v>0</v>
      </c>
      <c r="G151" s="91" t="b">
        <v>0</v>
      </c>
    </row>
    <row r="152" spans="1:7" ht="15">
      <c r="A152" s="91" t="s">
        <v>1532</v>
      </c>
      <c r="B152" s="91">
        <v>4</v>
      </c>
      <c r="C152" s="134">
        <v>0.01157807675630697</v>
      </c>
      <c r="D152" s="91" t="s">
        <v>1135</v>
      </c>
      <c r="E152" s="91" t="b">
        <v>0</v>
      </c>
      <c r="F152" s="91" t="b">
        <v>0</v>
      </c>
      <c r="G152" s="91" t="b">
        <v>0</v>
      </c>
    </row>
    <row r="153" spans="1:7" ht="15">
      <c r="A153" s="91" t="s">
        <v>1533</v>
      </c>
      <c r="B153" s="91">
        <v>4</v>
      </c>
      <c r="C153" s="134">
        <v>0.01157807675630697</v>
      </c>
      <c r="D153" s="91" t="s">
        <v>1135</v>
      </c>
      <c r="E153" s="91" t="b">
        <v>0</v>
      </c>
      <c r="F153" s="91" t="b">
        <v>0</v>
      </c>
      <c r="G153" s="91" t="b">
        <v>0</v>
      </c>
    </row>
    <row r="154" spans="1:7" ht="15">
      <c r="A154" s="91" t="s">
        <v>1534</v>
      </c>
      <c r="B154" s="91">
        <v>4</v>
      </c>
      <c r="C154" s="134">
        <v>0.01157807675630697</v>
      </c>
      <c r="D154" s="91" t="s">
        <v>1135</v>
      </c>
      <c r="E154" s="91" t="b">
        <v>0</v>
      </c>
      <c r="F154" s="91" t="b">
        <v>0</v>
      </c>
      <c r="G154" s="91" t="b">
        <v>0</v>
      </c>
    </row>
    <row r="155" spans="1:7" ht="15">
      <c r="A155" s="91" t="s">
        <v>1536</v>
      </c>
      <c r="B155" s="91">
        <v>3</v>
      </c>
      <c r="C155" s="134">
        <v>0.010485558576003784</v>
      </c>
      <c r="D155" s="91" t="s">
        <v>1135</v>
      </c>
      <c r="E155" s="91" t="b">
        <v>0</v>
      </c>
      <c r="F155" s="91" t="b">
        <v>0</v>
      </c>
      <c r="G155" s="91" t="b">
        <v>0</v>
      </c>
    </row>
    <row r="156" spans="1:7" ht="15">
      <c r="A156" s="91" t="s">
        <v>214</v>
      </c>
      <c r="B156" s="91">
        <v>3</v>
      </c>
      <c r="C156" s="134">
        <v>0.010485558576003784</v>
      </c>
      <c r="D156" s="91" t="s">
        <v>1135</v>
      </c>
      <c r="E156" s="91" t="b">
        <v>0</v>
      </c>
      <c r="F156" s="91" t="b">
        <v>0</v>
      </c>
      <c r="G156" s="91" t="b">
        <v>0</v>
      </c>
    </row>
    <row r="157" spans="1:7" ht="15">
      <c r="A157" s="91" t="s">
        <v>1537</v>
      </c>
      <c r="B157" s="91">
        <v>3</v>
      </c>
      <c r="C157" s="134">
        <v>0.010485558576003784</v>
      </c>
      <c r="D157" s="91" t="s">
        <v>1135</v>
      </c>
      <c r="E157" s="91" t="b">
        <v>0</v>
      </c>
      <c r="F157" s="91" t="b">
        <v>0</v>
      </c>
      <c r="G157" s="91" t="b">
        <v>0</v>
      </c>
    </row>
    <row r="158" spans="1:7" ht="15">
      <c r="A158" s="91" t="s">
        <v>281</v>
      </c>
      <c r="B158" s="91">
        <v>13</v>
      </c>
      <c r="C158" s="134">
        <v>0</v>
      </c>
      <c r="D158" s="91" t="s">
        <v>1136</v>
      </c>
      <c r="E158" s="91" t="b">
        <v>0</v>
      </c>
      <c r="F158" s="91" t="b">
        <v>0</v>
      </c>
      <c r="G158" s="91" t="b">
        <v>0</v>
      </c>
    </row>
    <row r="159" spans="1:7" ht="15">
      <c r="A159" s="91" t="s">
        <v>1250</v>
      </c>
      <c r="B159" s="91">
        <v>13</v>
      </c>
      <c r="C159" s="134">
        <v>0</v>
      </c>
      <c r="D159" s="91" t="s">
        <v>1136</v>
      </c>
      <c r="E159" s="91" t="b">
        <v>0</v>
      </c>
      <c r="F159" s="91" t="b">
        <v>0</v>
      </c>
      <c r="G159" s="91" t="b">
        <v>0</v>
      </c>
    </row>
    <row r="160" spans="1:7" ht="15">
      <c r="A160" s="91" t="s">
        <v>1251</v>
      </c>
      <c r="B160" s="91">
        <v>13</v>
      </c>
      <c r="C160" s="134">
        <v>0</v>
      </c>
      <c r="D160" s="91" t="s">
        <v>1136</v>
      </c>
      <c r="E160" s="91" t="b">
        <v>0</v>
      </c>
      <c r="F160" s="91" t="b">
        <v>0</v>
      </c>
      <c r="G160" s="91" t="b">
        <v>0</v>
      </c>
    </row>
    <row r="161" spans="1:7" ht="15">
      <c r="A161" s="91" t="s">
        <v>1252</v>
      </c>
      <c r="B161" s="91">
        <v>13</v>
      </c>
      <c r="C161" s="134">
        <v>0</v>
      </c>
      <c r="D161" s="91" t="s">
        <v>1136</v>
      </c>
      <c r="E161" s="91" t="b">
        <v>1</v>
      </c>
      <c r="F161" s="91" t="b">
        <v>0</v>
      </c>
      <c r="G161" s="91" t="b">
        <v>0</v>
      </c>
    </row>
    <row r="162" spans="1:7" ht="15">
      <c r="A162" s="91" t="s">
        <v>1253</v>
      </c>
      <c r="B162" s="91">
        <v>13</v>
      </c>
      <c r="C162" s="134">
        <v>0</v>
      </c>
      <c r="D162" s="91" t="s">
        <v>1136</v>
      </c>
      <c r="E162" s="91" t="b">
        <v>0</v>
      </c>
      <c r="F162" s="91" t="b">
        <v>0</v>
      </c>
      <c r="G162" s="91" t="b">
        <v>0</v>
      </c>
    </row>
    <row r="163" spans="1:7" ht="15">
      <c r="A163" s="91" t="s">
        <v>1216</v>
      </c>
      <c r="B163" s="91">
        <v>13</v>
      </c>
      <c r="C163" s="134">
        <v>0</v>
      </c>
      <c r="D163" s="91" t="s">
        <v>1136</v>
      </c>
      <c r="E163" s="91" t="b">
        <v>0</v>
      </c>
      <c r="F163" s="91" t="b">
        <v>0</v>
      </c>
      <c r="G163" s="91" t="b">
        <v>0</v>
      </c>
    </row>
    <row r="164" spans="1:7" ht="15">
      <c r="A164" s="91" t="s">
        <v>1217</v>
      </c>
      <c r="B164" s="91">
        <v>13</v>
      </c>
      <c r="C164" s="134">
        <v>0</v>
      </c>
      <c r="D164" s="91" t="s">
        <v>1136</v>
      </c>
      <c r="E164" s="91" t="b">
        <v>0</v>
      </c>
      <c r="F164" s="91" t="b">
        <v>0</v>
      </c>
      <c r="G164" s="91" t="b">
        <v>0</v>
      </c>
    </row>
    <row r="165" spans="1:7" ht="15">
      <c r="A165" s="91" t="s">
        <v>1254</v>
      </c>
      <c r="B165" s="91">
        <v>13</v>
      </c>
      <c r="C165" s="134">
        <v>0</v>
      </c>
      <c r="D165" s="91" t="s">
        <v>1136</v>
      </c>
      <c r="E165" s="91" t="b">
        <v>0</v>
      </c>
      <c r="F165" s="91" t="b">
        <v>0</v>
      </c>
      <c r="G165" s="91" t="b">
        <v>0</v>
      </c>
    </row>
    <row r="166" spans="1:7" ht="15">
      <c r="A166" s="91" t="s">
        <v>1255</v>
      </c>
      <c r="B166" s="91">
        <v>13</v>
      </c>
      <c r="C166" s="134">
        <v>0</v>
      </c>
      <c r="D166" s="91" t="s">
        <v>1136</v>
      </c>
      <c r="E166" s="91" t="b">
        <v>0</v>
      </c>
      <c r="F166" s="91" t="b">
        <v>0</v>
      </c>
      <c r="G166" s="91" t="b">
        <v>0</v>
      </c>
    </row>
    <row r="167" spans="1:7" ht="15">
      <c r="A167" s="91" t="s">
        <v>1218</v>
      </c>
      <c r="B167" s="91">
        <v>13</v>
      </c>
      <c r="C167" s="134">
        <v>0</v>
      </c>
      <c r="D167" s="91" t="s">
        <v>1136</v>
      </c>
      <c r="E167" s="91" t="b">
        <v>0</v>
      </c>
      <c r="F167" s="91" t="b">
        <v>0</v>
      </c>
      <c r="G167" s="91" t="b">
        <v>0</v>
      </c>
    </row>
    <row r="168" spans="1:7" ht="15">
      <c r="A168" s="91" t="s">
        <v>1508</v>
      </c>
      <c r="B168" s="91">
        <v>13</v>
      </c>
      <c r="C168" s="134">
        <v>0</v>
      </c>
      <c r="D168" s="91" t="s">
        <v>1136</v>
      </c>
      <c r="E168" s="91" t="b">
        <v>0</v>
      </c>
      <c r="F168" s="91" t="b">
        <v>0</v>
      </c>
      <c r="G168" s="91" t="b">
        <v>0</v>
      </c>
    </row>
    <row r="169" spans="1:7" ht="15">
      <c r="A169" s="91" t="s">
        <v>1239</v>
      </c>
      <c r="B169" s="91">
        <v>13</v>
      </c>
      <c r="C169" s="134">
        <v>0</v>
      </c>
      <c r="D169" s="91" t="s">
        <v>1136</v>
      </c>
      <c r="E169" s="91" t="b">
        <v>0</v>
      </c>
      <c r="F169" s="91" t="b">
        <v>0</v>
      </c>
      <c r="G169" s="91" t="b">
        <v>0</v>
      </c>
    </row>
    <row r="170" spans="1:7" ht="15">
      <c r="A170" s="91" t="s">
        <v>249</v>
      </c>
      <c r="B170" s="91">
        <v>12</v>
      </c>
      <c r="C170" s="134">
        <v>0.002106794318740116</v>
      </c>
      <c r="D170" s="91" t="s">
        <v>1136</v>
      </c>
      <c r="E170" s="91" t="b">
        <v>0</v>
      </c>
      <c r="F170" s="91" t="b">
        <v>0</v>
      </c>
      <c r="G170" s="91" t="b">
        <v>0</v>
      </c>
    </row>
    <row r="171" spans="1:7" ht="15">
      <c r="A171" s="91" t="s">
        <v>1509</v>
      </c>
      <c r="B171" s="91">
        <v>12</v>
      </c>
      <c r="C171" s="134">
        <v>0.002106794318740116</v>
      </c>
      <c r="D171" s="91" t="s">
        <v>1136</v>
      </c>
      <c r="E171" s="91" t="b">
        <v>0</v>
      </c>
      <c r="F171" s="91" t="b">
        <v>0</v>
      </c>
      <c r="G171" s="91" t="b">
        <v>0</v>
      </c>
    </row>
    <row r="172" spans="1:7" ht="15">
      <c r="A172" s="91" t="s">
        <v>1267</v>
      </c>
      <c r="B172" s="91">
        <v>2</v>
      </c>
      <c r="C172" s="134">
        <v>0.011251953053604413</v>
      </c>
      <c r="D172" s="91" t="s">
        <v>1136</v>
      </c>
      <c r="E172" s="91" t="b">
        <v>0</v>
      </c>
      <c r="F172" s="91" t="b">
        <v>0</v>
      </c>
      <c r="G172" s="91" t="b">
        <v>0</v>
      </c>
    </row>
    <row r="173" spans="1:7" ht="15">
      <c r="A173" s="91" t="s">
        <v>1218</v>
      </c>
      <c r="B173" s="91">
        <v>11</v>
      </c>
      <c r="C173" s="134">
        <v>0</v>
      </c>
      <c r="D173" s="91" t="s">
        <v>1137</v>
      </c>
      <c r="E173" s="91" t="b">
        <v>0</v>
      </c>
      <c r="F173" s="91" t="b">
        <v>0</v>
      </c>
      <c r="G173" s="91" t="b">
        <v>0</v>
      </c>
    </row>
    <row r="174" spans="1:7" ht="15">
      <c r="A174" s="91" t="s">
        <v>254</v>
      </c>
      <c r="B174" s="91">
        <v>10</v>
      </c>
      <c r="C174" s="134">
        <v>0.002201738572246015</v>
      </c>
      <c r="D174" s="91" t="s">
        <v>1137</v>
      </c>
      <c r="E174" s="91" t="b">
        <v>0</v>
      </c>
      <c r="F174" s="91" t="b">
        <v>0</v>
      </c>
      <c r="G174" s="91" t="b">
        <v>0</v>
      </c>
    </row>
    <row r="175" spans="1:7" ht="15">
      <c r="A175" s="91" t="s">
        <v>281</v>
      </c>
      <c r="B175" s="91">
        <v>9</v>
      </c>
      <c r="C175" s="134">
        <v>0.0041720828801601155</v>
      </c>
      <c r="D175" s="91" t="s">
        <v>1137</v>
      </c>
      <c r="E175" s="91" t="b">
        <v>0</v>
      </c>
      <c r="F175" s="91" t="b">
        <v>0</v>
      </c>
      <c r="G175" s="91" t="b">
        <v>0</v>
      </c>
    </row>
    <row r="176" spans="1:7" ht="15">
      <c r="A176" s="91" t="s">
        <v>1257</v>
      </c>
      <c r="B176" s="91">
        <v>9</v>
      </c>
      <c r="C176" s="134">
        <v>0.0041720828801601155</v>
      </c>
      <c r="D176" s="91" t="s">
        <v>1137</v>
      </c>
      <c r="E176" s="91" t="b">
        <v>0</v>
      </c>
      <c r="F176" s="91" t="b">
        <v>0</v>
      </c>
      <c r="G176" s="91" t="b">
        <v>0</v>
      </c>
    </row>
    <row r="177" spans="1:7" ht="15">
      <c r="A177" s="91" t="s">
        <v>1258</v>
      </c>
      <c r="B177" s="91">
        <v>9</v>
      </c>
      <c r="C177" s="134">
        <v>0.0041720828801601155</v>
      </c>
      <c r="D177" s="91" t="s">
        <v>1137</v>
      </c>
      <c r="E177" s="91" t="b">
        <v>0</v>
      </c>
      <c r="F177" s="91" t="b">
        <v>0</v>
      </c>
      <c r="G177" s="91" t="b">
        <v>0</v>
      </c>
    </row>
    <row r="178" spans="1:7" ht="15">
      <c r="A178" s="91" t="s">
        <v>1259</v>
      </c>
      <c r="B178" s="91">
        <v>9</v>
      </c>
      <c r="C178" s="134">
        <v>0.0041720828801601155</v>
      </c>
      <c r="D178" s="91" t="s">
        <v>1137</v>
      </c>
      <c r="E178" s="91" t="b">
        <v>0</v>
      </c>
      <c r="F178" s="91" t="b">
        <v>0</v>
      </c>
      <c r="G178" s="91" t="b">
        <v>0</v>
      </c>
    </row>
    <row r="179" spans="1:7" ht="15">
      <c r="A179" s="91" t="s">
        <v>1260</v>
      </c>
      <c r="B179" s="91">
        <v>9</v>
      </c>
      <c r="C179" s="134">
        <v>0.0041720828801601155</v>
      </c>
      <c r="D179" s="91" t="s">
        <v>1137</v>
      </c>
      <c r="E179" s="91" t="b">
        <v>0</v>
      </c>
      <c r="F179" s="91" t="b">
        <v>0</v>
      </c>
      <c r="G179" s="91" t="b">
        <v>0</v>
      </c>
    </row>
    <row r="180" spans="1:7" ht="15">
      <c r="A180" s="91" t="s">
        <v>1261</v>
      </c>
      <c r="B180" s="91">
        <v>9</v>
      </c>
      <c r="C180" s="134">
        <v>0.0041720828801601155</v>
      </c>
      <c r="D180" s="91" t="s">
        <v>1137</v>
      </c>
      <c r="E180" s="91" t="b">
        <v>0</v>
      </c>
      <c r="F180" s="91" t="b">
        <v>0</v>
      </c>
      <c r="G180" s="91" t="b">
        <v>0</v>
      </c>
    </row>
    <row r="181" spans="1:7" ht="15">
      <c r="A181" s="91" t="s">
        <v>1239</v>
      </c>
      <c r="B181" s="91">
        <v>9</v>
      </c>
      <c r="C181" s="134">
        <v>0.0041720828801601155</v>
      </c>
      <c r="D181" s="91" t="s">
        <v>1137</v>
      </c>
      <c r="E181" s="91" t="b">
        <v>0</v>
      </c>
      <c r="F181" s="91" t="b">
        <v>0</v>
      </c>
      <c r="G181" s="91" t="b">
        <v>0</v>
      </c>
    </row>
    <row r="182" spans="1:7" ht="15">
      <c r="A182" s="91" t="s">
        <v>1262</v>
      </c>
      <c r="B182" s="91">
        <v>9</v>
      </c>
      <c r="C182" s="134">
        <v>0.0041720828801601155</v>
      </c>
      <c r="D182" s="91" t="s">
        <v>1137</v>
      </c>
      <c r="E182" s="91" t="b">
        <v>0</v>
      </c>
      <c r="F182" s="91" t="b">
        <v>0</v>
      </c>
      <c r="G182" s="91" t="b">
        <v>0</v>
      </c>
    </row>
    <row r="183" spans="1:7" ht="15">
      <c r="A183" s="91" t="s">
        <v>1511</v>
      </c>
      <c r="B183" s="91">
        <v>9</v>
      </c>
      <c r="C183" s="134">
        <v>0.0041720828801601155</v>
      </c>
      <c r="D183" s="91" t="s">
        <v>1137</v>
      </c>
      <c r="E183" s="91" t="b">
        <v>0</v>
      </c>
      <c r="F183" s="91" t="b">
        <v>0</v>
      </c>
      <c r="G183" s="91" t="b">
        <v>0</v>
      </c>
    </row>
    <row r="184" spans="1:7" ht="15">
      <c r="A184" s="91" t="s">
        <v>1512</v>
      </c>
      <c r="B184" s="91">
        <v>9</v>
      </c>
      <c r="C184" s="134">
        <v>0.0041720828801601155</v>
      </c>
      <c r="D184" s="91" t="s">
        <v>1137</v>
      </c>
      <c r="E184" s="91" t="b">
        <v>0</v>
      </c>
      <c r="F184" s="91" t="b">
        <v>0</v>
      </c>
      <c r="G184" s="91" t="b">
        <v>0</v>
      </c>
    </row>
    <row r="185" spans="1:7" ht="15">
      <c r="A185" s="91" t="s">
        <v>1513</v>
      </c>
      <c r="B185" s="91">
        <v>9</v>
      </c>
      <c r="C185" s="134">
        <v>0.0041720828801601155</v>
      </c>
      <c r="D185" s="91" t="s">
        <v>1137</v>
      </c>
      <c r="E185" s="91" t="b">
        <v>0</v>
      </c>
      <c r="F185" s="91" t="b">
        <v>0</v>
      </c>
      <c r="G185" s="91" t="b">
        <v>0</v>
      </c>
    </row>
    <row r="186" spans="1:7" ht="15">
      <c r="A186" s="91" t="s">
        <v>1510</v>
      </c>
      <c r="B186" s="91">
        <v>9</v>
      </c>
      <c r="C186" s="134">
        <v>0.0041720828801601155</v>
      </c>
      <c r="D186" s="91" t="s">
        <v>1137</v>
      </c>
      <c r="E186" s="91" t="b">
        <v>0</v>
      </c>
      <c r="F186" s="91" t="b">
        <v>0</v>
      </c>
      <c r="G186" s="91" t="b">
        <v>0</v>
      </c>
    </row>
    <row r="187" spans="1:7" ht="15">
      <c r="A187" s="91" t="s">
        <v>1514</v>
      </c>
      <c r="B187" s="91">
        <v>9</v>
      </c>
      <c r="C187" s="134">
        <v>0.0041720828801601155</v>
      </c>
      <c r="D187" s="91" t="s">
        <v>1137</v>
      </c>
      <c r="E187" s="91" t="b">
        <v>0</v>
      </c>
      <c r="F187" s="91" t="b">
        <v>0</v>
      </c>
      <c r="G187" s="91" t="b">
        <v>0</v>
      </c>
    </row>
    <row r="188" spans="1:7" ht="15">
      <c r="A188" s="91" t="s">
        <v>1515</v>
      </c>
      <c r="B188" s="91">
        <v>9</v>
      </c>
      <c r="C188" s="134">
        <v>0.0041720828801601155</v>
      </c>
      <c r="D188" s="91" t="s">
        <v>1137</v>
      </c>
      <c r="E188" s="91" t="b">
        <v>0</v>
      </c>
      <c r="F188" s="91" t="b">
        <v>0</v>
      </c>
      <c r="G188" s="91" t="b">
        <v>0</v>
      </c>
    </row>
    <row r="189" spans="1:7" ht="15">
      <c r="A189" s="91" t="s">
        <v>1517</v>
      </c>
      <c r="B189" s="91">
        <v>8</v>
      </c>
      <c r="C189" s="134">
        <v>0.005885221198565168</v>
      </c>
      <c r="D189" s="91" t="s">
        <v>1137</v>
      </c>
      <c r="E189" s="91" t="b">
        <v>0</v>
      </c>
      <c r="F189" s="91" t="b">
        <v>0</v>
      </c>
      <c r="G189" s="91" t="b">
        <v>0</v>
      </c>
    </row>
    <row r="190" spans="1:7" ht="15">
      <c r="A190" s="91" t="s">
        <v>1520</v>
      </c>
      <c r="B190" s="91">
        <v>3</v>
      </c>
      <c r="C190" s="134">
        <v>0.009004331336785572</v>
      </c>
      <c r="D190" s="91" t="s">
        <v>1137</v>
      </c>
      <c r="E190" s="91" t="b">
        <v>0</v>
      </c>
      <c r="F190" s="91" t="b">
        <v>0</v>
      </c>
      <c r="G190" s="91" t="b">
        <v>0</v>
      </c>
    </row>
    <row r="191" spans="1:7" ht="15">
      <c r="A191" s="91" t="s">
        <v>1238</v>
      </c>
      <c r="B191" s="91">
        <v>3</v>
      </c>
      <c r="C191" s="134">
        <v>0.009004331336785572</v>
      </c>
      <c r="D191" s="91" t="s">
        <v>1137</v>
      </c>
      <c r="E191" s="91" t="b">
        <v>0</v>
      </c>
      <c r="F191" s="91" t="b">
        <v>0</v>
      </c>
      <c r="G191" s="91" t="b">
        <v>0</v>
      </c>
    </row>
    <row r="192" spans="1:7" ht="15">
      <c r="A192" s="91" t="s">
        <v>1237</v>
      </c>
      <c r="B192" s="91">
        <v>3</v>
      </c>
      <c r="C192" s="134">
        <v>0.009004331336785572</v>
      </c>
      <c r="D192" s="91" t="s">
        <v>1137</v>
      </c>
      <c r="E192" s="91" t="b">
        <v>0</v>
      </c>
      <c r="F192" s="91" t="b">
        <v>0</v>
      </c>
      <c r="G192" s="91" t="b">
        <v>0</v>
      </c>
    </row>
    <row r="193" spans="1:7" ht="15">
      <c r="A193" s="91" t="s">
        <v>1555</v>
      </c>
      <c r="B193" s="91">
        <v>2</v>
      </c>
      <c r="C193" s="134">
        <v>0.00787619882440685</v>
      </c>
      <c r="D193" s="91" t="s">
        <v>1137</v>
      </c>
      <c r="E193" s="91" t="b">
        <v>0</v>
      </c>
      <c r="F193" s="91" t="b">
        <v>0</v>
      </c>
      <c r="G193" s="91" t="b">
        <v>0</v>
      </c>
    </row>
    <row r="194" spans="1:7" ht="15">
      <c r="A194" s="91" t="s">
        <v>1556</v>
      </c>
      <c r="B194" s="91">
        <v>2</v>
      </c>
      <c r="C194" s="134">
        <v>0.00787619882440685</v>
      </c>
      <c r="D194" s="91" t="s">
        <v>1137</v>
      </c>
      <c r="E194" s="91" t="b">
        <v>0</v>
      </c>
      <c r="F194" s="91" t="b">
        <v>0</v>
      </c>
      <c r="G194" s="91" t="b">
        <v>0</v>
      </c>
    </row>
    <row r="195" spans="1:7" ht="15">
      <c r="A195" s="91" t="s">
        <v>1535</v>
      </c>
      <c r="B195" s="91">
        <v>2</v>
      </c>
      <c r="C195" s="134">
        <v>0.00787619882440685</v>
      </c>
      <c r="D195" s="91" t="s">
        <v>1137</v>
      </c>
      <c r="E195" s="91" t="b">
        <v>0</v>
      </c>
      <c r="F195" s="91" t="b">
        <v>0</v>
      </c>
      <c r="G195" s="91" t="b">
        <v>0</v>
      </c>
    </row>
    <row r="196" spans="1:7" ht="15">
      <c r="A196" s="91" t="s">
        <v>1557</v>
      </c>
      <c r="B196" s="91">
        <v>2</v>
      </c>
      <c r="C196" s="134">
        <v>0.00787619882440685</v>
      </c>
      <c r="D196" s="91" t="s">
        <v>1137</v>
      </c>
      <c r="E196" s="91" t="b">
        <v>0</v>
      </c>
      <c r="F196" s="91" t="b">
        <v>0</v>
      </c>
      <c r="G196" s="91" t="b">
        <v>0</v>
      </c>
    </row>
    <row r="197" spans="1:7" ht="15">
      <c r="A197" s="91" t="s">
        <v>1558</v>
      </c>
      <c r="B197" s="91">
        <v>2</v>
      </c>
      <c r="C197" s="134">
        <v>0.00787619882440685</v>
      </c>
      <c r="D197" s="91" t="s">
        <v>1137</v>
      </c>
      <c r="E197" s="91" t="b">
        <v>0</v>
      </c>
      <c r="F197" s="91" t="b">
        <v>0</v>
      </c>
      <c r="G197" s="91" t="b">
        <v>0</v>
      </c>
    </row>
    <row r="198" spans="1:7" ht="15">
      <c r="A198" s="91" t="s">
        <v>1559</v>
      </c>
      <c r="B198" s="91">
        <v>2</v>
      </c>
      <c r="C198" s="134">
        <v>0.00787619882440685</v>
      </c>
      <c r="D198" s="91" t="s">
        <v>1137</v>
      </c>
      <c r="E198" s="91" t="b">
        <v>0</v>
      </c>
      <c r="F198" s="91" t="b">
        <v>0</v>
      </c>
      <c r="G198" s="91" t="b">
        <v>0</v>
      </c>
    </row>
    <row r="199" spans="1:7" ht="15">
      <c r="A199" s="91" t="s">
        <v>288</v>
      </c>
      <c r="B199" s="91">
        <v>3</v>
      </c>
      <c r="C199" s="134">
        <v>0</v>
      </c>
      <c r="D199" s="91" t="s">
        <v>1138</v>
      </c>
      <c r="E199" s="91" t="b">
        <v>0</v>
      </c>
      <c r="F199" s="91" t="b">
        <v>0</v>
      </c>
      <c r="G199" s="91" t="b">
        <v>0</v>
      </c>
    </row>
    <row r="200" spans="1:7" ht="15">
      <c r="A200" s="91" t="s">
        <v>1264</v>
      </c>
      <c r="B200" s="91">
        <v>3</v>
      </c>
      <c r="C200" s="134">
        <v>0</v>
      </c>
      <c r="D200" s="91" t="s">
        <v>1138</v>
      </c>
      <c r="E200" s="91" t="b">
        <v>0</v>
      </c>
      <c r="F200" s="91" t="b">
        <v>0</v>
      </c>
      <c r="G200" s="91" t="b">
        <v>0</v>
      </c>
    </row>
    <row r="201" spans="1:7" ht="15">
      <c r="A201" s="91" t="s">
        <v>1265</v>
      </c>
      <c r="B201" s="91">
        <v>3</v>
      </c>
      <c r="C201" s="134">
        <v>0</v>
      </c>
      <c r="D201" s="91" t="s">
        <v>1138</v>
      </c>
      <c r="E201" s="91" t="b">
        <v>0</v>
      </c>
      <c r="F201" s="91" t="b">
        <v>0</v>
      </c>
      <c r="G201" s="91" t="b">
        <v>0</v>
      </c>
    </row>
    <row r="202" spans="1:7" ht="15">
      <c r="A202" s="91" t="s">
        <v>1266</v>
      </c>
      <c r="B202" s="91">
        <v>3</v>
      </c>
      <c r="C202" s="134">
        <v>0</v>
      </c>
      <c r="D202" s="91" t="s">
        <v>1138</v>
      </c>
      <c r="E202" s="91" t="b">
        <v>0</v>
      </c>
      <c r="F202" s="91" t="b">
        <v>0</v>
      </c>
      <c r="G202" s="91" t="b">
        <v>0</v>
      </c>
    </row>
    <row r="203" spans="1:7" ht="15">
      <c r="A203" s="91" t="s">
        <v>1267</v>
      </c>
      <c r="B203" s="91">
        <v>3</v>
      </c>
      <c r="C203" s="134">
        <v>0</v>
      </c>
      <c r="D203" s="91" t="s">
        <v>1138</v>
      </c>
      <c r="E203" s="91" t="b">
        <v>0</v>
      </c>
      <c r="F203" s="91" t="b">
        <v>0</v>
      </c>
      <c r="G203" s="91" t="b">
        <v>0</v>
      </c>
    </row>
    <row r="204" spans="1:7" ht="15">
      <c r="A204" s="91" t="s">
        <v>287</v>
      </c>
      <c r="B204" s="91">
        <v>3</v>
      </c>
      <c r="C204" s="134">
        <v>0</v>
      </c>
      <c r="D204" s="91" t="s">
        <v>1138</v>
      </c>
      <c r="E204" s="91" t="b">
        <v>0</v>
      </c>
      <c r="F204" s="91" t="b">
        <v>0</v>
      </c>
      <c r="G204" s="91" t="b">
        <v>0</v>
      </c>
    </row>
    <row r="205" spans="1:7" ht="15">
      <c r="A205" s="91" t="s">
        <v>1238</v>
      </c>
      <c r="B205" s="91">
        <v>2</v>
      </c>
      <c r="C205" s="134">
        <v>0.004960317156498063</v>
      </c>
      <c r="D205" s="91" t="s">
        <v>1138</v>
      </c>
      <c r="E205" s="91" t="b">
        <v>0</v>
      </c>
      <c r="F205" s="91" t="b">
        <v>0</v>
      </c>
      <c r="G205" s="91" t="b">
        <v>0</v>
      </c>
    </row>
    <row r="206" spans="1:7" ht="15">
      <c r="A206" s="91" t="s">
        <v>1237</v>
      </c>
      <c r="B206" s="91">
        <v>2</v>
      </c>
      <c r="C206" s="134">
        <v>0.004960317156498063</v>
      </c>
      <c r="D206" s="91" t="s">
        <v>1138</v>
      </c>
      <c r="E206" s="91" t="b">
        <v>0</v>
      </c>
      <c r="F206" s="91" t="b">
        <v>0</v>
      </c>
      <c r="G206" s="91" t="b">
        <v>0</v>
      </c>
    </row>
    <row r="207" spans="1:7" ht="15">
      <c r="A207" s="91" t="s">
        <v>1268</v>
      </c>
      <c r="B207" s="91">
        <v>2</v>
      </c>
      <c r="C207" s="134">
        <v>0.004960317156498063</v>
      </c>
      <c r="D207" s="91" t="s">
        <v>1138</v>
      </c>
      <c r="E207" s="91" t="b">
        <v>0</v>
      </c>
      <c r="F207" s="91" t="b">
        <v>0</v>
      </c>
      <c r="G207" s="91" t="b">
        <v>0</v>
      </c>
    </row>
    <row r="208" spans="1:7" ht="15">
      <c r="A208" s="91" t="s">
        <v>1269</v>
      </c>
      <c r="B208" s="91">
        <v>2</v>
      </c>
      <c r="C208" s="134">
        <v>0.004960317156498063</v>
      </c>
      <c r="D208" s="91" t="s">
        <v>1138</v>
      </c>
      <c r="E208" s="91" t="b">
        <v>0</v>
      </c>
      <c r="F208" s="91" t="b">
        <v>0</v>
      </c>
      <c r="G208" s="91" t="b">
        <v>0</v>
      </c>
    </row>
    <row r="209" spans="1:7" ht="15">
      <c r="A209" s="91" t="s">
        <v>1541</v>
      </c>
      <c r="B209" s="91">
        <v>2</v>
      </c>
      <c r="C209" s="134">
        <v>0.004960317156498063</v>
      </c>
      <c r="D209" s="91" t="s">
        <v>1138</v>
      </c>
      <c r="E209" s="91" t="b">
        <v>0</v>
      </c>
      <c r="F209" s="91" t="b">
        <v>0</v>
      </c>
      <c r="G209" s="91" t="b">
        <v>0</v>
      </c>
    </row>
    <row r="210" spans="1:7" ht="15">
      <c r="A210" s="91" t="s">
        <v>1542</v>
      </c>
      <c r="B210" s="91">
        <v>2</v>
      </c>
      <c r="C210" s="134">
        <v>0.004960317156498063</v>
      </c>
      <c r="D210" s="91" t="s">
        <v>1138</v>
      </c>
      <c r="E210" s="91" t="b">
        <v>0</v>
      </c>
      <c r="F210" s="91" t="b">
        <v>0</v>
      </c>
      <c r="G210" s="91" t="b">
        <v>0</v>
      </c>
    </row>
    <row r="211" spans="1:7" ht="15">
      <c r="A211" s="91" t="s">
        <v>1543</v>
      </c>
      <c r="B211" s="91">
        <v>2</v>
      </c>
      <c r="C211" s="134">
        <v>0.004960317156498063</v>
      </c>
      <c r="D211" s="91" t="s">
        <v>1138</v>
      </c>
      <c r="E211" s="91" t="b">
        <v>0</v>
      </c>
      <c r="F211" s="91" t="b">
        <v>0</v>
      </c>
      <c r="G211" s="91" t="b">
        <v>0</v>
      </c>
    </row>
    <row r="212" spans="1:7" ht="15">
      <c r="A212" s="91" t="s">
        <v>1544</v>
      </c>
      <c r="B212" s="91">
        <v>2</v>
      </c>
      <c r="C212" s="134">
        <v>0.004960317156498063</v>
      </c>
      <c r="D212" s="91" t="s">
        <v>1138</v>
      </c>
      <c r="E212" s="91" t="b">
        <v>0</v>
      </c>
      <c r="F212" s="91" t="b">
        <v>0</v>
      </c>
      <c r="G212" s="91" t="b">
        <v>0</v>
      </c>
    </row>
    <row r="213" spans="1:7" ht="15">
      <c r="A213" s="91" t="s">
        <v>1272</v>
      </c>
      <c r="B213" s="91">
        <v>3</v>
      </c>
      <c r="C213" s="134">
        <v>0</v>
      </c>
      <c r="D213" s="91" t="s">
        <v>1140</v>
      </c>
      <c r="E213" s="91" t="b">
        <v>0</v>
      </c>
      <c r="F213" s="91" t="b">
        <v>0</v>
      </c>
      <c r="G213" s="91" t="b">
        <v>0</v>
      </c>
    </row>
    <row r="214" spans="1:7" ht="15">
      <c r="A214" s="91" t="s">
        <v>1273</v>
      </c>
      <c r="B214" s="91">
        <v>2</v>
      </c>
      <c r="C214" s="134">
        <v>0</v>
      </c>
      <c r="D214" s="91" t="s">
        <v>1140</v>
      </c>
      <c r="E214" s="91" t="b">
        <v>0</v>
      </c>
      <c r="F214" s="91" t="b">
        <v>0</v>
      </c>
      <c r="G214" s="91" t="b">
        <v>0</v>
      </c>
    </row>
    <row r="215" spans="1:7" ht="15">
      <c r="A215" s="91" t="s">
        <v>1274</v>
      </c>
      <c r="B215" s="91">
        <v>2</v>
      </c>
      <c r="C215" s="134">
        <v>0</v>
      </c>
      <c r="D215" s="91" t="s">
        <v>1140</v>
      </c>
      <c r="E215" s="91" t="b">
        <v>0</v>
      </c>
      <c r="F215" s="91" t="b">
        <v>0</v>
      </c>
      <c r="G215" s="91" t="b">
        <v>0</v>
      </c>
    </row>
    <row r="216" spans="1:7" ht="15">
      <c r="A216" s="91" t="s">
        <v>1275</v>
      </c>
      <c r="B216" s="91">
        <v>2</v>
      </c>
      <c r="C216" s="134">
        <v>0</v>
      </c>
      <c r="D216" s="91" t="s">
        <v>1140</v>
      </c>
      <c r="E216" s="91" t="b">
        <v>0</v>
      </c>
      <c r="F216" s="91" t="b">
        <v>0</v>
      </c>
      <c r="G216" s="91" t="b">
        <v>0</v>
      </c>
    </row>
    <row r="217" spans="1:7" ht="15">
      <c r="A217" s="91" t="s">
        <v>284</v>
      </c>
      <c r="B217" s="91">
        <v>2</v>
      </c>
      <c r="C217" s="134">
        <v>0</v>
      </c>
      <c r="D217" s="91" t="s">
        <v>1140</v>
      </c>
      <c r="E217" s="91" t="b">
        <v>0</v>
      </c>
      <c r="F217" s="91" t="b">
        <v>0</v>
      </c>
      <c r="G217" s="91" t="b">
        <v>0</v>
      </c>
    </row>
    <row r="218" spans="1:7" ht="15">
      <c r="A218" s="91" t="s">
        <v>283</v>
      </c>
      <c r="B218" s="91">
        <v>2</v>
      </c>
      <c r="C218" s="134">
        <v>0</v>
      </c>
      <c r="D218" s="91" t="s">
        <v>1140</v>
      </c>
      <c r="E218" s="91" t="b">
        <v>0</v>
      </c>
      <c r="F218" s="91" t="b">
        <v>0</v>
      </c>
      <c r="G218" s="91" t="b">
        <v>0</v>
      </c>
    </row>
    <row r="219" spans="1:7" ht="15">
      <c r="A219" s="91" t="s">
        <v>282</v>
      </c>
      <c r="B219" s="91">
        <v>2</v>
      </c>
      <c r="C219" s="134">
        <v>0</v>
      </c>
      <c r="D219" s="91" t="s">
        <v>1140</v>
      </c>
      <c r="E219" s="91" t="b">
        <v>0</v>
      </c>
      <c r="F219" s="91" t="b">
        <v>0</v>
      </c>
      <c r="G219" s="91" t="b">
        <v>0</v>
      </c>
    </row>
    <row r="220" spans="1:7" ht="15">
      <c r="A220" s="91" t="s">
        <v>1276</v>
      </c>
      <c r="B220" s="91">
        <v>2</v>
      </c>
      <c r="C220" s="134">
        <v>0</v>
      </c>
      <c r="D220" s="91" t="s">
        <v>1140</v>
      </c>
      <c r="E220" s="91" t="b">
        <v>0</v>
      </c>
      <c r="F220" s="91" t="b">
        <v>0</v>
      </c>
      <c r="G220" s="91" t="b">
        <v>0</v>
      </c>
    </row>
    <row r="221" spans="1:7" ht="15">
      <c r="A221" s="91" t="s">
        <v>1277</v>
      </c>
      <c r="B221" s="91">
        <v>2</v>
      </c>
      <c r="C221" s="134">
        <v>0</v>
      </c>
      <c r="D221" s="91" t="s">
        <v>1140</v>
      </c>
      <c r="E221" s="91" t="b">
        <v>0</v>
      </c>
      <c r="F221" s="91" t="b">
        <v>0</v>
      </c>
      <c r="G221" s="91" t="b">
        <v>0</v>
      </c>
    </row>
    <row r="222" spans="1:7" ht="15">
      <c r="A222" s="91" t="s">
        <v>1278</v>
      </c>
      <c r="B222" s="91">
        <v>2</v>
      </c>
      <c r="C222" s="134">
        <v>0</v>
      </c>
      <c r="D222" s="91" t="s">
        <v>1140</v>
      </c>
      <c r="E222" s="91" t="b">
        <v>0</v>
      </c>
      <c r="F222" s="91" t="b">
        <v>0</v>
      </c>
      <c r="G222" s="91" t="b">
        <v>0</v>
      </c>
    </row>
    <row r="223" spans="1:7" ht="15">
      <c r="A223" s="91" t="s">
        <v>1546</v>
      </c>
      <c r="B223" s="91">
        <v>2</v>
      </c>
      <c r="C223" s="134">
        <v>0</v>
      </c>
      <c r="D223" s="91" t="s">
        <v>1140</v>
      </c>
      <c r="E223" s="91" t="b">
        <v>0</v>
      </c>
      <c r="F223" s="91" t="b">
        <v>0</v>
      </c>
      <c r="G223" s="91" t="b">
        <v>0</v>
      </c>
    </row>
    <row r="224" spans="1:7" ht="15">
      <c r="A224" s="91" t="s">
        <v>1547</v>
      </c>
      <c r="B224" s="91">
        <v>2</v>
      </c>
      <c r="C224" s="134">
        <v>0</v>
      </c>
      <c r="D224" s="91" t="s">
        <v>1140</v>
      </c>
      <c r="E224" s="91" t="b">
        <v>0</v>
      </c>
      <c r="F224" s="91" t="b">
        <v>1</v>
      </c>
      <c r="G224" s="91" t="b">
        <v>0</v>
      </c>
    </row>
    <row r="225" spans="1:7" ht="15">
      <c r="A225" s="91" t="s">
        <v>1548</v>
      </c>
      <c r="B225" s="91">
        <v>2</v>
      </c>
      <c r="C225" s="134">
        <v>0</v>
      </c>
      <c r="D225" s="91" t="s">
        <v>1140</v>
      </c>
      <c r="E225" s="91" t="b">
        <v>0</v>
      </c>
      <c r="F225" s="91" t="b">
        <v>0</v>
      </c>
      <c r="G225" s="91" t="b">
        <v>0</v>
      </c>
    </row>
    <row r="226" spans="1:7" ht="15">
      <c r="A226" s="91" t="s">
        <v>1237</v>
      </c>
      <c r="B226" s="91">
        <v>4</v>
      </c>
      <c r="C226" s="134">
        <v>0</v>
      </c>
      <c r="D226" s="91" t="s">
        <v>1141</v>
      </c>
      <c r="E226" s="91" t="b">
        <v>0</v>
      </c>
      <c r="F226" s="91" t="b">
        <v>0</v>
      </c>
      <c r="G226" s="91" t="b">
        <v>0</v>
      </c>
    </row>
    <row r="227" spans="1:7" ht="15">
      <c r="A227" s="91" t="s">
        <v>217</v>
      </c>
      <c r="B227" s="91">
        <v>2</v>
      </c>
      <c r="C227" s="134">
        <v>0.0080274665510395</v>
      </c>
      <c r="D227" s="91" t="s">
        <v>1141</v>
      </c>
      <c r="E227" s="91" t="b">
        <v>0</v>
      </c>
      <c r="F227" s="91" t="b">
        <v>0</v>
      </c>
      <c r="G227" s="91" t="b">
        <v>0</v>
      </c>
    </row>
    <row r="228" spans="1:7" ht="15">
      <c r="A228" s="91" t="s">
        <v>1280</v>
      </c>
      <c r="B228" s="91">
        <v>2</v>
      </c>
      <c r="C228" s="134">
        <v>0.0080274665510395</v>
      </c>
      <c r="D228" s="91" t="s">
        <v>1141</v>
      </c>
      <c r="E228" s="91" t="b">
        <v>0</v>
      </c>
      <c r="F228" s="91" t="b">
        <v>0</v>
      </c>
      <c r="G228" s="91" t="b">
        <v>0</v>
      </c>
    </row>
    <row r="229" spans="1:7" ht="15">
      <c r="A229" s="91" t="s">
        <v>1281</v>
      </c>
      <c r="B229" s="91">
        <v>2</v>
      </c>
      <c r="C229" s="134">
        <v>0.0080274665510395</v>
      </c>
      <c r="D229" s="91" t="s">
        <v>1141</v>
      </c>
      <c r="E229" s="91" t="b">
        <v>0</v>
      </c>
      <c r="F229" s="91" t="b">
        <v>0</v>
      </c>
      <c r="G229" s="91" t="b">
        <v>0</v>
      </c>
    </row>
    <row r="230" spans="1:7" ht="15">
      <c r="A230" s="91" t="s">
        <v>1282</v>
      </c>
      <c r="B230" s="91">
        <v>2</v>
      </c>
      <c r="C230" s="134">
        <v>0.016054933102079</v>
      </c>
      <c r="D230" s="91" t="s">
        <v>1141</v>
      </c>
      <c r="E230" s="91" t="b">
        <v>0</v>
      </c>
      <c r="F230" s="91" t="b">
        <v>0</v>
      </c>
      <c r="G230" s="91" t="b">
        <v>0</v>
      </c>
    </row>
    <row r="231" spans="1:7" ht="15">
      <c r="A231" s="91" t="s">
        <v>1283</v>
      </c>
      <c r="B231" s="91">
        <v>2</v>
      </c>
      <c r="C231" s="134">
        <v>0.016054933102079</v>
      </c>
      <c r="D231" s="91" t="s">
        <v>1141</v>
      </c>
      <c r="E231" s="91" t="b">
        <v>0</v>
      </c>
      <c r="F231" s="91" t="b">
        <v>0</v>
      </c>
      <c r="G231" s="91" t="b">
        <v>0</v>
      </c>
    </row>
    <row r="232" spans="1:7" ht="15">
      <c r="A232" s="91" t="s">
        <v>1238</v>
      </c>
      <c r="B232" s="91">
        <v>2</v>
      </c>
      <c r="C232" s="134">
        <v>0.008385298050270535</v>
      </c>
      <c r="D232" s="91" t="s">
        <v>1143</v>
      </c>
      <c r="E232" s="91" t="b">
        <v>0</v>
      </c>
      <c r="F232" s="91" t="b">
        <v>0</v>
      </c>
      <c r="G232" s="91" t="b">
        <v>0</v>
      </c>
    </row>
    <row r="233" spans="1:7" ht="15">
      <c r="A233" s="91" t="s">
        <v>1237</v>
      </c>
      <c r="B233" s="91">
        <v>2</v>
      </c>
      <c r="C233" s="134">
        <v>0.008385298050270535</v>
      </c>
      <c r="D233" s="91" t="s">
        <v>1143</v>
      </c>
      <c r="E233" s="91" t="b">
        <v>0</v>
      </c>
      <c r="F233" s="91" t="b">
        <v>0</v>
      </c>
      <c r="G233" s="91" t="b">
        <v>0</v>
      </c>
    </row>
    <row r="234" spans="1:7" ht="15">
      <c r="A234" s="91" t="s">
        <v>1287</v>
      </c>
      <c r="B234" s="91">
        <v>4</v>
      </c>
      <c r="C234" s="134">
        <v>0</v>
      </c>
      <c r="D234" s="91" t="s">
        <v>1144</v>
      </c>
      <c r="E234" s="91" t="b">
        <v>0</v>
      </c>
      <c r="F234" s="91" t="b">
        <v>0</v>
      </c>
      <c r="G234" s="91" t="b">
        <v>0</v>
      </c>
    </row>
    <row r="235" spans="1:7" ht="15">
      <c r="A235" s="91" t="s">
        <v>1288</v>
      </c>
      <c r="B235" s="91">
        <v>2</v>
      </c>
      <c r="C235" s="134">
        <v>0</v>
      </c>
      <c r="D235" s="91" t="s">
        <v>1144</v>
      </c>
      <c r="E235" s="91" t="b">
        <v>0</v>
      </c>
      <c r="F235" s="91" t="b">
        <v>1</v>
      </c>
      <c r="G235" s="91" t="b">
        <v>0</v>
      </c>
    </row>
    <row r="236" spans="1:7" ht="15">
      <c r="A236" s="91" t="s">
        <v>1289</v>
      </c>
      <c r="B236" s="91">
        <v>2</v>
      </c>
      <c r="C236" s="134">
        <v>0</v>
      </c>
      <c r="D236" s="91" t="s">
        <v>1144</v>
      </c>
      <c r="E236" s="91" t="b">
        <v>0</v>
      </c>
      <c r="F236" s="91" t="b">
        <v>0</v>
      </c>
      <c r="G236" s="91" t="b">
        <v>0</v>
      </c>
    </row>
    <row r="237" spans="1:7" ht="15">
      <c r="A237" s="91" t="s">
        <v>1290</v>
      </c>
      <c r="B237" s="91">
        <v>2</v>
      </c>
      <c r="C237" s="134">
        <v>0</v>
      </c>
      <c r="D237" s="91" t="s">
        <v>1144</v>
      </c>
      <c r="E237" s="91" t="b">
        <v>0</v>
      </c>
      <c r="F237" s="91" t="b">
        <v>0</v>
      </c>
      <c r="G237" s="91" t="b">
        <v>0</v>
      </c>
    </row>
    <row r="238" spans="1:7" ht="15">
      <c r="A238" s="91" t="s">
        <v>1241</v>
      </c>
      <c r="B238" s="91">
        <v>2</v>
      </c>
      <c r="C238" s="134">
        <v>0</v>
      </c>
      <c r="D238" s="91" t="s">
        <v>1144</v>
      </c>
      <c r="E238" s="91" t="b">
        <v>0</v>
      </c>
      <c r="F238" s="91" t="b">
        <v>0</v>
      </c>
      <c r="G238" s="91" t="b">
        <v>0</v>
      </c>
    </row>
    <row r="239" spans="1:7" ht="15">
      <c r="A239" s="91" t="s">
        <v>1291</v>
      </c>
      <c r="B239" s="91">
        <v>2</v>
      </c>
      <c r="C239" s="134">
        <v>0</v>
      </c>
      <c r="D239" s="91" t="s">
        <v>1144</v>
      </c>
      <c r="E239" s="91" t="b">
        <v>0</v>
      </c>
      <c r="F239" s="91" t="b">
        <v>0</v>
      </c>
      <c r="G239" s="91" t="b">
        <v>0</v>
      </c>
    </row>
    <row r="240" spans="1:7" ht="15">
      <c r="A240" s="91" t="s">
        <v>1292</v>
      </c>
      <c r="B240" s="91">
        <v>2</v>
      </c>
      <c r="C240" s="134">
        <v>0</v>
      </c>
      <c r="D240" s="91" t="s">
        <v>1144</v>
      </c>
      <c r="E240" s="91" t="b">
        <v>1</v>
      </c>
      <c r="F240" s="91" t="b">
        <v>0</v>
      </c>
      <c r="G240" s="91" t="b">
        <v>0</v>
      </c>
    </row>
    <row r="241" spans="1:7" ht="15">
      <c r="A241" s="91" t="s">
        <v>1293</v>
      </c>
      <c r="B241" s="91">
        <v>2</v>
      </c>
      <c r="C241" s="134">
        <v>0</v>
      </c>
      <c r="D241" s="91" t="s">
        <v>1144</v>
      </c>
      <c r="E241" s="91" t="b">
        <v>0</v>
      </c>
      <c r="F241" s="91" t="b">
        <v>0</v>
      </c>
      <c r="G241" s="91" t="b">
        <v>0</v>
      </c>
    </row>
    <row r="242" spans="1:7" ht="15">
      <c r="A242" s="91" t="s">
        <v>1294</v>
      </c>
      <c r="B242" s="91">
        <v>2</v>
      </c>
      <c r="C242" s="134">
        <v>0</v>
      </c>
      <c r="D242" s="91" t="s">
        <v>1144</v>
      </c>
      <c r="E242" s="91" t="b">
        <v>0</v>
      </c>
      <c r="F242" s="91" t="b">
        <v>0</v>
      </c>
      <c r="G242" s="91" t="b">
        <v>0</v>
      </c>
    </row>
    <row r="243" spans="1:7" ht="15">
      <c r="A243" s="91" t="s">
        <v>1295</v>
      </c>
      <c r="B243" s="91">
        <v>2</v>
      </c>
      <c r="C243" s="134">
        <v>0</v>
      </c>
      <c r="D243" s="91" t="s">
        <v>1144</v>
      </c>
      <c r="E243" s="91" t="b">
        <v>0</v>
      </c>
      <c r="F243" s="91" t="b">
        <v>0</v>
      </c>
      <c r="G243"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8"/>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1566</v>
      </c>
      <c r="B1" s="13" t="s">
        <v>1567</v>
      </c>
      <c r="C1" s="13" t="s">
        <v>1560</v>
      </c>
      <c r="D1" s="13" t="s">
        <v>1561</v>
      </c>
      <c r="E1" s="13" t="s">
        <v>1568</v>
      </c>
      <c r="F1" s="13" t="s">
        <v>144</v>
      </c>
      <c r="G1" s="13" t="s">
        <v>1569</v>
      </c>
      <c r="H1" s="13" t="s">
        <v>1570</v>
      </c>
      <c r="I1" s="13" t="s">
        <v>1571</v>
      </c>
      <c r="J1" s="13" t="s">
        <v>1572</v>
      </c>
      <c r="K1" s="13" t="s">
        <v>1573</v>
      </c>
      <c r="L1" s="13" t="s">
        <v>1574</v>
      </c>
    </row>
    <row r="2" spans="1:12" ht="15">
      <c r="A2" s="91" t="s">
        <v>1238</v>
      </c>
      <c r="B2" s="91" t="s">
        <v>1237</v>
      </c>
      <c r="C2" s="91">
        <v>16</v>
      </c>
      <c r="D2" s="134">
        <v>0.009834829136420295</v>
      </c>
      <c r="E2" s="134">
        <v>1.3997680888768906</v>
      </c>
      <c r="F2" s="91" t="s">
        <v>1562</v>
      </c>
      <c r="G2" s="91" t="b">
        <v>0</v>
      </c>
      <c r="H2" s="91" t="b">
        <v>0</v>
      </c>
      <c r="I2" s="91" t="b">
        <v>0</v>
      </c>
      <c r="J2" s="91" t="b">
        <v>0</v>
      </c>
      <c r="K2" s="91" t="b">
        <v>0</v>
      </c>
      <c r="L2" s="91" t="b">
        <v>0</v>
      </c>
    </row>
    <row r="3" spans="1:12" ht="15">
      <c r="A3" s="91" t="s">
        <v>281</v>
      </c>
      <c r="B3" s="91" t="s">
        <v>1250</v>
      </c>
      <c r="C3" s="91">
        <v>13</v>
      </c>
      <c r="D3" s="134">
        <v>0.009262269600172447</v>
      </c>
      <c r="E3" s="134">
        <v>1.5935881148930033</v>
      </c>
      <c r="F3" s="91" t="s">
        <v>1562</v>
      </c>
      <c r="G3" s="91" t="b">
        <v>0</v>
      </c>
      <c r="H3" s="91" t="b">
        <v>0</v>
      </c>
      <c r="I3" s="91" t="b">
        <v>0</v>
      </c>
      <c r="J3" s="91" t="b">
        <v>0</v>
      </c>
      <c r="K3" s="91" t="b">
        <v>0</v>
      </c>
      <c r="L3" s="91" t="b">
        <v>0</v>
      </c>
    </row>
    <row r="4" spans="1:12" ht="15">
      <c r="A4" s="91" t="s">
        <v>1250</v>
      </c>
      <c r="B4" s="91" t="s">
        <v>1251</v>
      </c>
      <c r="C4" s="91">
        <v>13</v>
      </c>
      <c r="D4" s="134">
        <v>0.009262269600172447</v>
      </c>
      <c r="E4" s="134">
        <v>1.8220674434083728</v>
      </c>
      <c r="F4" s="91" t="s">
        <v>1562</v>
      </c>
      <c r="G4" s="91" t="b">
        <v>0</v>
      </c>
      <c r="H4" s="91" t="b">
        <v>0</v>
      </c>
      <c r="I4" s="91" t="b">
        <v>0</v>
      </c>
      <c r="J4" s="91" t="b">
        <v>0</v>
      </c>
      <c r="K4" s="91" t="b">
        <v>0</v>
      </c>
      <c r="L4" s="91" t="b">
        <v>0</v>
      </c>
    </row>
    <row r="5" spans="1:12" ht="15">
      <c r="A5" s="91" t="s">
        <v>1251</v>
      </c>
      <c r="B5" s="91" t="s">
        <v>1252</v>
      </c>
      <c r="C5" s="91">
        <v>13</v>
      </c>
      <c r="D5" s="134">
        <v>0.009262269600172447</v>
      </c>
      <c r="E5" s="134">
        <v>1.8220674434083728</v>
      </c>
      <c r="F5" s="91" t="s">
        <v>1562</v>
      </c>
      <c r="G5" s="91" t="b">
        <v>0</v>
      </c>
      <c r="H5" s="91" t="b">
        <v>0</v>
      </c>
      <c r="I5" s="91" t="b">
        <v>0</v>
      </c>
      <c r="J5" s="91" t="b">
        <v>1</v>
      </c>
      <c r="K5" s="91" t="b">
        <v>0</v>
      </c>
      <c r="L5" s="91" t="b">
        <v>0</v>
      </c>
    </row>
    <row r="6" spans="1:12" ht="15">
      <c r="A6" s="91" t="s">
        <v>1252</v>
      </c>
      <c r="B6" s="91" t="s">
        <v>1253</v>
      </c>
      <c r="C6" s="91">
        <v>13</v>
      </c>
      <c r="D6" s="134">
        <v>0.009262269600172447</v>
      </c>
      <c r="E6" s="134">
        <v>1.8220674434083728</v>
      </c>
      <c r="F6" s="91" t="s">
        <v>1562</v>
      </c>
      <c r="G6" s="91" t="b">
        <v>1</v>
      </c>
      <c r="H6" s="91" t="b">
        <v>0</v>
      </c>
      <c r="I6" s="91" t="b">
        <v>0</v>
      </c>
      <c r="J6" s="91" t="b">
        <v>0</v>
      </c>
      <c r="K6" s="91" t="b">
        <v>0</v>
      </c>
      <c r="L6" s="91" t="b">
        <v>0</v>
      </c>
    </row>
    <row r="7" spans="1:12" ht="15">
      <c r="A7" s="91" t="s">
        <v>1253</v>
      </c>
      <c r="B7" s="91" t="s">
        <v>1216</v>
      </c>
      <c r="C7" s="91">
        <v>13</v>
      </c>
      <c r="D7" s="134">
        <v>0.009262269600172447</v>
      </c>
      <c r="E7" s="134">
        <v>1.8220674434083728</v>
      </c>
      <c r="F7" s="91" t="s">
        <v>1562</v>
      </c>
      <c r="G7" s="91" t="b">
        <v>0</v>
      </c>
      <c r="H7" s="91" t="b">
        <v>0</v>
      </c>
      <c r="I7" s="91" t="b">
        <v>0</v>
      </c>
      <c r="J7" s="91" t="b">
        <v>0</v>
      </c>
      <c r="K7" s="91" t="b">
        <v>0</v>
      </c>
      <c r="L7" s="91" t="b">
        <v>0</v>
      </c>
    </row>
    <row r="8" spans="1:12" ht="15">
      <c r="A8" s="91" t="s">
        <v>1216</v>
      </c>
      <c r="B8" s="91" t="s">
        <v>1217</v>
      </c>
      <c r="C8" s="91">
        <v>13</v>
      </c>
      <c r="D8" s="134">
        <v>0.009262269600172447</v>
      </c>
      <c r="E8" s="134">
        <v>1.8220674434083728</v>
      </c>
      <c r="F8" s="91" t="s">
        <v>1562</v>
      </c>
      <c r="G8" s="91" t="b">
        <v>0</v>
      </c>
      <c r="H8" s="91" t="b">
        <v>0</v>
      </c>
      <c r="I8" s="91" t="b">
        <v>0</v>
      </c>
      <c r="J8" s="91" t="b">
        <v>0</v>
      </c>
      <c r="K8" s="91" t="b">
        <v>0</v>
      </c>
      <c r="L8" s="91" t="b">
        <v>0</v>
      </c>
    </row>
    <row r="9" spans="1:12" ht="15">
      <c r="A9" s="91" t="s">
        <v>1217</v>
      </c>
      <c r="B9" s="91" t="s">
        <v>1254</v>
      </c>
      <c r="C9" s="91">
        <v>13</v>
      </c>
      <c r="D9" s="134">
        <v>0.009262269600172447</v>
      </c>
      <c r="E9" s="134">
        <v>1.8220674434083728</v>
      </c>
      <c r="F9" s="91" t="s">
        <v>1562</v>
      </c>
      <c r="G9" s="91" t="b">
        <v>0</v>
      </c>
      <c r="H9" s="91" t="b">
        <v>0</v>
      </c>
      <c r="I9" s="91" t="b">
        <v>0</v>
      </c>
      <c r="J9" s="91" t="b">
        <v>0</v>
      </c>
      <c r="K9" s="91" t="b">
        <v>0</v>
      </c>
      <c r="L9" s="91" t="b">
        <v>0</v>
      </c>
    </row>
    <row r="10" spans="1:12" ht="15">
      <c r="A10" s="91" t="s">
        <v>1254</v>
      </c>
      <c r="B10" s="91" t="s">
        <v>1255</v>
      </c>
      <c r="C10" s="91">
        <v>13</v>
      </c>
      <c r="D10" s="134">
        <v>0.009262269600172447</v>
      </c>
      <c r="E10" s="134">
        <v>1.8220674434083728</v>
      </c>
      <c r="F10" s="91" t="s">
        <v>1562</v>
      </c>
      <c r="G10" s="91" t="b">
        <v>0</v>
      </c>
      <c r="H10" s="91" t="b">
        <v>0</v>
      </c>
      <c r="I10" s="91" t="b">
        <v>0</v>
      </c>
      <c r="J10" s="91" t="b">
        <v>0</v>
      </c>
      <c r="K10" s="91" t="b">
        <v>0</v>
      </c>
      <c r="L10" s="91" t="b">
        <v>0</v>
      </c>
    </row>
    <row r="11" spans="1:12" ht="15">
      <c r="A11" s="91" t="s">
        <v>1255</v>
      </c>
      <c r="B11" s="91" t="s">
        <v>1218</v>
      </c>
      <c r="C11" s="91">
        <v>13</v>
      </c>
      <c r="D11" s="134">
        <v>0.009262269600172447</v>
      </c>
      <c r="E11" s="134">
        <v>1.5557995540036036</v>
      </c>
      <c r="F11" s="91" t="s">
        <v>1562</v>
      </c>
      <c r="G11" s="91" t="b">
        <v>0</v>
      </c>
      <c r="H11" s="91" t="b">
        <v>0</v>
      </c>
      <c r="I11" s="91" t="b">
        <v>0</v>
      </c>
      <c r="J11" s="91" t="b">
        <v>0</v>
      </c>
      <c r="K11" s="91" t="b">
        <v>0</v>
      </c>
      <c r="L11" s="91" t="b">
        <v>0</v>
      </c>
    </row>
    <row r="12" spans="1:12" ht="15">
      <c r="A12" s="91" t="s">
        <v>1218</v>
      </c>
      <c r="B12" s="91" t="s">
        <v>1508</v>
      </c>
      <c r="C12" s="91">
        <v>13</v>
      </c>
      <c r="D12" s="134">
        <v>0.009262269600172447</v>
      </c>
      <c r="E12" s="134">
        <v>1.5557995540036036</v>
      </c>
      <c r="F12" s="91" t="s">
        <v>1562</v>
      </c>
      <c r="G12" s="91" t="b">
        <v>0</v>
      </c>
      <c r="H12" s="91" t="b">
        <v>0</v>
      </c>
      <c r="I12" s="91" t="b">
        <v>0</v>
      </c>
      <c r="J12" s="91" t="b">
        <v>0</v>
      </c>
      <c r="K12" s="91" t="b">
        <v>0</v>
      </c>
      <c r="L12" s="91" t="b">
        <v>0</v>
      </c>
    </row>
    <row r="13" spans="1:12" ht="15">
      <c r="A13" s="91" t="s">
        <v>1508</v>
      </c>
      <c r="B13" s="91" t="s">
        <v>1239</v>
      </c>
      <c r="C13" s="91">
        <v>13</v>
      </c>
      <c r="D13" s="134">
        <v>0.009262269600172447</v>
      </c>
      <c r="E13" s="134">
        <v>1.5935881148930033</v>
      </c>
      <c r="F13" s="91" t="s">
        <v>1562</v>
      </c>
      <c r="G13" s="91" t="b">
        <v>0</v>
      </c>
      <c r="H13" s="91" t="b">
        <v>0</v>
      </c>
      <c r="I13" s="91" t="b">
        <v>0</v>
      </c>
      <c r="J13" s="91" t="b">
        <v>0</v>
      </c>
      <c r="K13" s="91" t="b">
        <v>0</v>
      </c>
      <c r="L13" s="91" t="b">
        <v>0</v>
      </c>
    </row>
    <row r="14" spans="1:12" ht="15">
      <c r="A14" s="91" t="s">
        <v>249</v>
      </c>
      <c r="B14" s="91" t="s">
        <v>281</v>
      </c>
      <c r="C14" s="91">
        <v>12</v>
      </c>
      <c r="D14" s="134">
        <v>0.009002222545698733</v>
      </c>
      <c r="E14" s="134">
        <v>1.6349808000512285</v>
      </c>
      <c r="F14" s="91" t="s">
        <v>1562</v>
      </c>
      <c r="G14" s="91" t="b">
        <v>0</v>
      </c>
      <c r="H14" s="91" t="b">
        <v>0</v>
      </c>
      <c r="I14" s="91" t="b">
        <v>0</v>
      </c>
      <c r="J14" s="91" t="b">
        <v>0</v>
      </c>
      <c r="K14" s="91" t="b">
        <v>0</v>
      </c>
      <c r="L14" s="91" t="b">
        <v>0</v>
      </c>
    </row>
    <row r="15" spans="1:12" ht="15">
      <c r="A15" s="91" t="s">
        <v>1239</v>
      </c>
      <c r="B15" s="91" t="s">
        <v>1509</v>
      </c>
      <c r="C15" s="91">
        <v>12</v>
      </c>
      <c r="D15" s="134">
        <v>0.009002222545698733</v>
      </c>
      <c r="E15" s="134">
        <v>1.5935881148930033</v>
      </c>
      <c r="F15" s="91" t="s">
        <v>1562</v>
      </c>
      <c r="G15" s="91" t="b">
        <v>0</v>
      </c>
      <c r="H15" s="91" t="b">
        <v>0</v>
      </c>
      <c r="I15" s="91" t="b">
        <v>0</v>
      </c>
      <c r="J15" s="91" t="b">
        <v>0</v>
      </c>
      <c r="K15" s="91" t="b">
        <v>0</v>
      </c>
      <c r="L15" s="91" t="b">
        <v>0</v>
      </c>
    </row>
    <row r="16" spans="1:12" ht="15">
      <c r="A16" s="91" t="s">
        <v>1239</v>
      </c>
      <c r="B16" s="91" t="s">
        <v>1262</v>
      </c>
      <c r="C16" s="91">
        <v>10</v>
      </c>
      <c r="D16" s="134">
        <v>0.008360650885489634</v>
      </c>
      <c r="E16" s="134">
        <v>1.5935881148930033</v>
      </c>
      <c r="F16" s="91" t="s">
        <v>1562</v>
      </c>
      <c r="G16" s="91" t="b">
        <v>0</v>
      </c>
      <c r="H16" s="91" t="b">
        <v>0</v>
      </c>
      <c r="I16" s="91" t="b">
        <v>0</v>
      </c>
      <c r="J16" s="91" t="b">
        <v>0</v>
      </c>
      <c r="K16" s="91" t="b">
        <v>0</v>
      </c>
      <c r="L16" s="91" t="b">
        <v>0</v>
      </c>
    </row>
    <row r="17" spans="1:12" ht="15">
      <c r="A17" s="91" t="s">
        <v>281</v>
      </c>
      <c r="B17" s="91" t="s">
        <v>1257</v>
      </c>
      <c r="C17" s="91">
        <v>9</v>
      </c>
      <c r="D17" s="134">
        <v>0.007971242429311685</v>
      </c>
      <c r="E17" s="134">
        <v>1.5935881148930033</v>
      </c>
      <c r="F17" s="91" t="s">
        <v>1562</v>
      </c>
      <c r="G17" s="91" t="b">
        <v>0</v>
      </c>
      <c r="H17" s="91" t="b">
        <v>0</v>
      </c>
      <c r="I17" s="91" t="b">
        <v>0</v>
      </c>
      <c r="J17" s="91" t="b">
        <v>0</v>
      </c>
      <c r="K17" s="91" t="b">
        <v>0</v>
      </c>
      <c r="L17" s="91" t="b">
        <v>0</v>
      </c>
    </row>
    <row r="18" spans="1:12" ht="15">
      <c r="A18" s="91" t="s">
        <v>1257</v>
      </c>
      <c r="B18" s="91" t="s">
        <v>1258</v>
      </c>
      <c r="C18" s="91">
        <v>9</v>
      </c>
      <c r="D18" s="134">
        <v>0.007971242429311685</v>
      </c>
      <c r="E18" s="134">
        <v>1.9817682862758847</v>
      </c>
      <c r="F18" s="91" t="s">
        <v>1562</v>
      </c>
      <c r="G18" s="91" t="b">
        <v>0</v>
      </c>
      <c r="H18" s="91" t="b">
        <v>0</v>
      </c>
      <c r="I18" s="91" t="b">
        <v>0</v>
      </c>
      <c r="J18" s="91" t="b">
        <v>0</v>
      </c>
      <c r="K18" s="91" t="b">
        <v>0</v>
      </c>
      <c r="L18" s="91" t="b">
        <v>0</v>
      </c>
    </row>
    <row r="19" spans="1:12" ht="15">
      <c r="A19" s="91" t="s">
        <v>1258</v>
      </c>
      <c r="B19" s="91" t="s">
        <v>1259</v>
      </c>
      <c r="C19" s="91">
        <v>9</v>
      </c>
      <c r="D19" s="134">
        <v>0.007971242429311685</v>
      </c>
      <c r="E19" s="134">
        <v>1.9817682862758847</v>
      </c>
      <c r="F19" s="91" t="s">
        <v>1562</v>
      </c>
      <c r="G19" s="91" t="b">
        <v>0</v>
      </c>
      <c r="H19" s="91" t="b">
        <v>0</v>
      </c>
      <c r="I19" s="91" t="b">
        <v>0</v>
      </c>
      <c r="J19" s="91" t="b">
        <v>0</v>
      </c>
      <c r="K19" s="91" t="b">
        <v>0</v>
      </c>
      <c r="L19" s="91" t="b">
        <v>0</v>
      </c>
    </row>
    <row r="20" spans="1:12" ht="15">
      <c r="A20" s="91" t="s">
        <v>1259</v>
      </c>
      <c r="B20" s="91" t="s">
        <v>1260</v>
      </c>
      <c r="C20" s="91">
        <v>9</v>
      </c>
      <c r="D20" s="134">
        <v>0.007971242429311685</v>
      </c>
      <c r="E20" s="134">
        <v>1.9817682862758847</v>
      </c>
      <c r="F20" s="91" t="s">
        <v>1562</v>
      </c>
      <c r="G20" s="91" t="b">
        <v>0</v>
      </c>
      <c r="H20" s="91" t="b">
        <v>0</v>
      </c>
      <c r="I20" s="91" t="b">
        <v>0</v>
      </c>
      <c r="J20" s="91" t="b">
        <v>0</v>
      </c>
      <c r="K20" s="91" t="b">
        <v>0</v>
      </c>
      <c r="L20" s="91" t="b">
        <v>0</v>
      </c>
    </row>
    <row r="21" spans="1:12" ht="15">
      <c r="A21" s="91" t="s">
        <v>1260</v>
      </c>
      <c r="B21" s="91" t="s">
        <v>1218</v>
      </c>
      <c r="C21" s="91">
        <v>9</v>
      </c>
      <c r="D21" s="134">
        <v>0.007971242429311685</v>
      </c>
      <c r="E21" s="134">
        <v>1.5557995540036036</v>
      </c>
      <c r="F21" s="91" t="s">
        <v>1562</v>
      </c>
      <c r="G21" s="91" t="b">
        <v>0</v>
      </c>
      <c r="H21" s="91" t="b">
        <v>0</v>
      </c>
      <c r="I21" s="91" t="b">
        <v>0</v>
      </c>
      <c r="J21" s="91" t="b">
        <v>0</v>
      </c>
      <c r="K21" s="91" t="b">
        <v>0</v>
      </c>
      <c r="L21" s="91" t="b">
        <v>0</v>
      </c>
    </row>
    <row r="22" spans="1:12" ht="15">
      <c r="A22" s="91" t="s">
        <v>1218</v>
      </c>
      <c r="B22" s="91" t="s">
        <v>1261</v>
      </c>
      <c r="C22" s="91">
        <v>9</v>
      </c>
      <c r="D22" s="134">
        <v>0.007971242429311685</v>
      </c>
      <c r="E22" s="134">
        <v>1.5557995540036036</v>
      </c>
      <c r="F22" s="91" t="s">
        <v>1562</v>
      </c>
      <c r="G22" s="91" t="b">
        <v>0</v>
      </c>
      <c r="H22" s="91" t="b">
        <v>0</v>
      </c>
      <c r="I22" s="91" t="b">
        <v>0</v>
      </c>
      <c r="J22" s="91" t="b">
        <v>0</v>
      </c>
      <c r="K22" s="91" t="b">
        <v>0</v>
      </c>
      <c r="L22" s="91" t="b">
        <v>0</v>
      </c>
    </row>
    <row r="23" spans="1:12" ht="15">
      <c r="A23" s="91" t="s">
        <v>1261</v>
      </c>
      <c r="B23" s="91" t="s">
        <v>1239</v>
      </c>
      <c r="C23" s="91">
        <v>9</v>
      </c>
      <c r="D23" s="134">
        <v>0.007971242429311685</v>
      </c>
      <c r="E23" s="134">
        <v>1.5935881148930033</v>
      </c>
      <c r="F23" s="91" t="s">
        <v>1562</v>
      </c>
      <c r="G23" s="91" t="b">
        <v>0</v>
      </c>
      <c r="H23" s="91" t="b">
        <v>0</v>
      </c>
      <c r="I23" s="91" t="b">
        <v>0</v>
      </c>
      <c r="J23" s="91" t="b">
        <v>0</v>
      </c>
      <c r="K23" s="91" t="b">
        <v>0</v>
      </c>
      <c r="L23" s="91" t="b">
        <v>0</v>
      </c>
    </row>
    <row r="24" spans="1:12" ht="15">
      <c r="A24" s="91" t="s">
        <v>1262</v>
      </c>
      <c r="B24" s="91" t="s">
        <v>1511</v>
      </c>
      <c r="C24" s="91">
        <v>9</v>
      </c>
      <c r="D24" s="134">
        <v>0.007971242429311685</v>
      </c>
      <c r="E24" s="134">
        <v>1.9360107957152095</v>
      </c>
      <c r="F24" s="91" t="s">
        <v>1562</v>
      </c>
      <c r="G24" s="91" t="b">
        <v>0</v>
      </c>
      <c r="H24" s="91" t="b">
        <v>0</v>
      </c>
      <c r="I24" s="91" t="b">
        <v>0</v>
      </c>
      <c r="J24" s="91" t="b">
        <v>0</v>
      </c>
      <c r="K24" s="91" t="b">
        <v>0</v>
      </c>
      <c r="L24" s="91" t="b">
        <v>0</v>
      </c>
    </row>
    <row r="25" spans="1:12" ht="15">
      <c r="A25" s="91" t="s">
        <v>1511</v>
      </c>
      <c r="B25" s="91" t="s">
        <v>1512</v>
      </c>
      <c r="C25" s="91">
        <v>9</v>
      </c>
      <c r="D25" s="134">
        <v>0.007971242429311685</v>
      </c>
      <c r="E25" s="134">
        <v>1.9817682862758847</v>
      </c>
      <c r="F25" s="91" t="s">
        <v>1562</v>
      </c>
      <c r="G25" s="91" t="b">
        <v>0</v>
      </c>
      <c r="H25" s="91" t="b">
        <v>0</v>
      </c>
      <c r="I25" s="91" t="b">
        <v>0</v>
      </c>
      <c r="J25" s="91" t="b">
        <v>0</v>
      </c>
      <c r="K25" s="91" t="b">
        <v>0</v>
      </c>
      <c r="L25" s="91" t="b">
        <v>0</v>
      </c>
    </row>
    <row r="26" spans="1:12" ht="15">
      <c r="A26" s="91" t="s">
        <v>1512</v>
      </c>
      <c r="B26" s="91" t="s">
        <v>1513</v>
      </c>
      <c r="C26" s="91">
        <v>9</v>
      </c>
      <c r="D26" s="134">
        <v>0.007971242429311685</v>
      </c>
      <c r="E26" s="134">
        <v>1.9817682862758847</v>
      </c>
      <c r="F26" s="91" t="s">
        <v>1562</v>
      </c>
      <c r="G26" s="91" t="b">
        <v>0</v>
      </c>
      <c r="H26" s="91" t="b">
        <v>0</v>
      </c>
      <c r="I26" s="91" t="b">
        <v>0</v>
      </c>
      <c r="J26" s="91" t="b">
        <v>0</v>
      </c>
      <c r="K26" s="91" t="b">
        <v>0</v>
      </c>
      <c r="L26" s="91" t="b">
        <v>0</v>
      </c>
    </row>
    <row r="27" spans="1:12" ht="15">
      <c r="A27" s="91" t="s">
        <v>1513</v>
      </c>
      <c r="B27" s="91" t="s">
        <v>1510</v>
      </c>
      <c r="C27" s="91">
        <v>9</v>
      </c>
      <c r="D27" s="134">
        <v>0.007971242429311685</v>
      </c>
      <c r="E27" s="134">
        <v>1.8946181105569846</v>
      </c>
      <c r="F27" s="91" t="s">
        <v>1562</v>
      </c>
      <c r="G27" s="91" t="b">
        <v>0</v>
      </c>
      <c r="H27" s="91" t="b">
        <v>0</v>
      </c>
      <c r="I27" s="91" t="b">
        <v>0</v>
      </c>
      <c r="J27" s="91" t="b">
        <v>0</v>
      </c>
      <c r="K27" s="91" t="b">
        <v>0</v>
      </c>
      <c r="L27" s="91" t="b">
        <v>0</v>
      </c>
    </row>
    <row r="28" spans="1:12" ht="15">
      <c r="A28" s="91" t="s">
        <v>1510</v>
      </c>
      <c r="B28" s="91" t="s">
        <v>1514</v>
      </c>
      <c r="C28" s="91">
        <v>9</v>
      </c>
      <c r="D28" s="134">
        <v>0.007971242429311685</v>
      </c>
      <c r="E28" s="134">
        <v>1.8946181105569846</v>
      </c>
      <c r="F28" s="91" t="s">
        <v>1562</v>
      </c>
      <c r="G28" s="91" t="b">
        <v>0</v>
      </c>
      <c r="H28" s="91" t="b">
        <v>0</v>
      </c>
      <c r="I28" s="91" t="b">
        <v>0</v>
      </c>
      <c r="J28" s="91" t="b">
        <v>0</v>
      </c>
      <c r="K28" s="91" t="b">
        <v>0</v>
      </c>
      <c r="L28" s="91" t="b">
        <v>0</v>
      </c>
    </row>
    <row r="29" spans="1:12" ht="15">
      <c r="A29" s="91" t="s">
        <v>1514</v>
      </c>
      <c r="B29" s="91" t="s">
        <v>1515</v>
      </c>
      <c r="C29" s="91">
        <v>9</v>
      </c>
      <c r="D29" s="134">
        <v>0.007971242429311685</v>
      </c>
      <c r="E29" s="134">
        <v>1.9817682862758847</v>
      </c>
      <c r="F29" s="91" t="s">
        <v>1562</v>
      </c>
      <c r="G29" s="91" t="b">
        <v>0</v>
      </c>
      <c r="H29" s="91" t="b">
        <v>0</v>
      </c>
      <c r="I29" s="91" t="b">
        <v>0</v>
      </c>
      <c r="J29" s="91" t="b">
        <v>0</v>
      </c>
      <c r="K29" s="91" t="b">
        <v>0</v>
      </c>
      <c r="L29" s="91" t="b">
        <v>0</v>
      </c>
    </row>
    <row r="30" spans="1:12" ht="15">
      <c r="A30" s="91" t="s">
        <v>1241</v>
      </c>
      <c r="B30" s="91" t="s">
        <v>1242</v>
      </c>
      <c r="C30" s="91">
        <v>8</v>
      </c>
      <c r="D30" s="134">
        <v>0.0075293885002186605</v>
      </c>
      <c r="E30" s="134">
        <v>1.9360107957152095</v>
      </c>
      <c r="F30" s="91" t="s">
        <v>1562</v>
      </c>
      <c r="G30" s="91" t="b">
        <v>0</v>
      </c>
      <c r="H30" s="91" t="b">
        <v>0</v>
      </c>
      <c r="I30" s="91" t="b">
        <v>0</v>
      </c>
      <c r="J30" s="91" t="b">
        <v>0</v>
      </c>
      <c r="K30" s="91" t="b">
        <v>0</v>
      </c>
      <c r="L30" s="91" t="b">
        <v>0</v>
      </c>
    </row>
    <row r="31" spans="1:12" ht="15">
      <c r="A31" s="91" t="s">
        <v>1242</v>
      </c>
      <c r="B31" s="91" t="s">
        <v>1243</v>
      </c>
      <c r="C31" s="91">
        <v>8</v>
      </c>
      <c r="D31" s="134">
        <v>0.0075293885002186605</v>
      </c>
      <c r="E31" s="134">
        <v>1.9817682862758847</v>
      </c>
      <c r="F31" s="91" t="s">
        <v>1562</v>
      </c>
      <c r="G31" s="91" t="b">
        <v>0</v>
      </c>
      <c r="H31" s="91" t="b">
        <v>0</v>
      </c>
      <c r="I31" s="91" t="b">
        <v>0</v>
      </c>
      <c r="J31" s="91" t="b">
        <v>0</v>
      </c>
      <c r="K31" s="91" t="b">
        <v>0</v>
      </c>
      <c r="L31" s="91" t="b">
        <v>0</v>
      </c>
    </row>
    <row r="32" spans="1:12" ht="15">
      <c r="A32" s="91" t="s">
        <v>1243</v>
      </c>
      <c r="B32" s="91" t="s">
        <v>1244</v>
      </c>
      <c r="C32" s="91">
        <v>8</v>
      </c>
      <c r="D32" s="134">
        <v>0.0075293885002186605</v>
      </c>
      <c r="E32" s="134">
        <v>1.9817682862758847</v>
      </c>
      <c r="F32" s="91" t="s">
        <v>1562</v>
      </c>
      <c r="G32" s="91" t="b">
        <v>0</v>
      </c>
      <c r="H32" s="91" t="b">
        <v>0</v>
      </c>
      <c r="I32" s="91" t="b">
        <v>0</v>
      </c>
      <c r="J32" s="91" t="b">
        <v>0</v>
      </c>
      <c r="K32" s="91" t="b">
        <v>0</v>
      </c>
      <c r="L32" s="91" t="b">
        <v>0</v>
      </c>
    </row>
    <row r="33" spans="1:12" ht="15">
      <c r="A33" s="91" t="s">
        <v>1244</v>
      </c>
      <c r="B33" s="91" t="s">
        <v>1245</v>
      </c>
      <c r="C33" s="91">
        <v>8</v>
      </c>
      <c r="D33" s="134">
        <v>0.0075293885002186605</v>
      </c>
      <c r="E33" s="134">
        <v>2.032920808723266</v>
      </c>
      <c r="F33" s="91" t="s">
        <v>1562</v>
      </c>
      <c r="G33" s="91" t="b">
        <v>0</v>
      </c>
      <c r="H33" s="91" t="b">
        <v>0</v>
      </c>
      <c r="I33" s="91" t="b">
        <v>0</v>
      </c>
      <c r="J33" s="91" t="b">
        <v>0</v>
      </c>
      <c r="K33" s="91" t="b">
        <v>0</v>
      </c>
      <c r="L33" s="91" t="b">
        <v>0</v>
      </c>
    </row>
    <row r="34" spans="1:12" ht="15">
      <c r="A34" s="91" t="s">
        <v>1245</v>
      </c>
      <c r="B34" s="91" t="s">
        <v>1246</v>
      </c>
      <c r="C34" s="91">
        <v>8</v>
      </c>
      <c r="D34" s="134">
        <v>0.0075293885002186605</v>
      </c>
      <c r="E34" s="134">
        <v>2.032920808723266</v>
      </c>
      <c r="F34" s="91" t="s">
        <v>1562</v>
      </c>
      <c r="G34" s="91" t="b">
        <v>0</v>
      </c>
      <c r="H34" s="91" t="b">
        <v>0</v>
      </c>
      <c r="I34" s="91" t="b">
        <v>0</v>
      </c>
      <c r="J34" s="91" t="b">
        <v>0</v>
      </c>
      <c r="K34" s="91" t="b">
        <v>0</v>
      </c>
      <c r="L34" s="91" t="b">
        <v>0</v>
      </c>
    </row>
    <row r="35" spans="1:12" ht="15">
      <c r="A35" s="91" t="s">
        <v>1246</v>
      </c>
      <c r="B35" s="91" t="s">
        <v>1247</v>
      </c>
      <c r="C35" s="91">
        <v>8</v>
      </c>
      <c r="D35" s="134">
        <v>0.0075293885002186605</v>
      </c>
      <c r="E35" s="134">
        <v>2.032920808723266</v>
      </c>
      <c r="F35" s="91" t="s">
        <v>1562</v>
      </c>
      <c r="G35" s="91" t="b">
        <v>0</v>
      </c>
      <c r="H35" s="91" t="b">
        <v>0</v>
      </c>
      <c r="I35" s="91" t="b">
        <v>0</v>
      </c>
      <c r="J35" s="91" t="b">
        <v>0</v>
      </c>
      <c r="K35" s="91" t="b">
        <v>0</v>
      </c>
      <c r="L35" s="91" t="b">
        <v>0</v>
      </c>
    </row>
    <row r="36" spans="1:12" ht="15">
      <c r="A36" s="91" t="s">
        <v>1247</v>
      </c>
      <c r="B36" s="91" t="s">
        <v>1248</v>
      </c>
      <c r="C36" s="91">
        <v>8</v>
      </c>
      <c r="D36" s="134">
        <v>0.0075293885002186605</v>
      </c>
      <c r="E36" s="134">
        <v>2.032920808723266</v>
      </c>
      <c r="F36" s="91" t="s">
        <v>1562</v>
      </c>
      <c r="G36" s="91" t="b">
        <v>0</v>
      </c>
      <c r="H36" s="91" t="b">
        <v>0</v>
      </c>
      <c r="I36" s="91" t="b">
        <v>0</v>
      </c>
      <c r="J36" s="91" t="b">
        <v>0</v>
      </c>
      <c r="K36" s="91" t="b">
        <v>0</v>
      </c>
      <c r="L36" s="91" t="b">
        <v>0</v>
      </c>
    </row>
    <row r="37" spans="1:12" ht="15">
      <c r="A37" s="91" t="s">
        <v>1248</v>
      </c>
      <c r="B37" s="91" t="s">
        <v>1516</v>
      </c>
      <c r="C37" s="91">
        <v>8</v>
      </c>
      <c r="D37" s="134">
        <v>0.0075293885002186605</v>
      </c>
      <c r="E37" s="134">
        <v>2.032920808723266</v>
      </c>
      <c r="F37" s="91" t="s">
        <v>1562</v>
      </c>
      <c r="G37" s="91" t="b">
        <v>0</v>
      </c>
      <c r="H37" s="91" t="b">
        <v>0</v>
      </c>
      <c r="I37" s="91" t="b">
        <v>0</v>
      </c>
      <c r="J37" s="91" t="b">
        <v>0</v>
      </c>
      <c r="K37" s="91" t="b">
        <v>0</v>
      </c>
      <c r="L37" s="91" t="b">
        <v>0</v>
      </c>
    </row>
    <row r="38" spans="1:12" ht="15">
      <c r="A38" s="91" t="s">
        <v>254</v>
      </c>
      <c r="B38" s="91" t="s">
        <v>281</v>
      </c>
      <c r="C38" s="91">
        <v>8</v>
      </c>
      <c r="D38" s="134">
        <v>0.0075293885002186605</v>
      </c>
      <c r="E38" s="134">
        <v>1.538070787043172</v>
      </c>
      <c r="F38" s="91" t="s">
        <v>1562</v>
      </c>
      <c r="G38" s="91" t="b">
        <v>0</v>
      </c>
      <c r="H38" s="91" t="b">
        <v>0</v>
      </c>
      <c r="I38" s="91" t="b">
        <v>0</v>
      </c>
      <c r="J38" s="91" t="b">
        <v>0</v>
      </c>
      <c r="K38" s="91" t="b">
        <v>0</v>
      </c>
      <c r="L38" s="91" t="b">
        <v>0</v>
      </c>
    </row>
    <row r="39" spans="1:12" ht="15">
      <c r="A39" s="91" t="s">
        <v>1515</v>
      </c>
      <c r="B39" s="91" t="s">
        <v>1517</v>
      </c>
      <c r="C39" s="91">
        <v>8</v>
      </c>
      <c r="D39" s="134">
        <v>0.0075293885002186605</v>
      </c>
      <c r="E39" s="134">
        <v>1.9817682862758847</v>
      </c>
      <c r="F39" s="91" t="s">
        <v>1562</v>
      </c>
      <c r="G39" s="91" t="b">
        <v>0</v>
      </c>
      <c r="H39" s="91" t="b">
        <v>0</v>
      </c>
      <c r="I39" s="91" t="b">
        <v>0</v>
      </c>
      <c r="J39" s="91" t="b">
        <v>0</v>
      </c>
      <c r="K39" s="91" t="b">
        <v>0</v>
      </c>
      <c r="L39" s="91" t="b">
        <v>0</v>
      </c>
    </row>
    <row r="40" spans="1:12" ht="15">
      <c r="A40" s="91" t="s">
        <v>257</v>
      </c>
      <c r="B40" s="91" t="s">
        <v>1241</v>
      </c>
      <c r="C40" s="91">
        <v>7</v>
      </c>
      <c r="D40" s="134">
        <v>0.0070285008691922035</v>
      </c>
      <c r="E40" s="134">
        <v>1.6807382906119035</v>
      </c>
      <c r="F40" s="91" t="s">
        <v>1562</v>
      </c>
      <c r="G40" s="91" t="b">
        <v>0</v>
      </c>
      <c r="H40" s="91" t="b">
        <v>0</v>
      </c>
      <c r="I40" s="91" t="b">
        <v>0</v>
      </c>
      <c r="J40" s="91" t="b">
        <v>0</v>
      </c>
      <c r="K40" s="91" t="b">
        <v>0</v>
      </c>
      <c r="L40" s="91" t="b">
        <v>0</v>
      </c>
    </row>
    <row r="41" spans="1:12" ht="15">
      <c r="A41" s="91" t="s">
        <v>1516</v>
      </c>
      <c r="B41" s="91" t="s">
        <v>1518</v>
      </c>
      <c r="C41" s="91">
        <v>7</v>
      </c>
      <c r="D41" s="134">
        <v>0.0070285008691922035</v>
      </c>
      <c r="E41" s="134">
        <v>2.032920808723266</v>
      </c>
      <c r="F41" s="91" t="s">
        <v>1562</v>
      </c>
      <c r="G41" s="91" t="b">
        <v>0</v>
      </c>
      <c r="H41" s="91" t="b">
        <v>0</v>
      </c>
      <c r="I41" s="91" t="b">
        <v>0</v>
      </c>
      <c r="J41" s="91" t="b">
        <v>0</v>
      </c>
      <c r="K41" s="91" t="b">
        <v>0</v>
      </c>
      <c r="L41" s="91" t="b">
        <v>0</v>
      </c>
    </row>
    <row r="42" spans="1:12" ht="15">
      <c r="A42" s="91" t="s">
        <v>1265</v>
      </c>
      <c r="B42" s="91" t="s">
        <v>1266</v>
      </c>
      <c r="C42" s="91">
        <v>4</v>
      </c>
      <c r="D42" s="134">
        <v>0.005070681216113587</v>
      </c>
      <c r="E42" s="134">
        <v>2.237040791379191</v>
      </c>
      <c r="F42" s="91" t="s">
        <v>1562</v>
      </c>
      <c r="G42" s="91" t="b">
        <v>0</v>
      </c>
      <c r="H42" s="91" t="b">
        <v>0</v>
      </c>
      <c r="I42" s="91" t="b">
        <v>0</v>
      </c>
      <c r="J42" s="91" t="b">
        <v>0</v>
      </c>
      <c r="K42" s="91" t="b">
        <v>0</v>
      </c>
      <c r="L42" s="91" t="b">
        <v>0</v>
      </c>
    </row>
    <row r="43" spans="1:12" ht="15">
      <c r="A43" s="91" t="s">
        <v>1519</v>
      </c>
      <c r="B43" s="91" t="s">
        <v>1521</v>
      </c>
      <c r="C43" s="91">
        <v>4</v>
      </c>
      <c r="D43" s="134">
        <v>0.005070681216113587</v>
      </c>
      <c r="E43" s="134">
        <v>2.237040791379191</v>
      </c>
      <c r="F43" s="91" t="s">
        <v>1562</v>
      </c>
      <c r="G43" s="91" t="b">
        <v>0</v>
      </c>
      <c r="H43" s="91" t="b">
        <v>0</v>
      </c>
      <c r="I43" s="91" t="b">
        <v>0</v>
      </c>
      <c r="J43" s="91" t="b">
        <v>0</v>
      </c>
      <c r="K43" s="91" t="b">
        <v>0</v>
      </c>
      <c r="L43" s="91" t="b">
        <v>0</v>
      </c>
    </row>
    <row r="44" spans="1:12" ht="15">
      <c r="A44" s="91" t="s">
        <v>1521</v>
      </c>
      <c r="B44" s="91" t="s">
        <v>1238</v>
      </c>
      <c r="C44" s="91">
        <v>4</v>
      </c>
      <c r="D44" s="134">
        <v>0.005070681216113587</v>
      </c>
      <c r="E44" s="134">
        <v>1.5935881148930033</v>
      </c>
      <c r="F44" s="91" t="s">
        <v>1562</v>
      </c>
      <c r="G44" s="91" t="b">
        <v>0</v>
      </c>
      <c r="H44" s="91" t="b">
        <v>0</v>
      </c>
      <c r="I44" s="91" t="b">
        <v>0</v>
      </c>
      <c r="J44" s="91" t="b">
        <v>0</v>
      </c>
      <c r="K44" s="91" t="b">
        <v>0</v>
      </c>
      <c r="L44" s="91" t="b">
        <v>0</v>
      </c>
    </row>
    <row r="45" spans="1:12" ht="15">
      <c r="A45" s="91" t="s">
        <v>1237</v>
      </c>
      <c r="B45" s="91" t="s">
        <v>1522</v>
      </c>
      <c r="C45" s="91">
        <v>4</v>
      </c>
      <c r="D45" s="134">
        <v>0.005070681216113587</v>
      </c>
      <c r="E45" s="134">
        <v>1.6137915009812904</v>
      </c>
      <c r="F45" s="91" t="s">
        <v>1562</v>
      </c>
      <c r="G45" s="91" t="b">
        <v>0</v>
      </c>
      <c r="H45" s="91" t="b">
        <v>0</v>
      </c>
      <c r="I45" s="91" t="b">
        <v>0</v>
      </c>
      <c r="J45" s="91" t="b">
        <v>0</v>
      </c>
      <c r="K45" s="91" t="b">
        <v>0</v>
      </c>
      <c r="L45" s="91" t="b">
        <v>0</v>
      </c>
    </row>
    <row r="46" spans="1:12" ht="15">
      <c r="A46" s="91" t="s">
        <v>1522</v>
      </c>
      <c r="B46" s="91" t="s">
        <v>1523</v>
      </c>
      <c r="C46" s="91">
        <v>4</v>
      </c>
      <c r="D46" s="134">
        <v>0.005070681216113587</v>
      </c>
      <c r="E46" s="134">
        <v>2.3339508043872472</v>
      </c>
      <c r="F46" s="91" t="s">
        <v>1562</v>
      </c>
      <c r="G46" s="91" t="b">
        <v>0</v>
      </c>
      <c r="H46" s="91" t="b">
        <v>0</v>
      </c>
      <c r="I46" s="91" t="b">
        <v>0</v>
      </c>
      <c r="J46" s="91" t="b">
        <v>0</v>
      </c>
      <c r="K46" s="91" t="b">
        <v>0</v>
      </c>
      <c r="L46" s="91" t="b">
        <v>0</v>
      </c>
    </row>
    <row r="47" spans="1:12" ht="15">
      <c r="A47" s="91" t="s">
        <v>1523</v>
      </c>
      <c r="B47" s="91" t="s">
        <v>342</v>
      </c>
      <c r="C47" s="91">
        <v>4</v>
      </c>
      <c r="D47" s="134">
        <v>0.005070681216113587</v>
      </c>
      <c r="E47" s="134">
        <v>2.3339508043872472</v>
      </c>
      <c r="F47" s="91" t="s">
        <v>1562</v>
      </c>
      <c r="G47" s="91" t="b">
        <v>0</v>
      </c>
      <c r="H47" s="91" t="b">
        <v>0</v>
      </c>
      <c r="I47" s="91" t="b">
        <v>0</v>
      </c>
      <c r="J47" s="91" t="b">
        <v>0</v>
      </c>
      <c r="K47" s="91" t="b">
        <v>0</v>
      </c>
      <c r="L47" s="91" t="b">
        <v>0</v>
      </c>
    </row>
    <row r="48" spans="1:12" ht="15">
      <c r="A48" s="91" t="s">
        <v>342</v>
      </c>
      <c r="B48" s="91" t="s">
        <v>1524</v>
      </c>
      <c r="C48" s="91">
        <v>4</v>
      </c>
      <c r="D48" s="134">
        <v>0.005070681216113587</v>
      </c>
      <c r="E48" s="134">
        <v>2.3339508043872472</v>
      </c>
      <c r="F48" s="91" t="s">
        <v>1562</v>
      </c>
      <c r="G48" s="91" t="b">
        <v>0</v>
      </c>
      <c r="H48" s="91" t="b">
        <v>0</v>
      </c>
      <c r="I48" s="91" t="b">
        <v>0</v>
      </c>
      <c r="J48" s="91" t="b">
        <v>0</v>
      </c>
      <c r="K48" s="91" t="b">
        <v>0</v>
      </c>
      <c r="L48" s="91" t="b">
        <v>0</v>
      </c>
    </row>
    <row r="49" spans="1:12" ht="15">
      <c r="A49" s="91" t="s">
        <v>1524</v>
      </c>
      <c r="B49" s="91" t="s">
        <v>1525</v>
      </c>
      <c r="C49" s="91">
        <v>4</v>
      </c>
      <c r="D49" s="134">
        <v>0.005070681216113587</v>
      </c>
      <c r="E49" s="134">
        <v>2.3339508043872472</v>
      </c>
      <c r="F49" s="91" t="s">
        <v>1562</v>
      </c>
      <c r="G49" s="91" t="b">
        <v>0</v>
      </c>
      <c r="H49" s="91" t="b">
        <v>0</v>
      </c>
      <c r="I49" s="91" t="b">
        <v>0</v>
      </c>
      <c r="J49" s="91" t="b">
        <v>1</v>
      </c>
      <c r="K49" s="91" t="b">
        <v>0</v>
      </c>
      <c r="L49" s="91" t="b">
        <v>0</v>
      </c>
    </row>
    <row r="50" spans="1:12" ht="15">
      <c r="A50" s="91" t="s">
        <v>1525</v>
      </c>
      <c r="B50" s="91" t="s">
        <v>1526</v>
      </c>
      <c r="C50" s="91">
        <v>4</v>
      </c>
      <c r="D50" s="134">
        <v>0.005070681216113587</v>
      </c>
      <c r="E50" s="134">
        <v>2.3339508043872472</v>
      </c>
      <c r="F50" s="91" t="s">
        <v>1562</v>
      </c>
      <c r="G50" s="91" t="b">
        <v>1</v>
      </c>
      <c r="H50" s="91" t="b">
        <v>0</v>
      </c>
      <c r="I50" s="91" t="b">
        <v>0</v>
      </c>
      <c r="J50" s="91" t="b">
        <v>0</v>
      </c>
      <c r="K50" s="91" t="b">
        <v>0</v>
      </c>
      <c r="L50" s="91" t="b">
        <v>0</v>
      </c>
    </row>
    <row r="51" spans="1:12" ht="15">
      <c r="A51" s="91" t="s">
        <v>1526</v>
      </c>
      <c r="B51" s="91" t="s">
        <v>1268</v>
      </c>
      <c r="C51" s="91">
        <v>4</v>
      </c>
      <c r="D51" s="134">
        <v>0.005070681216113587</v>
      </c>
      <c r="E51" s="134">
        <v>2.157859545331566</v>
      </c>
      <c r="F51" s="91" t="s">
        <v>1562</v>
      </c>
      <c r="G51" s="91" t="b">
        <v>0</v>
      </c>
      <c r="H51" s="91" t="b">
        <v>0</v>
      </c>
      <c r="I51" s="91" t="b">
        <v>0</v>
      </c>
      <c r="J51" s="91" t="b">
        <v>0</v>
      </c>
      <c r="K51" s="91" t="b">
        <v>0</v>
      </c>
      <c r="L51" s="91" t="b">
        <v>0</v>
      </c>
    </row>
    <row r="52" spans="1:12" ht="15">
      <c r="A52" s="91" t="s">
        <v>1268</v>
      </c>
      <c r="B52" s="91" t="s">
        <v>1527</v>
      </c>
      <c r="C52" s="91">
        <v>4</v>
      </c>
      <c r="D52" s="134">
        <v>0.005070681216113587</v>
      </c>
      <c r="E52" s="134">
        <v>2.157859545331566</v>
      </c>
      <c r="F52" s="91" t="s">
        <v>1562</v>
      </c>
      <c r="G52" s="91" t="b">
        <v>0</v>
      </c>
      <c r="H52" s="91" t="b">
        <v>0</v>
      </c>
      <c r="I52" s="91" t="b">
        <v>0</v>
      </c>
      <c r="J52" s="91" t="b">
        <v>0</v>
      </c>
      <c r="K52" s="91" t="b">
        <v>0</v>
      </c>
      <c r="L52" s="91" t="b">
        <v>0</v>
      </c>
    </row>
    <row r="53" spans="1:12" ht="15">
      <c r="A53" s="91" t="s">
        <v>257</v>
      </c>
      <c r="B53" s="91" t="s">
        <v>215</v>
      </c>
      <c r="C53" s="91">
        <v>4</v>
      </c>
      <c r="D53" s="134">
        <v>0.005070681216113587</v>
      </c>
      <c r="E53" s="134">
        <v>1.7898827600369716</v>
      </c>
      <c r="F53" s="91" t="s">
        <v>1562</v>
      </c>
      <c r="G53" s="91" t="b">
        <v>0</v>
      </c>
      <c r="H53" s="91" t="b">
        <v>0</v>
      </c>
      <c r="I53" s="91" t="b">
        <v>0</v>
      </c>
      <c r="J53" s="91" t="b">
        <v>0</v>
      </c>
      <c r="K53" s="91" t="b">
        <v>0</v>
      </c>
      <c r="L53" s="91" t="b">
        <v>0</v>
      </c>
    </row>
    <row r="54" spans="1:12" ht="15">
      <c r="A54" s="91" t="s">
        <v>215</v>
      </c>
      <c r="B54" s="91" t="s">
        <v>1528</v>
      </c>
      <c r="C54" s="91">
        <v>4</v>
      </c>
      <c r="D54" s="134">
        <v>0.005070681216113587</v>
      </c>
      <c r="E54" s="134">
        <v>2.3339508043872472</v>
      </c>
      <c r="F54" s="91" t="s">
        <v>1562</v>
      </c>
      <c r="G54" s="91" t="b">
        <v>0</v>
      </c>
      <c r="H54" s="91" t="b">
        <v>0</v>
      </c>
      <c r="I54" s="91" t="b">
        <v>0</v>
      </c>
      <c r="J54" s="91" t="b">
        <v>0</v>
      </c>
      <c r="K54" s="91" t="b">
        <v>0</v>
      </c>
      <c r="L54" s="91" t="b">
        <v>0</v>
      </c>
    </row>
    <row r="55" spans="1:12" ht="15">
      <c r="A55" s="91" t="s">
        <v>1528</v>
      </c>
      <c r="B55" s="91" t="s">
        <v>1529</v>
      </c>
      <c r="C55" s="91">
        <v>4</v>
      </c>
      <c r="D55" s="134">
        <v>0.005070681216113587</v>
      </c>
      <c r="E55" s="134">
        <v>2.3339508043872472</v>
      </c>
      <c r="F55" s="91" t="s">
        <v>1562</v>
      </c>
      <c r="G55" s="91" t="b">
        <v>0</v>
      </c>
      <c r="H55" s="91" t="b">
        <v>0</v>
      </c>
      <c r="I55" s="91" t="b">
        <v>0</v>
      </c>
      <c r="J55" s="91" t="b">
        <v>0</v>
      </c>
      <c r="K55" s="91" t="b">
        <v>0</v>
      </c>
      <c r="L55" s="91" t="b">
        <v>0</v>
      </c>
    </row>
    <row r="56" spans="1:12" ht="15">
      <c r="A56" s="91" t="s">
        <v>1529</v>
      </c>
      <c r="B56" s="91" t="s">
        <v>1530</v>
      </c>
      <c r="C56" s="91">
        <v>4</v>
      </c>
      <c r="D56" s="134">
        <v>0.005070681216113587</v>
      </c>
      <c r="E56" s="134">
        <v>2.3339508043872472</v>
      </c>
      <c r="F56" s="91" t="s">
        <v>1562</v>
      </c>
      <c r="G56" s="91" t="b">
        <v>0</v>
      </c>
      <c r="H56" s="91" t="b">
        <v>0</v>
      </c>
      <c r="I56" s="91" t="b">
        <v>0</v>
      </c>
      <c r="J56" s="91" t="b">
        <v>0</v>
      </c>
      <c r="K56" s="91" t="b">
        <v>0</v>
      </c>
      <c r="L56" s="91" t="b">
        <v>0</v>
      </c>
    </row>
    <row r="57" spans="1:12" ht="15">
      <c r="A57" s="91" t="s">
        <v>1530</v>
      </c>
      <c r="B57" s="91" t="s">
        <v>1531</v>
      </c>
      <c r="C57" s="91">
        <v>4</v>
      </c>
      <c r="D57" s="134">
        <v>0.005070681216113587</v>
      </c>
      <c r="E57" s="134">
        <v>2.3339508043872472</v>
      </c>
      <c r="F57" s="91" t="s">
        <v>1562</v>
      </c>
      <c r="G57" s="91" t="b">
        <v>0</v>
      </c>
      <c r="H57" s="91" t="b">
        <v>0</v>
      </c>
      <c r="I57" s="91" t="b">
        <v>0</v>
      </c>
      <c r="J57" s="91" t="b">
        <v>1</v>
      </c>
      <c r="K57" s="91" t="b">
        <v>0</v>
      </c>
      <c r="L57" s="91" t="b">
        <v>0</v>
      </c>
    </row>
    <row r="58" spans="1:12" ht="15">
      <c r="A58" s="91" t="s">
        <v>1531</v>
      </c>
      <c r="B58" s="91" t="s">
        <v>1532</v>
      </c>
      <c r="C58" s="91">
        <v>4</v>
      </c>
      <c r="D58" s="134">
        <v>0.005070681216113587</v>
      </c>
      <c r="E58" s="134">
        <v>2.3339508043872472</v>
      </c>
      <c r="F58" s="91" t="s">
        <v>1562</v>
      </c>
      <c r="G58" s="91" t="b">
        <v>1</v>
      </c>
      <c r="H58" s="91" t="b">
        <v>0</v>
      </c>
      <c r="I58" s="91" t="b">
        <v>0</v>
      </c>
      <c r="J58" s="91" t="b">
        <v>0</v>
      </c>
      <c r="K58" s="91" t="b">
        <v>0</v>
      </c>
      <c r="L58" s="91" t="b">
        <v>0</v>
      </c>
    </row>
    <row r="59" spans="1:12" ht="15">
      <c r="A59" s="91" t="s">
        <v>1532</v>
      </c>
      <c r="B59" s="91" t="s">
        <v>1533</v>
      </c>
      <c r="C59" s="91">
        <v>4</v>
      </c>
      <c r="D59" s="134">
        <v>0.005070681216113587</v>
      </c>
      <c r="E59" s="134">
        <v>2.3339508043872472</v>
      </c>
      <c r="F59" s="91" t="s">
        <v>1562</v>
      </c>
      <c r="G59" s="91" t="b">
        <v>0</v>
      </c>
      <c r="H59" s="91" t="b">
        <v>0</v>
      </c>
      <c r="I59" s="91" t="b">
        <v>0</v>
      </c>
      <c r="J59" s="91" t="b">
        <v>0</v>
      </c>
      <c r="K59" s="91" t="b">
        <v>0</v>
      </c>
      <c r="L59" s="91" t="b">
        <v>0</v>
      </c>
    </row>
    <row r="60" spans="1:12" ht="15">
      <c r="A60" s="91" t="s">
        <v>1533</v>
      </c>
      <c r="B60" s="91" t="s">
        <v>1534</v>
      </c>
      <c r="C60" s="91">
        <v>4</v>
      </c>
      <c r="D60" s="134">
        <v>0.005070681216113587</v>
      </c>
      <c r="E60" s="134">
        <v>2.3339508043872472</v>
      </c>
      <c r="F60" s="91" t="s">
        <v>1562</v>
      </c>
      <c r="G60" s="91" t="b">
        <v>0</v>
      </c>
      <c r="H60" s="91" t="b">
        <v>0</v>
      </c>
      <c r="I60" s="91" t="b">
        <v>0</v>
      </c>
      <c r="J60" s="91" t="b">
        <v>0</v>
      </c>
      <c r="K60" s="91" t="b">
        <v>0</v>
      </c>
      <c r="L60" s="91" t="b">
        <v>0</v>
      </c>
    </row>
    <row r="61" spans="1:12" ht="15">
      <c r="A61" s="91" t="s">
        <v>1534</v>
      </c>
      <c r="B61" s="91" t="s">
        <v>1238</v>
      </c>
      <c r="C61" s="91">
        <v>4</v>
      </c>
      <c r="D61" s="134">
        <v>0.005070681216113587</v>
      </c>
      <c r="E61" s="134">
        <v>1.5935881148930033</v>
      </c>
      <c r="F61" s="91" t="s">
        <v>1562</v>
      </c>
      <c r="G61" s="91" t="b">
        <v>0</v>
      </c>
      <c r="H61" s="91" t="b">
        <v>0</v>
      </c>
      <c r="I61" s="91" t="b">
        <v>0</v>
      </c>
      <c r="J61" s="91" t="b">
        <v>0</v>
      </c>
      <c r="K61" s="91" t="b">
        <v>0</v>
      </c>
      <c r="L61" s="91" t="b">
        <v>0</v>
      </c>
    </row>
    <row r="62" spans="1:12" ht="15">
      <c r="A62" s="91" t="s">
        <v>1266</v>
      </c>
      <c r="B62" s="91" t="s">
        <v>1267</v>
      </c>
      <c r="C62" s="91">
        <v>3</v>
      </c>
      <c r="D62" s="134">
        <v>0.004209536085431069</v>
      </c>
      <c r="E62" s="134">
        <v>2.032920808723266</v>
      </c>
      <c r="F62" s="91" t="s">
        <v>1562</v>
      </c>
      <c r="G62" s="91" t="b">
        <v>0</v>
      </c>
      <c r="H62" s="91" t="b">
        <v>0</v>
      </c>
      <c r="I62" s="91" t="b">
        <v>0</v>
      </c>
      <c r="J62" s="91" t="b">
        <v>0</v>
      </c>
      <c r="K62" s="91" t="b">
        <v>0</v>
      </c>
      <c r="L62" s="91" t="b">
        <v>0</v>
      </c>
    </row>
    <row r="63" spans="1:12" ht="15">
      <c r="A63" s="91" t="s">
        <v>257</v>
      </c>
      <c r="B63" s="91" t="s">
        <v>1519</v>
      </c>
      <c r="C63" s="91">
        <v>3</v>
      </c>
      <c r="D63" s="134">
        <v>0.004209536085431069</v>
      </c>
      <c r="E63" s="134">
        <v>1.6649440234286716</v>
      </c>
      <c r="F63" s="91" t="s">
        <v>1562</v>
      </c>
      <c r="G63" s="91" t="b">
        <v>0</v>
      </c>
      <c r="H63" s="91" t="b">
        <v>0</v>
      </c>
      <c r="I63" s="91" t="b">
        <v>0</v>
      </c>
      <c r="J63" s="91" t="b">
        <v>0</v>
      </c>
      <c r="K63" s="91" t="b">
        <v>0</v>
      </c>
      <c r="L63" s="91" t="b">
        <v>0</v>
      </c>
    </row>
    <row r="64" spans="1:12" ht="15">
      <c r="A64" s="91" t="s">
        <v>1527</v>
      </c>
      <c r="B64" s="91" t="s">
        <v>1536</v>
      </c>
      <c r="C64" s="91">
        <v>3</v>
      </c>
      <c r="D64" s="134">
        <v>0.004209536085431069</v>
      </c>
      <c r="E64" s="134">
        <v>2.3339508043872472</v>
      </c>
      <c r="F64" s="91" t="s">
        <v>1562</v>
      </c>
      <c r="G64" s="91" t="b">
        <v>0</v>
      </c>
      <c r="H64" s="91" t="b">
        <v>0</v>
      </c>
      <c r="I64" s="91" t="b">
        <v>0</v>
      </c>
      <c r="J64" s="91" t="b">
        <v>0</v>
      </c>
      <c r="K64" s="91" t="b">
        <v>0</v>
      </c>
      <c r="L64" s="91" t="b">
        <v>0</v>
      </c>
    </row>
    <row r="65" spans="1:12" ht="15">
      <c r="A65" s="91" t="s">
        <v>214</v>
      </c>
      <c r="B65" s="91" t="s">
        <v>257</v>
      </c>
      <c r="C65" s="91">
        <v>3</v>
      </c>
      <c r="D65" s="134">
        <v>0.004209536085431069</v>
      </c>
      <c r="E65" s="134">
        <v>2.458889540995547</v>
      </c>
      <c r="F65" s="91" t="s">
        <v>1562</v>
      </c>
      <c r="G65" s="91" t="b">
        <v>0</v>
      </c>
      <c r="H65" s="91" t="b">
        <v>0</v>
      </c>
      <c r="I65" s="91" t="b">
        <v>0</v>
      </c>
      <c r="J65" s="91" t="b">
        <v>0</v>
      </c>
      <c r="K65" s="91" t="b">
        <v>0</v>
      </c>
      <c r="L65" s="91" t="b">
        <v>0</v>
      </c>
    </row>
    <row r="66" spans="1:12" ht="15">
      <c r="A66" s="91" t="s">
        <v>1238</v>
      </c>
      <c r="B66" s="91" t="s">
        <v>1537</v>
      </c>
      <c r="C66" s="91">
        <v>3</v>
      </c>
      <c r="D66" s="134">
        <v>0.004209536085431069</v>
      </c>
      <c r="E66" s="134">
        <v>1.5935881148930033</v>
      </c>
      <c r="F66" s="91" t="s">
        <v>1562</v>
      </c>
      <c r="G66" s="91" t="b">
        <v>0</v>
      </c>
      <c r="H66" s="91" t="b">
        <v>0</v>
      </c>
      <c r="I66" s="91" t="b">
        <v>0</v>
      </c>
      <c r="J66" s="91" t="b">
        <v>0</v>
      </c>
      <c r="K66" s="91" t="b">
        <v>0</v>
      </c>
      <c r="L66" s="91" t="b">
        <v>0</v>
      </c>
    </row>
    <row r="67" spans="1:12" ht="15">
      <c r="A67" s="91" t="s">
        <v>1288</v>
      </c>
      <c r="B67" s="91" t="s">
        <v>1289</v>
      </c>
      <c r="C67" s="91">
        <v>2</v>
      </c>
      <c r="D67" s="134">
        <v>0.003188334091058922</v>
      </c>
      <c r="E67" s="134">
        <v>2.6349808000512285</v>
      </c>
      <c r="F67" s="91" t="s">
        <v>1562</v>
      </c>
      <c r="G67" s="91" t="b">
        <v>0</v>
      </c>
      <c r="H67" s="91" t="b">
        <v>1</v>
      </c>
      <c r="I67" s="91" t="b">
        <v>0</v>
      </c>
      <c r="J67" s="91" t="b">
        <v>0</v>
      </c>
      <c r="K67" s="91" t="b">
        <v>0</v>
      </c>
      <c r="L67" s="91" t="b">
        <v>0</v>
      </c>
    </row>
    <row r="68" spans="1:12" ht="15">
      <c r="A68" s="91" t="s">
        <v>1289</v>
      </c>
      <c r="B68" s="91" t="s">
        <v>1290</v>
      </c>
      <c r="C68" s="91">
        <v>2</v>
      </c>
      <c r="D68" s="134">
        <v>0.003188334091058922</v>
      </c>
      <c r="E68" s="134">
        <v>2.6349808000512285</v>
      </c>
      <c r="F68" s="91" t="s">
        <v>1562</v>
      </c>
      <c r="G68" s="91" t="b">
        <v>0</v>
      </c>
      <c r="H68" s="91" t="b">
        <v>0</v>
      </c>
      <c r="I68" s="91" t="b">
        <v>0</v>
      </c>
      <c r="J68" s="91" t="b">
        <v>0</v>
      </c>
      <c r="K68" s="91" t="b">
        <v>0</v>
      </c>
      <c r="L68" s="91" t="b">
        <v>0</v>
      </c>
    </row>
    <row r="69" spans="1:12" ht="15">
      <c r="A69" s="91" t="s">
        <v>1290</v>
      </c>
      <c r="B69" s="91" t="s">
        <v>1241</v>
      </c>
      <c r="C69" s="91">
        <v>2</v>
      </c>
      <c r="D69" s="134">
        <v>0.003188334091058922</v>
      </c>
      <c r="E69" s="134">
        <v>1.9817682862758847</v>
      </c>
      <c r="F69" s="91" t="s">
        <v>1562</v>
      </c>
      <c r="G69" s="91" t="b">
        <v>0</v>
      </c>
      <c r="H69" s="91" t="b">
        <v>0</v>
      </c>
      <c r="I69" s="91" t="b">
        <v>0</v>
      </c>
      <c r="J69" s="91" t="b">
        <v>0</v>
      </c>
      <c r="K69" s="91" t="b">
        <v>0</v>
      </c>
      <c r="L69" s="91" t="b">
        <v>0</v>
      </c>
    </row>
    <row r="70" spans="1:12" ht="15">
      <c r="A70" s="91" t="s">
        <v>1241</v>
      </c>
      <c r="B70" s="91" t="s">
        <v>1291</v>
      </c>
      <c r="C70" s="91">
        <v>2</v>
      </c>
      <c r="D70" s="134">
        <v>0.003188334091058922</v>
      </c>
      <c r="E70" s="134">
        <v>1.9360107957152095</v>
      </c>
      <c r="F70" s="91" t="s">
        <v>1562</v>
      </c>
      <c r="G70" s="91" t="b">
        <v>0</v>
      </c>
      <c r="H70" s="91" t="b">
        <v>0</v>
      </c>
      <c r="I70" s="91" t="b">
        <v>0</v>
      </c>
      <c r="J70" s="91" t="b">
        <v>0</v>
      </c>
      <c r="K70" s="91" t="b">
        <v>0</v>
      </c>
      <c r="L70" s="91" t="b">
        <v>0</v>
      </c>
    </row>
    <row r="71" spans="1:12" ht="15">
      <c r="A71" s="91" t="s">
        <v>1291</v>
      </c>
      <c r="B71" s="91" t="s">
        <v>1287</v>
      </c>
      <c r="C71" s="91">
        <v>2</v>
      </c>
      <c r="D71" s="134">
        <v>0.003188334091058922</v>
      </c>
      <c r="E71" s="134">
        <v>2.3339508043872472</v>
      </c>
      <c r="F71" s="91" t="s">
        <v>1562</v>
      </c>
      <c r="G71" s="91" t="b">
        <v>0</v>
      </c>
      <c r="H71" s="91" t="b">
        <v>0</v>
      </c>
      <c r="I71" s="91" t="b">
        <v>0</v>
      </c>
      <c r="J71" s="91" t="b">
        <v>0</v>
      </c>
      <c r="K71" s="91" t="b">
        <v>0</v>
      </c>
      <c r="L71" s="91" t="b">
        <v>0</v>
      </c>
    </row>
    <row r="72" spans="1:12" ht="15">
      <c r="A72" s="91" t="s">
        <v>1287</v>
      </c>
      <c r="B72" s="91" t="s">
        <v>1292</v>
      </c>
      <c r="C72" s="91">
        <v>2</v>
      </c>
      <c r="D72" s="134">
        <v>0.003188334091058922</v>
      </c>
      <c r="E72" s="134">
        <v>2.3339508043872472</v>
      </c>
      <c r="F72" s="91" t="s">
        <v>1562</v>
      </c>
      <c r="G72" s="91" t="b">
        <v>0</v>
      </c>
      <c r="H72" s="91" t="b">
        <v>0</v>
      </c>
      <c r="I72" s="91" t="b">
        <v>0</v>
      </c>
      <c r="J72" s="91" t="b">
        <v>1</v>
      </c>
      <c r="K72" s="91" t="b">
        <v>0</v>
      </c>
      <c r="L72" s="91" t="b">
        <v>0</v>
      </c>
    </row>
    <row r="73" spans="1:12" ht="15">
      <c r="A73" s="91" t="s">
        <v>1292</v>
      </c>
      <c r="B73" s="91" t="s">
        <v>1287</v>
      </c>
      <c r="C73" s="91">
        <v>2</v>
      </c>
      <c r="D73" s="134">
        <v>0.003188334091058922</v>
      </c>
      <c r="E73" s="134">
        <v>2.3339508043872472</v>
      </c>
      <c r="F73" s="91" t="s">
        <v>1562</v>
      </c>
      <c r="G73" s="91" t="b">
        <v>1</v>
      </c>
      <c r="H73" s="91" t="b">
        <v>0</v>
      </c>
      <c r="I73" s="91" t="b">
        <v>0</v>
      </c>
      <c r="J73" s="91" t="b">
        <v>0</v>
      </c>
      <c r="K73" s="91" t="b">
        <v>0</v>
      </c>
      <c r="L73" s="91" t="b">
        <v>0</v>
      </c>
    </row>
    <row r="74" spans="1:12" ht="15">
      <c r="A74" s="91" t="s">
        <v>1287</v>
      </c>
      <c r="B74" s="91" t="s">
        <v>1293</v>
      </c>
      <c r="C74" s="91">
        <v>2</v>
      </c>
      <c r="D74" s="134">
        <v>0.003188334091058922</v>
      </c>
      <c r="E74" s="134">
        <v>2.3339508043872472</v>
      </c>
      <c r="F74" s="91" t="s">
        <v>1562</v>
      </c>
      <c r="G74" s="91" t="b">
        <v>0</v>
      </c>
      <c r="H74" s="91" t="b">
        <v>0</v>
      </c>
      <c r="I74" s="91" t="b">
        <v>0</v>
      </c>
      <c r="J74" s="91" t="b">
        <v>0</v>
      </c>
      <c r="K74" s="91" t="b">
        <v>0</v>
      </c>
      <c r="L74" s="91" t="b">
        <v>0</v>
      </c>
    </row>
    <row r="75" spans="1:12" ht="15">
      <c r="A75" s="91" t="s">
        <v>1293</v>
      </c>
      <c r="B75" s="91" t="s">
        <v>1294</v>
      </c>
      <c r="C75" s="91">
        <v>2</v>
      </c>
      <c r="D75" s="134">
        <v>0.003188334091058922</v>
      </c>
      <c r="E75" s="134">
        <v>2.6349808000512285</v>
      </c>
      <c r="F75" s="91" t="s">
        <v>1562</v>
      </c>
      <c r="G75" s="91" t="b">
        <v>0</v>
      </c>
      <c r="H75" s="91" t="b">
        <v>0</v>
      </c>
      <c r="I75" s="91" t="b">
        <v>0</v>
      </c>
      <c r="J75" s="91" t="b">
        <v>0</v>
      </c>
      <c r="K75" s="91" t="b">
        <v>0</v>
      </c>
      <c r="L75" s="91" t="b">
        <v>0</v>
      </c>
    </row>
    <row r="76" spans="1:12" ht="15">
      <c r="A76" s="91" t="s">
        <v>1294</v>
      </c>
      <c r="B76" s="91" t="s">
        <v>1295</v>
      </c>
      <c r="C76" s="91">
        <v>2</v>
      </c>
      <c r="D76" s="134">
        <v>0.003188334091058922</v>
      </c>
      <c r="E76" s="134">
        <v>2.6349808000512285</v>
      </c>
      <c r="F76" s="91" t="s">
        <v>1562</v>
      </c>
      <c r="G76" s="91" t="b">
        <v>0</v>
      </c>
      <c r="H76" s="91" t="b">
        <v>0</v>
      </c>
      <c r="I76" s="91" t="b">
        <v>0</v>
      </c>
      <c r="J76" s="91" t="b">
        <v>0</v>
      </c>
      <c r="K76" s="91" t="b">
        <v>0</v>
      </c>
      <c r="L76" s="91" t="b">
        <v>0</v>
      </c>
    </row>
    <row r="77" spans="1:12" ht="15">
      <c r="A77" s="91" t="s">
        <v>1539</v>
      </c>
      <c r="B77" s="91" t="s">
        <v>1267</v>
      </c>
      <c r="C77" s="91">
        <v>2</v>
      </c>
      <c r="D77" s="134">
        <v>0.003188334091058922</v>
      </c>
      <c r="E77" s="134">
        <v>2.157859545331566</v>
      </c>
      <c r="F77" s="91" t="s">
        <v>1562</v>
      </c>
      <c r="G77" s="91" t="b">
        <v>0</v>
      </c>
      <c r="H77" s="91" t="b">
        <v>0</v>
      </c>
      <c r="I77" s="91" t="b">
        <v>0</v>
      </c>
      <c r="J77" s="91" t="b">
        <v>0</v>
      </c>
      <c r="K77" s="91" t="b">
        <v>0</v>
      </c>
      <c r="L77" s="91" t="b">
        <v>0</v>
      </c>
    </row>
    <row r="78" spans="1:12" ht="15">
      <c r="A78" s="91" t="s">
        <v>288</v>
      </c>
      <c r="B78" s="91" t="s">
        <v>287</v>
      </c>
      <c r="C78" s="91">
        <v>2</v>
      </c>
      <c r="D78" s="134">
        <v>0.003188334091058922</v>
      </c>
      <c r="E78" s="134">
        <v>2.282798281939866</v>
      </c>
      <c r="F78" s="91" t="s">
        <v>1562</v>
      </c>
      <c r="G78" s="91" t="b">
        <v>0</v>
      </c>
      <c r="H78" s="91" t="b">
        <v>0</v>
      </c>
      <c r="I78" s="91" t="b">
        <v>0</v>
      </c>
      <c r="J78" s="91" t="b">
        <v>0</v>
      </c>
      <c r="K78" s="91" t="b">
        <v>0</v>
      </c>
      <c r="L78" s="91" t="b">
        <v>0</v>
      </c>
    </row>
    <row r="79" spans="1:12" ht="15">
      <c r="A79" s="91" t="s">
        <v>287</v>
      </c>
      <c r="B79" s="91" t="s">
        <v>1268</v>
      </c>
      <c r="C79" s="91">
        <v>2</v>
      </c>
      <c r="D79" s="134">
        <v>0.003188334091058922</v>
      </c>
      <c r="E79" s="134">
        <v>2.157859545331566</v>
      </c>
      <c r="F79" s="91" t="s">
        <v>1562</v>
      </c>
      <c r="G79" s="91" t="b">
        <v>0</v>
      </c>
      <c r="H79" s="91" t="b">
        <v>0</v>
      </c>
      <c r="I79" s="91" t="b">
        <v>0</v>
      </c>
      <c r="J79" s="91" t="b">
        <v>0</v>
      </c>
      <c r="K79" s="91" t="b">
        <v>0</v>
      </c>
      <c r="L79" s="91" t="b">
        <v>0</v>
      </c>
    </row>
    <row r="80" spans="1:12" ht="15">
      <c r="A80" s="91" t="s">
        <v>1268</v>
      </c>
      <c r="B80" s="91" t="s">
        <v>1269</v>
      </c>
      <c r="C80" s="91">
        <v>2</v>
      </c>
      <c r="D80" s="134">
        <v>0.003188334091058922</v>
      </c>
      <c r="E80" s="134">
        <v>2.157859545331566</v>
      </c>
      <c r="F80" s="91" t="s">
        <v>1562</v>
      </c>
      <c r="G80" s="91" t="b">
        <v>0</v>
      </c>
      <c r="H80" s="91" t="b">
        <v>0</v>
      </c>
      <c r="I80" s="91" t="b">
        <v>0</v>
      </c>
      <c r="J80" s="91" t="b">
        <v>0</v>
      </c>
      <c r="K80" s="91" t="b">
        <v>0</v>
      </c>
      <c r="L80" s="91" t="b">
        <v>0</v>
      </c>
    </row>
    <row r="81" spans="1:12" ht="15">
      <c r="A81" s="91" t="s">
        <v>1269</v>
      </c>
      <c r="B81" s="91" t="s">
        <v>1541</v>
      </c>
      <c r="C81" s="91">
        <v>2</v>
      </c>
      <c r="D81" s="134">
        <v>0.003188334091058922</v>
      </c>
      <c r="E81" s="134">
        <v>2.6349808000512285</v>
      </c>
      <c r="F81" s="91" t="s">
        <v>1562</v>
      </c>
      <c r="G81" s="91" t="b">
        <v>0</v>
      </c>
      <c r="H81" s="91" t="b">
        <v>0</v>
      </c>
      <c r="I81" s="91" t="b">
        <v>0</v>
      </c>
      <c r="J81" s="91" t="b">
        <v>0</v>
      </c>
      <c r="K81" s="91" t="b">
        <v>0</v>
      </c>
      <c r="L81" s="91" t="b">
        <v>0</v>
      </c>
    </row>
    <row r="82" spans="1:12" ht="15">
      <c r="A82" s="91" t="s">
        <v>1541</v>
      </c>
      <c r="B82" s="91" t="s">
        <v>1542</v>
      </c>
      <c r="C82" s="91">
        <v>2</v>
      </c>
      <c r="D82" s="134">
        <v>0.003188334091058922</v>
      </c>
      <c r="E82" s="134">
        <v>2.6349808000512285</v>
      </c>
      <c r="F82" s="91" t="s">
        <v>1562</v>
      </c>
      <c r="G82" s="91" t="b">
        <v>0</v>
      </c>
      <c r="H82" s="91" t="b">
        <v>0</v>
      </c>
      <c r="I82" s="91" t="b">
        <v>0</v>
      </c>
      <c r="J82" s="91" t="b">
        <v>0</v>
      </c>
      <c r="K82" s="91" t="b">
        <v>0</v>
      </c>
      <c r="L82" s="91" t="b">
        <v>0</v>
      </c>
    </row>
    <row r="83" spans="1:12" ht="15">
      <c r="A83" s="91" t="s">
        <v>1542</v>
      </c>
      <c r="B83" s="91" t="s">
        <v>1543</v>
      </c>
      <c r="C83" s="91">
        <v>2</v>
      </c>
      <c r="D83" s="134">
        <v>0.003188334091058922</v>
      </c>
      <c r="E83" s="134">
        <v>2.6349808000512285</v>
      </c>
      <c r="F83" s="91" t="s">
        <v>1562</v>
      </c>
      <c r="G83" s="91" t="b">
        <v>0</v>
      </c>
      <c r="H83" s="91" t="b">
        <v>0</v>
      </c>
      <c r="I83" s="91" t="b">
        <v>0</v>
      </c>
      <c r="J83" s="91" t="b">
        <v>0</v>
      </c>
      <c r="K83" s="91" t="b">
        <v>0</v>
      </c>
      <c r="L83" s="91" t="b">
        <v>0</v>
      </c>
    </row>
    <row r="84" spans="1:12" ht="15">
      <c r="A84" s="91" t="s">
        <v>1543</v>
      </c>
      <c r="B84" s="91" t="s">
        <v>1265</v>
      </c>
      <c r="C84" s="91">
        <v>2</v>
      </c>
      <c r="D84" s="134">
        <v>0.003188334091058922</v>
      </c>
      <c r="E84" s="134">
        <v>2.237040791379191</v>
      </c>
      <c r="F84" s="91" t="s">
        <v>1562</v>
      </c>
      <c r="G84" s="91" t="b">
        <v>0</v>
      </c>
      <c r="H84" s="91" t="b">
        <v>0</v>
      </c>
      <c r="I84" s="91" t="b">
        <v>0</v>
      </c>
      <c r="J84" s="91" t="b">
        <v>0</v>
      </c>
      <c r="K84" s="91" t="b">
        <v>0</v>
      </c>
      <c r="L84" s="91" t="b">
        <v>0</v>
      </c>
    </row>
    <row r="85" spans="1:12" ht="15">
      <c r="A85" s="91" t="s">
        <v>1267</v>
      </c>
      <c r="B85" s="91" t="s">
        <v>1544</v>
      </c>
      <c r="C85" s="91">
        <v>2</v>
      </c>
      <c r="D85" s="134">
        <v>0.003188334091058922</v>
      </c>
      <c r="E85" s="134">
        <v>2.157859545331566</v>
      </c>
      <c r="F85" s="91" t="s">
        <v>1562</v>
      </c>
      <c r="G85" s="91" t="b">
        <v>0</v>
      </c>
      <c r="H85" s="91" t="b">
        <v>0</v>
      </c>
      <c r="I85" s="91" t="b">
        <v>0</v>
      </c>
      <c r="J85" s="91" t="b">
        <v>0</v>
      </c>
      <c r="K85" s="91" t="b">
        <v>0</v>
      </c>
      <c r="L85" s="91" t="b">
        <v>0</v>
      </c>
    </row>
    <row r="86" spans="1:12" ht="15">
      <c r="A86" s="91" t="s">
        <v>1544</v>
      </c>
      <c r="B86" s="91" t="s">
        <v>1264</v>
      </c>
      <c r="C86" s="91">
        <v>2</v>
      </c>
      <c r="D86" s="134">
        <v>0.003188334091058922</v>
      </c>
      <c r="E86" s="134">
        <v>2.458889540995547</v>
      </c>
      <c r="F86" s="91" t="s">
        <v>1562</v>
      </c>
      <c r="G86" s="91" t="b">
        <v>0</v>
      </c>
      <c r="H86" s="91" t="b">
        <v>0</v>
      </c>
      <c r="I86" s="91" t="b">
        <v>0</v>
      </c>
      <c r="J86" s="91" t="b">
        <v>0</v>
      </c>
      <c r="K86" s="91" t="b">
        <v>0</v>
      </c>
      <c r="L86" s="91" t="b">
        <v>0</v>
      </c>
    </row>
    <row r="87" spans="1:12" ht="15">
      <c r="A87" s="91" t="s">
        <v>1273</v>
      </c>
      <c r="B87" s="91" t="s">
        <v>1274</v>
      </c>
      <c r="C87" s="91">
        <v>2</v>
      </c>
      <c r="D87" s="134">
        <v>0.003188334091058922</v>
      </c>
      <c r="E87" s="134">
        <v>2.6349808000512285</v>
      </c>
      <c r="F87" s="91" t="s">
        <v>1562</v>
      </c>
      <c r="G87" s="91" t="b">
        <v>0</v>
      </c>
      <c r="H87" s="91" t="b">
        <v>0</v>
      </c>
      <c r="I87" s="91" t="b">
        <v>0</v>
      </c>
      <c r="J87" s="91" t="b">
        <v>0</v>
      </c>
      <c r="K87" s="91" t="b">
        <v>0</v>
      </c>
      <c r="L87" s="91" t="b">
        <v>0</v>
      </c>
    </row>
    <row r="88" spans="1:12" ht="15">
      <c r="A88" s="91" t="s">
        <v>1274</v>
      </c>
      <c r="B88" s="91" t="s">
        <v>1275</v>
      </c>
      <c r="C88" s="91">
        <v>2</v>
      </c>
      <c r="D88" s="134">
        <v>0.003188334091058922</v>
      </c>
      <c r="E88" s="134">
        <v>2.6349808000512285</v>
      </c>
      <c r="F88" s="91" t="s">
        <v>1562</v>
      </c>
      <c r="G88" s="91" t="b">
        <v>0</v>
      </c>
      <c r="H88" s="91" t="b">
        <v>0</v>
      </c>
      <c r="I88" s="91" t="b">
        <v>0</v>
      </c>
      <c r="J88" s="91" t="b">
        <v>0</v>
      </c>
      <c r="K88" s="91" t="b">
        <v>0</v>
      </c>
      <c r="L88" s="91" t="b">
        <v>0</v>
      </c>
    </row>
    <row r="89" spans="1:12" ht="15">
      <c r="A89" s="91" t="s">
        <v>1275</v>
      </c>
      <c r="B89" s="91" t="s">
        <v>1272</v>
      </c>
      <c r="C89" s="91">
        <v>2</v>
      </c>
      <c r="D89" s="134">
        <v>0.003188334091058922</v>
      </c>
      <c r="E89" s="134">
        <v>2.458889540995547</v>
      </c>
      <c r="F89" s="91" t="s">
        <v>1562</v>
      </c>
      <c r="G89" s="91" t="b">
        <v>0</v>
      </c>
      <c r="H89" s="91" t="b">
        <v>0</v>
      </c>
      <c r="I89" s="91" t="b">
        <v>0</v>
      </c>
      <c r="J89" s="91" t="b">
        <v>0</v>
      </c>
      <c r="K89" s="91" t="b">
        <v>0</v>
      </c>
      <c r="L89" s="91" t="b">
        <v>0</v>
      </c>
    </row>
    <row r="90" spans="1:12" ht="15">
      <c r="A90" s="91" t="s">
        <v>1272</v>
      </c>
      <c r="B90" s="91" t="s">
        <v>284</v>
      </c>
      <c r="C90" s="91">
        <v>2</v>
      </c>
      <c r="D90" s="134">
        <v>0.003188334091058922</v>
      </c>
      <c r="E90" s="134">
        <v>2.458889540995547</v>
      </c>
      <c r="F90" s="91" t="s">
        <v>1562</v>
      </c>
      <c r="G90" s="91" t="b">
        <v>0</v>
      </c>
      <c r="H90" s="91" t="b">
        <v>0</v>
      </c>
      <c r="I90" s="91" t="b">
        <v>0</v>
      </c>
      <c r="J90" s="91" t="b">
        <v>0</v>
      </c>
      <c r="K90" s="91" t="b">
        <v>0</v>
      </c>
      <c r="L90" s="91" t="b">
        <v>0</v>
      </c>
    </row>
    <row r="91" spans="1:12" ht="15">
      <c r="A91" s="91" t="s">
        <v>284</v>
      </c>
      <c r="B91" s="91" t="s">
        <v>283</v>
      </c>
      <c r="C91" s="91">
        <v>2</v>
      </c>
      <c r="D91" s="134">
        <v>0.003188334091058922</v>
      </c>
      <c r="E91" s="134">
        <v>2.6349808000512285</v>
      </c>
      <c r="F91" s="91" t="s">
        <v>1562</v>
      </c>
      <c r="G91" s="91" t="b">
        <v>0</v>
      </c>
      <c r="H91" s="91" t="b">
        <v>0</v>
      </c>
      <c r="I91" s="91" t="b">
        <v>0</v>
      </c>
      <c r="J91" s="91" t="b">
        <v>0</v>
      </c>
      <c r="K91" s="91" t="b">
        <v>0</v>
      </c>
      <c r="L91" s="91" t="b">
        <v>0</v>
      </c>
    </row>
    <row r="92" spans="1:12" ht="15">
      <c r="A92" s="91" t="s">
        <v>283</v>
      </c>
      <c r="B92" s="91" t="s">
        <v>282</v>
      </c>
      <c r="C92" s="91">
        <v>2</v>
      </c>
      <c r="D92" s="134">
        <v>0.003188334091058922</v>
      </c>
      <c r="E92" s="134">
        <v>2.6349808000512285</v>
      </c>
      <c r="F92" s="91" t="s">
        <v>1562</v>
      </c>
      <c r="G92" s="91" t="b">
        <v>0</v>
      </c>
      <c r="H92" s="91" t="b">
        <v>0</v>
      </c>
      <c r="I92" s="91" t="b">
        <v>0</v>
      </c>
      <c r="J92" s="91" t="b">
        <v>0</v>
      </c>
      <c r="K92" s="91" t="b">
        <v>0</v>
      </c>
      <c r="L92" s="91" t="b">
        <v>0</v>
      </c>
    </row>
    <row r="93" spans="1:12" ht="15">
      <c r="A93" s="91" t="s">
        <v>282</v>
      </c>
      <c r="B93" s="91" t="s">
        <v>1276</v>
      </c>
      <c r="C93" s="91">
        <v>2</v>
      </c>
      <c r="D93" s="134">
        <v>0.003188334091058922</v>
      </c>
      <c r="E93" s="134">
        <v>2.6349808000512285</v>
      </c>
      <c r="F93" s="91" t="s">
        <v>1562</v>
      </c>
      <c r="G93" s="91" t="b">
        <v>0</v>
      </c>
      <c r="H93" s="91" t="b">
        <v>0</v>
      </c>
      <c r="I93" s="91" t="b">
        <v>0</v>
      </c>
      <c r="J93" s="91" t="b">
        <v>0</v>
      </c>
      <c r="K93" s="91" t="b">
        <v>0</v>
      </c>
      <c r="L93" s="91" t="b">
        <v>0</v>
      </c>
    </row>
    <row r="94" spans="1:12" ht="15">
      <c r="A94" s="91" t="s">
        <v>1276</v>
      </c>
      <c r="B94" s="91" t="s">
        <v>1277</v>
      </c>
      <c r="C94" s="91">
        <v>2</v>
      </c>
      <c r="D94" s="134">
        <v>0.003188334091058922</v>
      </c>
      <c r="E94" s="134">
        <v>2.6349808000512285</v>
      </c>
      <c r="F94" s="91" t="s">
        <v>1562</v>
      </c>
      <c r="G94" s="91" t="b">
        <v>0</v>
      </c>
      <c r="H94" s="91" t="b">
        <v>0</v>
      </c>
      <c r="I94" s="91" t="b">
        <v>0</v>
      </c>
      <c r="J94" s="91" t="b">
        <v>0</v>
      </c>
      <c r="K94" s="91" t="b">
        <v>0</v>
      </c>
      <c r="L94" s="91" t="b">
        <v>0</v>
      </c>
    </row>
    <row r="95" spans="1:12" ht="15">
      <c r="A95" s="91" t="s">
        <v>1277</v>
      </c>
      <c r="B95" s="91" t="s">
        <v>1278</v>
      </c>
      <c r="C95" s="91">
        <v>2</v>
      </c>
      <c r="D95" s="134">
        <v>0.003188334091058922</v>
      </c>
      <c r="E95" s="134">
        <v>2.6349808000512285</v>
      </c>
      <c r="F95" s="91" t="s">
        <v>1562</v>
      </c>
      <c r="G95" s="91" t="b">
        <v>0</v>
      </c>
      <c r="H95" s="91" t="b">
        <v>0</v>
      </c>
      <c r="I95" s="91" t="b">
        <v>0</v>
      </c>
      <c r="J95" s="91" t="b">
        <v>0</v>
      </c>
      <c r="K95" s="91" t="b">
        <v>0</v>
      </c>
      <c r="L95" s="91" t="b">
        <v>0</v>
      </c>
    </row>
    <row r="96" spans="1:12" ht="15">
      <c r="A96" s="91" t="s">
        <v>1278</v>
      </c>
      <c r="B96" s="91" t="s">
        <v>1546</v>
      </c>
      <c r="C96" s="91">
        <v>2</v>
      </c>
      <c r="D96" s="134">
        <v>0.003188334091058922</v>
      </c>
      <c r="E96" s="134">
        <v>2.6349808000512285</v>
      </c>
      <c r="F96" s="91" t="s">
        <v>1562</v>
      </c>
      <c r="G96" s="91" t="b">
        <v>0</v>
      </c>
      <c r="H96" s="91" t="b">
        <v>0</v>
      </c>
      <c r="I96" s="91" t="b">
        <v>0</v>
      </c>
      <c r="J96" s="91" t="b">
        <v>0</v>
      </c>
      <c r="K96" s="91" t="b">
        <v>0</v>
      </c>
      <c r="L96" s="91" t="b">
        <v>0</v>
      </c>
    </row>
    <row r="97" spans="1:12" ht="15">
      <c r="A97" s="91" t="s">
        <v>1546</v>
      </c>
      <c r="B97" s="91" t="s">
        <v>1547</v>
      </c>
      <c r="C97" s="91">
        <v>2</v>
      </c>
      <c r="D97" s="134">
        <v>0.003188334091058922</v>
      </c>
      <c r="E97" s="134">
        <v>2.6349808000512285</v>
      </c>
      <c r="F97" s="91" t="s">
        <v>1562</v>
      </c>
      <c r="G97" s="91" t="b">
        <v>0</v>
      </c>
      <c r="H97" s="91" t="b">
        <v>0</v>
      </c>
      <c r="I97" s="91" t="b">
        <v>0</v>
      </c>
      <c r="J97" s="91" t="b">
        <v>0</v>
      </c>
      <c r="K97" s="91" t="b">
        <v>1</v>
      </c>
      <c r="L97" s="91" t="b">
        <v>0</v>
      </c>
    </row>
    <row r="98" spans="1:12" ht="15">
      <c r="A98" s="91" t="s">
        <v>1547</v>
      </c>
      <c r="B98" s="91" t="s">
        <v>1548</v>
      </c>
      <c r="C98" s="91">
        <v>2</v>
      </c>
      <c r="D98" s="134">
        <v>0.003188334091058922</v>
      </c>
      <c r="E98" s="134">
        <v>2.6349808000512285</v>
      </c>
      <c r="F98" s="91" t="s">
        <v>1562</v>
      </c>
      <c r="G98" s="91" t="b">
        <v>0</v>
      </c>
      <c r="H98" s="91" t="b">
        <v>1</v>
      </c>
      <c r="I98" s="91" t="b">
        <v>0</v>
      </c>
      <c r="J98" s="91" t="b">
        <v>0</v>
      </c>
      <c r="K98" s="91" t="b">
        <v>0</v>
      </c>
      <c r="L98" s="91" t="b">
        <v>0</v>
      </c>
    </row>
    <row r="99" spans="1:12" ht="15">
      <c r="A99" s="91" t="s">
        <v>1238</v>
      </c>
      <c r="B99" s="91" t="s">
        <v>1550</v>
      </c>
      <c r="C99" s="91">
        <v>2</v>
      </c>
      <c r="D99" s="134">
        <v>0.003188334091058922</v>
      </c>
      <c r="E99" s="134">
        <v>1.5935881148930033</v>
      </c>
      <c r="F99" s="91" t="s">
        <v>1562</v>
      </c>
      <c r="G99" s="91" t="b">
        <v>0</v>
      </c>
      <c r="H99" s="91" t="b">
        <v>0</v>
      </c>
      <c r="I99" s="91" t="b">
        <v>0</v>
      </c>
      <c r="J99" s="91" t="b">
        <v>0</v>
      </c>
      <c r="K99" s="91" t="b">
        <v>0</v>
      </c>
      <c r="L99" s="91" t="b">
        <v>0</v>
      </c>
    </row>
    <row r="100" spans="1:12" ht="15">
      <c r="A100" s="91" t="s">
        <v>1550</v>
      </c>
      <c r="B100" s="91" t="s">
        <v>1551</v>
      </c>
      <c r="C100" s="91">
        <v>2</v>
      </c>
      <c r="D100" s="134">
        <v>0.003188334091058922</v>
      </c>
      <c r="E100" s="134">
        <v>2.6349808000512285</v>
      </c>
      <c r="F100" s="91" t="s">
        <v>1562</v>
      </c>
      <c r="G100" s="91" t="b">
        <v>0</v>
      </c>
      <c r="H100" s="91" t="b">
        <v>0</v>
      </c>
      <c r="I100" s="91" t="b">
        <v>0</v>
      </c>
      <c r="J100" s="91" t="b">
        <v>0</v>
      </c>
      <c r="K100" s="91" t="b">
        <v>0</v>
      </c>
      <c r="L100" s="91" t="b">
        <v>0</v>
      </c>
    </row>
    <row r="101" spans="1:12" ht="15">
      <c r="A101" s="91" t="s">
        <v>1282</v>
      </c>
      <c r="B101" s="91" t="s">
        <v>1283</v>
      </c>
      <c r="C101" s="91">
        <v>2</v>
      </c>
      <c r="D101" s="134">
        <v>0.0038413275740610507</v>
      </c>
      <c r="E101" s="134">
        <v>2.6349808000512285</v>
      </c>
      <c r="F101" s="91" t="s">
        <v>1562</v>
      </c>
      <c r="G101" s="91" t="b">
        <v>0</v>
      </c>
      <c r="H101" s="91" t="b">
        <v>0</v>
      </c>
      <c r="I101" s="91" t="b">
        <v>0</v>
      </c>
      <c r="J101" s="91" t="b">
        <v>0</v>
      </c>
      <c r="K101" s="91" t="b">
        <v>0</v>
      </c>
      <c r="L101" s="91" t="b">
        <v>0</v>
      </c>
    </row>
    <row r="102" spans="1:12" ht="15">
      <c r="A102" s="91" t="s">
        <v>1555</v>
      </c>
      <c r="B102" s="91" t="s">
        <v>254</v>
      </c>
      <c r="C102" s="91">
        <v>2</v>
      </c>
      <c r="D102" s="134">
        <v>0.003188334091058922</v>
      </c>
      <c r="E102" s="134">
        <v>2.6349808000512285</v>
      </c>
      <c r="F102" s="91" t="s">
        <v>1562</v>
      </c>
      <c r="G102" s="91" t="b">
        <v>0</v>
      </c>
      <c r="H102" s="91" t="b">
        <v>0</v>
      </c>
      <c r="I102" s="91" t="b">
        <v>0</v>
      </c>
      <c r="J102" s="91" t="b">
        <v>0</v>
      </c>
      <c r="K102" s="91" t="b">
        <v>0</v>
      </c>
      <c r="L102" s="91" t="b">
        <v>0</v>
      </c>
    </row>
    <row r="103" spans="1:12" ht="15">
      <c r="A103" s="91" t="s">
        <v>254</v>
      </c>
      <c r="B103" s="91" t="s">
        <v>1556</v>
      </c>
      <c r="C103" s="91">
        <v>2</v>
      </c>
      <c r="D103" s="134">
        <v>0.003188334091058922</v>
      </c>
      <c r="E103" s="134">
        <v>1.9360107957152095</v>
      </c>
      <c r="F103" s="91" t="s">
        <v>1562</v>
      </c>
      <c r="G103" s="91" t="b">
        <v>0</v>
      </c>
      <c r="H103" s="91" t="b">
        <v>0</v>
      </c>
      <c r="I103" s="91" t="b">
        <v>0</v>
      </c>
      <c r="J103" s="91" t="b">
        <v>0</v>
      </c>
      <c r="K103" s="91" t="b">
        <v>0</v>
      </c>
      <c r="L103" s="91" t="b">
        <v>0</v>
      </c>
    </row>
    <row r="104" spans="1:12" ht="15">
      <c r="A104" s="91" t="s">
        <v>1556</v>
      </c>
      <c r="B104" s="91" t="s">
        <v>1535</v>
      </c>
      <c r="C104" s="91">
        <v>2</v>
      </c>
      <c r="D104" s="134">
        <v>0.003188334091058922</v>
      </c>
      <c r="E104" s="134">
        <v>2.458889540995547</v>
      </c>
      <c r="F104" s="91" t="s">
        <v>1562</v>
      </c>
      <c r="G104" s="91" t="b">
        <v>0</v>
      </c>
      <c r="H104" s="91" t="b">
        <v>0</v>
      </c>
      <c r="I104" s="91" t="b">
        <v>0</v>
      </c>
      <c r="J104" s="91" t="b">
        <v>0</v>
      </c>
      <c r="K104" s="91" t="b">
        <v>0</v>
      </c>
      <c r="L104" s="91" t="b">
        <v>0</v>
      </c>
    </row>
    <row r="105" spans="1:12" ht="15">
      <c r="A105" s="91" t="s">
        <v>1535</v>
      </c>
      <c r="B105" s="91" t="s">
        <v>1557</v>
      </c>
      <c r="C105" s="91">
        <v>2</v>
      </c>
      <c r="D105" s="134">
        <v>0.003188334091058922</v>
      </c>
      <c r="E105" s="134">
        <v>2.458889540995547</v>
      </c>
      <c r="F105" s="91" t="s">
        <v>1562</v>
      </c>
      <c r="G105" s="91" t="b">
        <v>0</v>
      </c>
      <c r="H105" s="91" t="b">
        <v>0</v>
      </c>
      <c r="I105" s="91" t="b">
        <v>0</v>
      </c>
      <c r="J105" s="91" t="b">
        <v>0</v>
      </c>
      <c r="K105" s="91" t="b">
        <v>0</v>
      </c>
      <c r="L105" s="91" t="b">
        <v>0</v>
      </c>
    </row>
    <row r="106" spans="1:12" ht="15">
      <c r="A106" s="91" t="s">
        <v>1557</v>
      </c>
      <c r="B106" s="91" t="s">
        <v>1218</v>
      </c>
      <c r="C106" s="91">
        <v>2</v>
      </c>
      <c r="D106" s="134">
        <v>0.003188334091058922</v>
      </c>
      <c r="E106" s="134">
        <v>1.5557995540036036</v>
      </c>
      <c r="F106" s="91" t="s">
        <v>1562</v>
      </c>
      <c r="G106" s="91" t="b">
        <v>0</v>
      </c>
      <c r="H106" s="91" t="b">
        <v>0</v>
      </c>
      <c r="I106" s="91" t="b">
        <v>0</v>
      </c>
      <c r="J106" s="91" t="b">
        <v>0</v>
      </c>
      <c r="K106" s="91" t="b">
        <v>0</v>
      </c>
      <c r="L106" s="91" t="b">
        <v>0</v>
      </c>
    </row>
    <row r="107" spans="1:12" ht="15">
      <c r="A107" s="91" t="s">
        <v>1218</v>
      </c>
      <c r="B107" s="91" t="s">
        <v>1558</v>
      </c>
      <c r="C107" s="91">
        <v>2</v>
      </c>
      <c r="D107" s="134">
        <v>0.003188334091058922</v>
      </c>
      <c r="E107" s="134">
        <v>1.5557995540036036</v>
      </c>
      <c r="F107" s="91" t="s">
        <v>1562</v>
      </c>
      <c r="G107" s="91" t="b">
        <v>0</v>
      </c>
      <c r="H107" s="91" t="b">
        <v>0</v>
      </c>
      <c r="I107" s="91" t="b">
        <v>0</v>
      </c>
      <c r="J107" s="91" t="b">
        <v>0</v>
      </c>
      <c r="K107" s="91" t="b">
        <v>0</v>
      </c>
      <c r="L107" s="91" t="b">
        <v>0</v>
      </c>
    </row>
    <row r="108" spans="1:12" ht="15">
      <c r="A108" s="91" t="s">
        <v>1558</v>
      </c>
      <c r="B108" s="91" t="s">
        <v>1520</v>
      </c>
      <c r="C108" s="91">
        <v>2</v>
      </c>
      <c r="D108" s="134">
        <v>0.003188334091058922</v>
      </c>
      <c r="E108" s="134">
        <v>2.3339508043872472</v>
      </c>
      <c r="F108" s="91" t="s">
        <v>1562</v>
      </c>
      <c r="G108" s="91" t="b">
        <v>0</v>
      </c>
      <c r="H108" s="91" t="b">
        <v>0</v>
      </c>
      <c r="I108" s="91" t="b">
        <v>0</v>
      </c>
      <c r="J108" s="91" t="b">
        <v>0</v>
      </c>
      <c r="K108" s="91" t="b">
        <v>0</v>
      </c>
      <c r="L108" s="91" t="b">
        <v>0</v>
      </c>
    </row>
    <row r="109" spans="1:12" ht="15">
      <c r="A109" s="91" t="s">
        <v>1520</v>
      </c>
      <c r="B109" s="91" t="s">
        <v>1559</v>
      </c>
      <c r="C109" s="91">
        <v>2</v>
      </c>
      <c r="D109" s="134">
        <v>0.003188334091058922</v>
      </c>
      <c r="E109" s="134">
        <v>2.3339508043872472</v>
      </c>
      <c r="F109" s="91" t="s">
        <v>1562</v>
      </c>
      <c r="G109" s="91" t="b">
        <v>0</v>
      </c>
      <c r="H109" s="91" t="b">
        <v>0</v>
      </c>
      <c r="I109" s="91" t="b">
        <v>0</v>
      </c>
      <c r="J109" s="91" t="b">
        <v>0</v>
      </c>
      <c r="K109" s="91" t="b">
        <v>0</v>
      </c>
      <c r="L109" s="91" t="b">
        <v>0</v>
      </c>
    </row>
    <row r="110" spans="1:12" ht="15">
      <c r="A110" s="91" t="s">
        <v>1559</v>
      </c>
      <c r="B110" s="91" t="s">
        <v>1238</v>
      </c>
      <c r="C110" s="91">
        <v>2</v>
      </c>
      <c r="D110" s="134">
        <v>0.003188334091058922</v>
      </c>
      <c r="E110" s="134">
        <v>1.5935881148930033</v>
      </c>
      <c r="F110" s="91" t="s">
        <v>1562</v>
      </c>
      <c r="G110" s="91" t="b">
        <v>0</v>
      </c>
      <c r="H110" s="91" t="b">
        <v>0</v>
      </c>
      <c r="I110" s="91" t="b">
        <v>0</v>
      </c>
      <c r="J110" s="91" t="b">
        <v>0</v>
      </c>
      <c r="K110" s="91" t="b">
        <v>0</v>
      </c>
      <c r="L110" s="91" t="b">
        <v>0</v>
      </c>
    </row>
    <row r="111" spans="1:12" ht="15">
      <c r="A111" s="91" t="s">
        <v>1241</v>
      </c>
      <c r="B111" s="91" t="s">
        <v>1242</v>
      </c>
      <c r="C111" s="91">
        <v>8</v>
      </c>
      <c r="D111" s="134">
        <v>0.01157807675630697</v>
      </c>
      <c r="E111" s="134">
        <v>1.380211241711606</v>
      </c>
      <c r="F111" s="91" t="s">
        <v>1135</v>
      </c>
      <c r="G111" s="91" t="b">
        <v>0</v>
      </c>
      <c r="H111" s="91" t="b">
        <v>0</v>
      </c>
      <c r="I111" s="91" t="b">
        <v>0</v>
      </c>
      <c r="J111" s="91" t="b">
        <v>0</v>
      </c>
      <c r="K111" s="91" t="b">
        <v>0</v>
      </c>
      <c r="L111" s="91" t="b">
        <v>0</v>
      </c>
    </row>
    <row r="112" spans="1:12" ht="15">
      <c r="A112" s="91" t="s">
        <v>1242</v>
      </c>
      <c r="B112" s="91" t="s">
        <v>1243</v>
      </c>
      <c r="C112" s="91">
        <v>8</v>
      </c>
      <c r="D112" s="134">
        <v>0.01157807675630697</v>
      </c>
      <c r="E112" s="134">
        <v>1.380211241711606</v>
      </c>
      <c r="F112" s="91" t="s">
        <v>1135</v>
      </c>
      <c r="G112" s="91" t="b">
        <v>0</v>
      </c>
      <c r="H112" s="91" t="b">
        <v>0</v>
      </c>
      <c r="I112" s="91" t="b">
        <v>0</v>
      </c>
      <c r="J112" s="91" t="b">
        <v>0</v>
      </c>
      <c r="K112" s="91" t="b">
        <v>0</v>
      </c>
      <c r="L112" s="91" t="b">
        <v>0</v>
      </c>
    </row>
    <row r="113" spans="1:12" ht="15">
      <c r="A113" s="91" t="s">
        <v>1243</v>
      </c>
      <c r="B113" s="91" t="s">
        <v>1244</v>
      </c>
      <c r="C113" s="91">
        <v>8</v>
      </c>
      <c r="D113" s="134">
        <v>0.01157807675630697</v>
      </c>
      <c r="E113" s="134">
        <v>1.380211241711606</v>
      </c>
      <c r="F113" s="91" t="s">
        <v>1135</v>
      </c>
      <c r="G113" s="91" t="b">
        <v>0</v>
      </c>
      <c r="H113" s="91" t="b">
        <v>0</v>
      </c>
      <c r="I113" s="91" t="b">
        <v>0</v>
      </c>
      <c r="J113" s="91" t="b">
        <v>0</v>
      </c>
      <c r="K113" s="91" t="b">
        <v>0</v>
      </c>
      <c r="L113" s="91" t="b">
        <v>0</v>
      </c>
    </row>
    <row r="114" spans="1:12" ht="15">
      <c r="A114" s="91" t="s">
        <v>1244</v>
      </c>
      <c r="B114" s="91" t="s">
        <v>1245</v>
      </c>
      <c r="C114" s="91">
        <v>8</v>
      </c>
      <c r="D114" s="134">
        <v>0.01157807675630697</v>
      </c>
      <c r="E114" s="134">
        <v>1.380211241711606</v>
      </c>
      <c r="F114" s="91" t="s">
        <v>1135</v>
      </c>
      <c r="G114" s="91" t="b">
        <v>0</v>
      </c>
      <c r="H114" s="91" t="b">
        <v>0</v>
      </c>
      <c r="I114" s="91" t="b">
        <v>0</v>
      </c>
      <c r="J114" s="91" t="b">
        <v>0</v>
      </c>
      <c r="K114" s="91" t="b">
        <v>0</v>
      </c>
      <c r="L114" s="91" t="b">
        <v>0</v>
      </c>
    </row>
    <row r="115" spans="1:12" ht="15">
      <c r="A115" s="91" t="s">
        <v>1245</v>
      </c>
      <c r="B115" s="91" t="s">
        <v>1246</v>
      </c>
      <c r="C115" s="91">
        <v>8</v>
      </c>
      <c r="D115" s="134">
        <v>0.01157807675630697</v>
      </c>
      <c r="E115" s="134">
        <v>1.380211241711606</v>
      </c>
      <c r="F115" s="91" t="s">
        <v>1135</v>
      </c>
      <c r="G115" s="91" t="b">
        <v>0</v>
      </c>
      <c r="H115" s="91" t="b">
        <v>0</v>
      </c>
      <c r="I115" s="91" t="b">
        <v>0</v>
      </c>
      <c r="J115" s="91" t="b">
        <v>0</v>
      </c>
      <c r="K115" s="91" t="b">
        <v>0</v>
      </c>
      <c r="L115" s="91" t="b">
        <v>0</v>
      </c>
    </row>
    <row r="116" spans="1:12" ht="15">
      <c r="A116" s="91" t="s">
        <v>1246</v>
      </c>
      <c r="B116" s="91" t="s">
        <v>1247</v>
      </c>
      <c r="C116" s="91">
        <v>8</v>
      </c>
      <c r="D116" s="134">
        <v>0.01157807675630697</v>
      </c>
      <c r="E116" s="134">
        <v>1.380211241711606</v>
      </c>
      <c r="F116" s="91" t="s">
        <v>1135</v>
      </c>
      <c r="G116" s="91" t="b">
        <v>0</v>
      </c>
      <c r="H116" s="91" t="b">
        <v>0</v>
      </c>
      <c r="I116" s="91" t="b">
        <v>0</v>
      </c>
      <c r="J116" s="91" t="b">
        <v>0</v>
      </c>
      <c r="K116" s="91" t="b">
        <v>0</v>
      </c>
      <c r="L116" s="91" t="b">
        <v>0</v>
      </c>
    </row>
    <row r="117" spans="1:12" ht="15">
      <c r="A117" s="91" t="s">
        <v>1247</v>
      </c>
      <c r="B117" s="91" t="s">
        <v>1248</v>
      </c>
      <c r="C117" s="91">
        <v>8</v>
      </c>
      <c r="D117" s="134">
        <v>0.01157807675630697</v>
      </c>
      <c r="E117" s="134">
        <v>1.380211241711606</v>
      </c>
      <c r="F117" s="91" t="s">
        <v>1135</v>
      </c>
      <c r="G117" s="91" t="b">
        <v>0</v>
      </c>
      <c r="H117" s="91" t="b">
        <v>0</v>
      </c>
      <c r="I117" s="91" t="b">
        <v>0</v>
      </c>
      <c r="J117" s="91" t="b">
        <v>0</v>
      </c>
      <c r="K117" s="91" t="b">
        <v>0</v>
      </c>
      <c r="L117" s="91" t="b">
        <v>0</v>
      </c>
    </row>
    <row r="118" spans="1:12" ht="15">
      <c r="A118" s="91" t="s">
        <v>1248</v>
      </c>
      <c r="B118" s="91" t="s">
        <v>1516</v>
      </c>
      <c r="C118" s="91">
        <v>8</v>
      </c>
      <c r="D118" s="134">
        <v>0.01157807675630697</v>
      </c>
      <c r="E118" s="134">
        <v>1.380211241711606</v>
      </c>
      <c r="F118" s="91" t="s">
        <v>1135</v>
      </c>
      <c r="G118" s="91" t="b">
        <v>0</v>
      </c>
      <c r="H118" s="91" t="b">
        <v>0</v>
      </c>
      <c r="I118" s="91" t="b">
        <v>0</v>
      </c>
      <c r="J118" s="91" t="b">
        <v>0</v>
      </c>
      <c r="K118" s="91" t="b">
        <v>0</v>
      </c>
      <c r="L118" s="91" t="b">
        <v>0</v>
      </c>
    </row>
    <row r="119" spans="1:12" ht="15">
      <c r="A119" s="91" t="s">
        <v>257</v>
      </c>
      <c r="B119" s="91" t="s">
        <v>1241</v>
      </c>
      <c r="C119" s="91">
        <v>7</v>
      </c>
      <c r="D119" s="134">
        <v>0.01208246922351767</v>
      </c>
      <c r="E119" s="134">
        <v>1.1371731930253115</v>
      </c>
      <c r="F119" s="91" t="s">
        <v>1135</v>
      </c>
      <c r="G119" s="91" t="b">
        <v>0</v>
      </c>
      <c r="H119" s="91" t="b">
        <v>0</v>
      </c>
      <c r="I119" s="91" t="b">
        <v>0</v>
      </c>
      <c r="J119" s="91" t="b">
        <v>0</v>
      </c>
      <c r="K119" s="91" t="b">
        <v>0</v>
      </c>
      <c r="L119" s="91" t="b">
        <v>0</v>
      </c>
    </row>
    <row r="120" spans="1:12" ht="15">
      <c r="A120" s="91" t="s">
        <v>1516</v>
      </c>
      <c r="B120" s="91" t="s">
        <v>1518</v>
      </c>
      <c r="C120" s="91">
        <v>7</v>
      </c>
      <c r="D120" s="134">
        <v>0.01208246922351767</v>
      </c>
      <c r="E120" s="134">
        <v>1.380211241711606</v>
      </c>
      <c r="F120" s="91" t="s">
        <v>1135</v>
      </c>
      <c r="G120" s="91" t="b">
        <v>0</v>
      </c>
      <c r="H120" s="91" t="b">
        <v>0</v>
      </c>
      <c r="I120" s="91" t="b">
        <v>0</v>
      </c>
      <c r="J120" s="91" t="b">
        <v>0</v>
      </c>
      <c r="K120" s="91" t="b">
        <v>0</v>
      </c>
      <c r="L120" s="91" t="b">
        <v>0</v>
      </c>
    </row>
    <row r="121" spans="1:12" ht="15">
      <c r="A121" s="91" t="s">
        <v>1238</v>
      </c>
      <c r="B121" s="91" t="s">
        <v>1237</v>
      </c>
      <c r="C121" s="91">
        <v>6</v>
      </c>
      <c r="D121" s="134">
        <v>0.01228755958477734</v>
      </c>
      <c r="E121" s="134">
        <v>1.3290587192642247</v>
      </c>
      <c r="F121" s="91" t="s">
        <v>1135</v>
      </c>
      <c r="G121" s="91" t="b">
        <v>0</v>
      </c>
      <c r="H121" s="91" t="b">
        <v>0</v>
      </c>
      <c r="I121" s="91" t="b">
        <v>0</v>
      </c>
      <c r="J121" s="91" t="b">
        <v>0</v>
      </c>
      <c r="K121" s="91" t="b">
        <v>0</v>
      </c>
      <c r="L121" s="91" t="b">
        <v>0</v>
      </c>
    </row>
    <row r="122" spans="1:12" ht="15">
      <c r="A122" s="91" t="s">
        <v>1519</v>
      </c>
      <c r="B122" s="91" t="s">
        <v>1521</v>
      </c>
      <c r="C122" s="91">
        <v>4</v>
      </c>
      <c r="D122" s="134">
        <v>0.01157807675630697</v>
      </c>
      <c r="E122" s="134">
        <v>1.6812412373755872</v>
      </c>
      <c r="F122" s="91" t="s">
        <v>1135</v>
      </c>
      <c r="G122" s="91" t="b">
        <v>0</v>
      </c>
      <c r="H122" s="91" t="b">
        <v>0</v>
      </c>
      <c r="I122" s="91" t="b">
        <v>0</v>
      </c>
      <c r="J122" s="91" t="b">
        <v>0</v>
      </c>
      <c r="K122" s="91" t="b">
        <v>0</v>
      </c>
      <c r="L122" s="91" t="b">
        <v>0</v>
      </c>
    </row>
    <row r="123" spans="1:12" ht="15">
      <c r="A123" s="91" t="s">
        <v>1521</v>
      </c>
      <c r="B123" s="91" t="s">
        <v>1238</v>
      </c>
      <c r="C123" s="91">
        <v>4</v>
      </c>
      <c r="D123" s="134">
        <v>0.01157807675630697</v>
      </c>
      <c r="E123" s="134">
        <v>1.3290587192642247</v>
      </c>
      <c r="F123" s="91" t="s">
        <v>1135</v>
      </c>
      <c r="G123" s="91" t="b">
        <v>0</v>
      </c>
      <c r="H123" s="91" t="b">
        <v>0</v>
      </c>
      <c r="I123" s="91" t="b">
        <v>0</v>
      </c>
      <c r="J123" s="91" t="b">
        <v>0</v>
      </c>
      <c r="K123" s="91" t="b">
        <v>0</v>
      </c>
      <c r="L123" s="91" t="b">
        <v>0</v>
      </c>
    </row>
    <row r="124" spans="1:12" ht="15">
      <c r="A124" s="91" t="s">
        <v>1237</v>
      </c>
      <c r="B124" s="91" t="s">
        <v>1522</v>
      </c>
      <c r="C124" s="91">
        <v>4</v>
      </c>
      <c r="D124" s="134">
        <v>0.01157807675630697</v>
      </c>
      <c r="E124" s="134">
        <v>1.505149978319906</v>
      </c>
      <c r="F124" s="91" t="s">
        <v>1135</v>
      </c>
      <c r="G124" s="91" t="b">
        <v>0</v>
      </c>
      <c r="H124" s="91" t="b">
        <v>0</v>
      </c>
      <c r="I124" s="91" t="b">
        <v>0</v>
      </c>
      <c r="J124" s="91" t="b">
        <v>0</v>
      </c>
      <c r="K124" s="91" t="b">
        <v>0</v>
      </c>
      <c r="L124" s="91" t="b">
        <v>0</v>
      </c>
    </row>
    <row r="125" spans="1:12" ht="15">
      <c r="A125" s="91" t="s">
        <v>1522</v>
      </c>
      <c r="B125" s="91" t="s">
        <v>1523</v>
      </c>
      <c r="C125" s="91">
        <v>4</v>
      </c>
      <c r="D125" s="134">
        <v>0.01157807675630697</v>
      </c>
      <c r="E125" s="134">
        <v>1.6812412373755872</v>
      </c>
      <c r="F125" s="91" t="s">
        <v>1135</v>
      </c>
      <c r="G125" s="91" t="b">
        <v>0</v>
      </c>
      <c r="H125" s="91" t="b">
        <v>0</v>
      </c>
      <c r="I125" s="91" t="b">
        <v>0</v>
      </c>
      <c r="J125" s="91" t="b">
        <v>0</v>
      </c>
      <c r="K125" s="91" t="b">
        <v>0</v>
      </c>
      <c r="L125" s="91" t="b">
        <v>0</v>
      </c>
    </row>
    <row r="126" spans="1:12" ht="15">
      <c r="A126" s="91" t="s">
        <v>1523</v>
      </c>
      <c r="B126" s="91" t="s">
        <v>342</v>
      </c>
      <c r="C126" s="91">
        <v>4</v>
      </c>
      <c r="D126" s="134">
        <v>0.01157807675630697</v>
      </c>
      <c r="E126" s="134">
        <v>1.6812412373755872</v>
      </c>
      <c r="F126" s="91" t="s">
        <v>1135</v>
      </c>
      <c r="G126" s="91" t="b">
        <v>0</v>
      </c>
      <c r="H126" s="91" t="b">
        <v>0</v>
      </c>
      <c r="I126" s="91" t="b">
        <v>0</v>
      </c>
      <c r="J126" s="91" t="b">
        <v>0</v>
      </c>
      <c r="K126" s="91" t="b">
        <v>0</v>
      </c>
      <c r="L126" s="91" t="b">
        <v>0</v>
      </c>
    </row>
    <row r="127" spans="1:12" ht="15">
      <c r="A127" s="91" t="s">
        <v>342</v>
      </c>
      <c r="B127" s="91" t="s">
        <v>1524</v>
      </c>
      <c r="C127" s="91">
        <v>4</v>
      </c>
      <c r="D127" s="134">
        <v>0.01157807675630697</v>
      </c>
      <c r="E127" s="134">
        <v>1.6812412373755872</v>
      </c>
      <c r="F127" s="91" t="s">
        <v>1135</v>
      </c>
      <c r="G127" s="91" t="b">
        <v>0</v>
      </c>
      <c r="H127" s="91" t="b">
        <v>0</v>
      </c>
      <c r="I127" s="91" t="b">
        <v>0</v>
      </c>
      <c r="J127" s="91" t="b">
        <v>0</v>
      </c>
      <c r="K127" s="91" t="b">
        <v>0</v>
      </c>
      <c r="L127" s="91" t="b">
        <v>0</v>
      </c>
    </row>
    <row r="128" spans="1:12" ht="15">
      <c r="A128" s="91" t="s">
        <v>1524</v>
      </c>
      <c r="B128" s="91" t="s">
        <v>1525</v>
      </c>
      <c r="C128" s="91">
        <v>4</v>
      </c>
      <c r="D128" s="134">
        <v>0.01157807675630697</v>
      </c>
      <c r="E128" s="134">
        <v>1.6812412373755872</v>
      </c>
      <c r="F128" s="91" t="s">
        <v>1135</v>
      </c>
      <c r="G128" s="91" t="b">
        <v>0</v>
      </c>
      <c r="H128" s="91" t="b">
        <v>0</v>
      </c>
      <c r="I128" s="91" t="b">
        <v>0</v>
      </c>
      <c r="J128" s="91" t="b">
        <v>1</v>
      </c>
      <c r="K128" s="91" t="b">
        <v>0</v>
      </c>
      <c r="L128" s="91" t="b">
        <v>0</v>
      </c>
    </row>
    <row r="129" spans="1:12" ht="15">
      <c r="A129" s="91" t="s">
        <v>1525</v>
      </c>
      <c r="B129" s="91" t="s">
        <v>1526</v>
      </c>
      <c r="C129" s="91">
        <v>4</v>
      </c>
      <c r="D129" s="134">
        <v>0.01157807675630697</v>
      </c>
      <c r="E129" s="134">
        <v>1.6812412373755872</v>
      </c>
      <c r="F129" s="91" t="s">
        <v>1135</v>
      </c>
      <c r="G129" s="91" t="b">
        <v>1</v>
      </c>
      <c r="H129" s="91" t="b">
        <v>0</v>
      </c>
      <c r="I129" s="91" t="b">
        <v>0</v>
      </c>
      <c r="J129" s="91" t="b">
        <v>0</v>
      </c>
      <c r="K129" s="91" t="b">
        <v>0</v>
      </c>
      <c r="L129" s="91" t="b">
        <v>0</v>
      </c>
    </row>
    <row r="130" spans="1:12" ht="15">
      <c r="A130" s="91" t="s">
        <v>1526</v>
      </c>
      <c r="B130" s="91" t="s">
        <v>1268</v>
      </c>
      <c r="C130" s="91">
        <v>4</v>
      </c>
      <c r="D130" s="134">
        <v>0.01157807675630697</v>
      </c>
      <c r="E130" s="134">
        <v>1.6812412373755872</v>
      </c>
      <c r="F130" s="91" t="s">
        <v>1135</v>
      </c>
      <c r="G130" s="91" t="b">
        <v>0</v>
      </c>
      <c r="H130" s="91" t="b">
        <v>0</v>
      </c>
      <c r="I130" s="91" t="b">
        <v>0</v>
      </c>
      <c r="J130" s="91" t="b">
        <v>0</v>
      </c>
      <c r="K130" s="91" t="b">
        <v>0</v>
      </c>
      <c r="L130" s="91" t="b">
        <v>0</v>
      </c>
    </row>
    <row r="131" spans="1:12" ht="15">
      <c r="A131" s="91" t="s">
        <v>1268</v>
      </c>
      <c r="B131" s="91" t="s">
        <v>1527</v>
      </c>
      <c r="C131" s="91">
        <v>4</v>
      </c>
      <c r="D131" s="134">
        <v>0.01157807675630697</v>
      </c>
      <c r="E131" s="134">
        <v>1.6812412373755872</v>
      </c>
      <c r="F131" s="91" t="s">
        <v>1135</v>
      </c>
      <c r="G131" s="91" t="b">
        <v>0</v>
      </c>
      <c r="H131" s="91" t="b">
        <v>0</v>
      </c>
      <c r="I131" s="91" t="b">
        <v>0</v>
      </c>
      <c r="J131" s="91" t="b">
        <v>0</v>
      </c>
      <c r="K131" s="91" t="b">
        <v>0</v>
      </c>
      <c r="L131" s="91" t="b">
        <v>0</v>
      </c>
    </row>
    <row r="132" spans="1:12" ht="15">
      <c r="A132" s="91" t="s">
        <v>257</v>
      </c>
      <c r="B132" s="91" t="s">
        <v>215</v>
      </c>
      <c r="C132" s="91">
        <v>4</v>
      </c>
      <c r="D132" s="134">
        <v>0.01157807675630697</v>
      </c>
      <c r="E132" s="134">
        <v>1.1371731930253115</v>
      </c>
      <c r="F132" s="91" t="s">
        <v>1135</v>
      </c>
      <c r="G132" s="91" t="b">
        <v>0</v>
      </c>
      <c r="H132" s="91" t="b">
        <v>0</v>
      </c>
      <c r="I132" s="91" t="b">
        <v>0</v>
      </c>
      <c r="J132" s="91" t="b">
        <v>0</v>
      </c>
      <c r="K132" s="91" t="b">
        <v>0</v>
      </c>
      <c r="L132" s="91" t="b">
        <v>0</v>
      </c>
    </row>
    <row r="133" spans="1:12" ht="15">
      <c r="A133" s="91" t="s">
        <v>215</v>
      </c>
      <c r="B133" s="91" t="s">
        <v>1528</v>
      </c>
      <c r="C133" s="91">
        <v>4</v>
      </c>
      <c r="D133" s="134">
        <v>0.01157807675630697</v>
      </c>
      <c r="E133" s="134">
        <v>1.6812412373755872</v>
      </c>
      <c r="F133" s="91" t="s">
        <v>1135</v>
      </c>
      <c r="G133" s="91" t="b">
        <v>0</v>
      </c>
      <c r="H133" s="91" t="b">
        <v>0</v>
      </c>
      <c r="I133" s="91" t="b">
        <v>0</v>
      </c>
      <c r="J133" s="91" t="b">
        <v>0</v>
      </c>
      <c r="K133" s="91" t="b">
        <v>0</v>
      </c>
      <c r="L133" s="91" t="b">
        <v>0</v>
      </c>
    </row>
    <row r="134" spans="1:12" ht="15">
      <c r="A134" s="91" t="s">
        <v>1528</v>
      </c>
      <c r="B134" s="91" t="s">
        <v>1529</v>
      </c>
      <c r="C134" s="91">
        <v>4</v>
      </c>
      <c r="D134" s="134">
        <v>0.01157807675630697</v>
      </c>
      <c r="E134" s="134">
        <v>1.6812412373755872</v>
      </c>
      <c r="F134" s="91" t="s">
        <v>1135</v>
      </c>
      <c r="G134" s="91" t="b">
        <v>0</v>
      </c>
      <c r="H134" s="91" t="b">
        <v>0</v>
      </c>
      <c r="I134" s="91" t="b">
        <v>0</v>
      </c>
      <c r="J134" s="91" t="b">
        <v>0</v>
      </c>
      <c r="K134" s="91" t="b">
        <v>0</v>
      </c>
      <c r="L134" s="91" t="b">
        <v>0</v>
      </c>
    </row>
    <row r="135" spans="1:12" ht="15">
      <c r="A135" s="91" t="s">
        <v>1529</v>
      </c>
      <c r="B135" s="91" t="s">
        <v>1530</v>
      </c>
      <c r="C135" s="91">
        <v>4</v>
      </c>
      <c r="D135" s="134">
        <v>0.01157807675630697</v>
      </c>
      <c r="E135" s="134">
        <v>1.6812412373755872</v>
      </c>
      <c r="F135" s="91" t="s">
        <v>1135</v>
      </c>
      <c r="G135" s="91" t="b">
        <v>0</v>
      </c>
      <c r="H135" s="91" t="b">
        <v>0</v>
      </c>
      <c r="I135" s="91" t="b">
        <v>0</v>
      </c>
      <c r="J135" s="91" t="b">
        <v>0</v>
      </c>
      <c r="K135" s="91" t="b">
        <v>0</v>
      </c>
      <c r="L135" s="91" t="b">
        <v>0</v>
      </c>
    </row>
    <row r="136" spans="1:12" ht="15">
      <c r="A136" s="91" t="s">
        <v>1530</v>
      </c>
      <c r="B136" s="91" t="s">
        <v>1531</v>
      </c>
      <c r="C136" s="91">
        <v>4</v>
      </c>
      <c r="D136" s="134">
        <v>0.01157807675630697</v>
      </c>
      <c r="E136" s="134">
        <v>1.6812412373755872</v>
      </c>
      <c r="F136" s="91" t="s">
        <v>1135</v>
      </c>
      <c r="G136" s="91" t="b">
        <v>0</v>
      </c>
      <c r="H136" s="91" t="b">
        <v>0</v>
      </c>
      <c r="I136" s="91" t="b">
        <v>0</v>
      </c>
      <c r="J136" s="91" t="b">
        <v>1</v>
      </c>
      <c r="K136" s="91" t="b">
        <v>0</v>
      </c>
      <c r="L136" s="91" t="b">
        <v>0</v>
      </c>
    </row>
    <row r="137" spans="1:12" ht="15">
      <c r="A137" s="91" t="s">
        <v>1531</v>
      </c>
      <c r="B137" s="91" t="s">
        <v>1532</v>
      </c>
      <c r="C137" s="91">
        <v>4</v>
      </c>
      <c r="D137" s="134">
        <v>0.01157807675630697</v>
      </c>
      <c r="E137" s="134">
        <v>1.6812412373755872</v>
      </c>
      <c r="F137" s="91" t="s">
        <v>1135</v>
      </c>
      <c r="G137" s="91" t="b">
        <v>1</v>
      </c>
      <c r="H137" s="91" t="b">
        <v>0</v>
      </c>
      <c r="I137" s="91" t="b">
        <v>0</v>
      </c>
      <c r="J137" s="91" t="b">
        <v>0</v>
      </c>
      <c r="K137" s="91" t="b">
        <v>0</v>
      </c>
      <c r="L137" s="91" t="b">
        <v>0</v>
      </c>
    </row>
    <row r="138" spans="1:12" ht="15">
      <c r="A138" s="91" t="s">
        <v>1532</v>
      </c>
      <c r="B138" s="91" t="s">
        <v>1533</v>
      </c>
      <c r="C138" s="91">
        <v>4</v>
      </c>
      <c r="D138" s="134">
        <v>0.01157807675630697</v>
      </c>
      <c r="E138" s="134">
        <v>1.6812412373755872</v>
      </c>
      <c r="F138" s="91" t="s">
        <v>1135</v>
      </c>
      <c r="G138" s="91" t="b">
        <v>0</v>
      </c>
      <c r="H138" s="91" t="b">
        <v>0</v>
      </c>
      <c r="I138" s="91" t="b">
        <v>0</v>
      </c>
      <c r="J138" s="91" t="b">
        <v>0</v>
      </c>
      <c r="K138" s="91" t="b">
        <v>0</v>
      </c>
      <c r="L138" s="91" t="b">
        <v>0</v>
      </c>
    </row>
    <row r="139" spans="1:12" ht="15">
      <c r="A139" s="91" t="s">
        <v>1533</v>
      </c>
      <c r="B139" s="91" t="s">
        <v>1534</v>
      </c>
      <c r="C139" s="91">
        <v>4</v>
      </c>
      <c r="D139" s="134">
        <v>0.01157807675630697</v>
      </c>
      <c r="E139" s="134">
        <v>1.6812412373755872</v>
      </c>
      <c r="F139" s="91" t="s">
        <v>1135</v>
      </c>
      <c r="G139" s="91" t="b">
        <v>0</v>
      </c>
      <c r="H139" s="91" t="b">
        <v>0</v>
      </c>
      <c r="I139" s="91" t="b">
        <v>0</v>
      </c>
      <c r="J139" s="91" t="b">
        <v>0</v>
      </c>
      <c r="K139" s="91" t="b">
        <v>0</v>
      </c>
      <c r="L139" s="91" t="b">
        <v>0</v>
      </c>
    </row>
    <row r="140" spans="1:12" ht="15">
      <c r="A140" s="91" t="s">
        <v>1534</v>
      </c>
      <c r="B140" s="91" t="s">
        <v>1238</v>
      </c>
      <c r="C140" s="91">
        <v>4</v>
      </c>
      <c r="D140" s="134">
        <v>0.01157807675630697</v>
      </c>
      <c r="E140" s="134">
        <v>1.3290587192642247</v>
      </c>
      <c r="F140" s="91" t="s">
        <v>1135</v>
      </c>
      <c r="G140" s="91" t="b">
        <v>0</v>
      </c>
      <c r="H140" s="91" t="b">
        <v>0</v>
      </c>
      <c r="I140" s="91" t="b">
        <v>0</v>
      </c>
      <c r="J140" s="91" t="b">
        <v>0</v>
      </c>
      <c r="K140" s="91" t="b">
        <v>0</v>
      </c>
      <c r="L140" s="91" t="b">
        <v>0</v>
      </c>
    </row>
    <row r="141" spans="1:12" ht="15">
      <c r="A141" s="91" t="s">
        <v>257</v>
      </c>
      <c r="B141" s="91" t="s">
        <v>1519</v>
      </c>
      <c r="C141" s="91">
        <v>3</v>
      </c>
      <c r="D141" s="134">
        <v>0.010485558576003784</v>
      </c>
      <c r="E141" s="134">
        <v>1.1371731930253115</v>
      </c>
      <c r="F141" s="91" t="s">
        <v>1135</v>
      </c>
      <c r="G141" s="91" t="b">
        <v>0</v>
      </c>
      <c r="H141" s="91" t="b">
        <v>0</v>
      </c>
      <c r="I141" s="91" t="b">
        <v>0</v>
      </c>
      <c r="J141" s="91" t="b">
        <v>0</v>
      </c>
      <c r="K141" s="91" t="b">
        <v>0</v>
      </c>
      <c r="L141" s="91" t="b">
        <v>0</v>
      </c>
    </row>
    <row r="142" spans="1:12" ht="15">
      <c r="A142" s="91" t="s">
        <v>1527</v>
      </c>
      <c r="B142" s="91" t="s">
        <v>1536</v>
      </c>
      <c r="C142" s="91">
        <v>3</v>
      </c>
      <c r="D142" s="134">
        <v>0.010485558576003784</v>
      </c>
      <c r="E142" s="134">
        <v>1.6812412373755872</v>
      </c>
      <c r="F142" s="91" t="s">
        <v>1135</v>
      </c>
      <c r="G142" s="91" t="b">
        <v>0</v>
      </c>
      <c r="H142" s="91" t="b">
        <v>0</v>
      </c>
      <c r="I142" s="91" t="b">
        <v>0</v>
      </c>
      <c r="J142" s="91" t="b">
        <v>0</v>
      </c>
      <c r="K142" s="91" t="b">
        <v>0</v>
      </c>
      <c r="L142" s="91" t="b">
        <v>0</v>
      </c>
    </row>
    <row r="143" spans="1:12" ht="15">
      <c r="A143" s="91" t="s">
        <v>214</v>
      </c>
      <c r="B143" s="91" t="s">
        <v>257</v>
      </c>
      <c r="C143" s="91">
        <v>3</v>
      </c>
      <c r="D143" s="134">
        <v>0.010485558576003784</v>
      </c>
      <c r="E143" s="134">
        <v>1.806179973983887</v>
      </c>
      <c r="F143" s="91" t="s">
        <v>1135</v>
      </c>
      <c r="G143" s="91" t="b">
        <v>0</v>
      </c>
      <c r="H143" s="91" t="b">
        <v>0</v>
      </c>
      <c r="I143" s="91" t="b">
        <v>0</v>
      </c>
      <c r="J143" s="91" t="b">
        <v>0</v>
      </c>
      <c r="K143" s="91" t="b">
        <v>0</v>
      </c>
      <c r="L143" s="91" t="b">
        <v>0</v>
      </c>
    </row>
    <row r="144" spans="1:12" ht="15">
      <c r="A144" s="91" t="s">
        <v>1238</v>
      </c>
      <c r="B144" s="91" t="s">
        <v>1537</v>
      </c>
      <c r="C144" s="91">
        <v>3</v>
      </c>
      <c r="D144" s="134">
        <v>0.010485558576003784</v>
      </c>
      <c r="E144" s="134">
        <v>1.3290587192642247</v>
      </c>
      <c r="F144" s="91" t="s">
        <v>1135</v>
      </c>
      <c r="G144" s="91" t="b">
        <v>0</v>
      </c>
      <c r="H144" s="91" t="b">
        <v>0</v>
      </c>
      <c r="I144" s="91" t="b">
        <v>0</v>
      </c>
      <c r="J144" s="91" t="b">
        <v>0</v>
      </c>
      <c r="K144" s="91" t="b">
        <v>0</v>
      </c>
      <c r="L144" s="91" t="b">
        <v>0</v>
      </c>
    </row>
    <row r="145" spans="1:12" ht="15">
      <c r="A145" s="91" t="s">
        <v>281</v>
      </c>
      <c r="B145" s="91" t="s">
        <v>1250</v>
      </c>
      <c r="C145" s="91">
        <v>13</v>
      </c>
      <c r="D145" s="134">
        <v>0</v>
      </c>
      <c r="E145" s="134">
        <v>1.153228376096177</v>
      </c>
      <c r="F145" s="91" t="s">
        <v>1136</v>
      </c>
      <c r="G145" s="91" t="b">
        <v>0</v>
      </c>
      <c r="H145" s="91" t="b">
        <v>0</v>
      </c>
      <c r="I145" s="91" t="b">
        <v>0</v>
      </c>
      <c r="J145" s="91" t="b">
        <v>0</v>
      </c>
      <c r="K145" s="91" t="b">
        <v>0</v>
      </c>
      <c r="L145" s="91" t="b">
        <v>0</v>
      </c>
    </row>
    <row r="146" spans="1:12" ht="15">
      <c r="A146" s="91" t="s">
        <v>1250</v>
      </c>
      <c r="B146" s="91" t="s">
        <v>1251</v>
      </c>
      <c r="C146" s="91">
        <v>13</v>
      </c>
      <c r="D146" s="134">
        <v>0</v>
      </c>
      <c r="E146" s="134">
        <v>1.153228376096177</v>
      </c>
      <c r="F146" s="91" t="s">
        <v>1136</v>
      </c>
      <c r="G146" s="91" t="b">
        <v>0</v>
      </c>
      <c r="H146" s="91" t="b">
        <v>0</v>
      </c>
      <c r="I146" s="91" t="b">
        <v>0</v>
      </c>
      <c r="J146" s="91" t="b">
        <v>0</v>
      </c>
      <c r="K146" s="91" t="b">
        <v>0</v>
      </c>
      <c r="L146" s="91" t="b">
        <v>0</v>
      </c>
    </row>
    <row r="147" spans="1:12" ht="15">
      <c r="A147" s="91" t="s">
        <v>1251</v>
      </c>
      <c r="B147" s="91" t="s">
        <v>1252</v>
      </c>
      <c r="C147" s="91">
        <v>13</v>
      </c>
      <c r="D147" s="134">
        <v>0</v>
      </c>
      <c r="E147" s="134">
        <v>1.153228376096177</v>
      </c>
      <c r="F147" s="91" t="s">
        <v>1136</v>
      </c>
      <c r="G147" s="91" t="b">
        <v>0</v>
      </c>
      <c r="H147" s="91" t="b">
        <v>0</v>
      </c>
      <c r="I147" s="91" t="b">
        <v>0</v>
      </c>
      <c r="J147" s="91" t="b">
        <v>1</v>
      </c>
      <c r="K147" s="91" t="b">
        <v>0</v>
      </c>
      <c r="L147" s="91" t="b">
        <v>0</v>
      </c>
    </row>
    <row r="148" spans="1:12" ht="15">
      <c r="A148" s="91" t="s">
        <v>1252</v>
      </c>
      <c r="B148" s="91" t="s">
        <v>1253</v>
      </c>
      <c r="C148" s="91">
        <v>13</v>
      </c>
      <c r="D148" s="134">
        <v>0</v>
      </c>
      <c r="E148" s="134">
        <v>1.153228376096177</v>
      </c>
      <c r="F148" s="91" t="s">
        <v>1136</v>
      </c>
      <c r="G148" s="91" t="b">
        <v>1</v>
      </c>
      <c r="H148" s="91" t="b">
        <v>0</v>
      </c>
      <c r="I148" s="91" t="b">
        <v>0</v>
      </c>
      <c r="J148" s="91" t="b">
        <v>0</v>
      </c>
      <c r="K148" s="91" t="b">
        <v>0</v>
      </c>
      <c r="L148" s="91" t="b">
        <v>0</v>
      </c>
    </row>
    <row r="149" spans="1:12" ht="15">
      <c r="A149" s="91" t="s">
        <v>1253</v>
      </c>
      <c r="B149" s="91" t="s">
        <v>1216</v>
      </c>
      <c r="C149" s="91">
        <v>13</v>
      </c>
      <c r="D149" s="134">
        <v>0</v>
      </c>
      <c r="E149" s="134">
        <v>1.153228376096177</v>
      </c>
      <c r="F149" s="91" t="s">
        <v>1136</v>
      </c>
      <c r="G149" s="91" t="b">
        <v>0</v>
      </c>
      <c r="H149" s="91" t="b">
        <v>0</v>
      </c>
      <c r="I149" s="91" t="b">
        <v>0</v>
      </c>
      <c r="J149" s="91" t="b">
        <v>0</v>
      </c>
      <c r="K149" s="91" t="b">
        <v>0</v>
      </c>
      <c r="L149" s="91" t="b">
        <v>0</v>
      </c>
    </row>
    <row r="150" spans="1:12" ht="15">
      <c r="A150" s="91" t="s">
        <v>1216</v>
      </c>
      <c r="B150" s="91" t="s">
        <v>1217</v>
      </c>
      <c r="C150" s="91">
        <v>13</v>
      </c>
      <c r="D150" s="134">
        <v>0</v>
      </c>
      <c r="E150" s="134">
        <v>1.153228376096177</v>
      </c>
      <c r="F150" s="91" t="s">
        <v>1136</v>
      </c>
      <c r="G150" s="91" t="b">
        <v>0</v>
      </c>
      <c r="H150" s="91" t="b">
        <v>0</v>
      </c>
      <c r="I150" s="91" t="b">
        <v>0</v>
      </c>
      <c r="J150" s="91" t="b">
        <v>0</v>
      </c>
      <c r="K150" s="91" t="b">
        <v>0</v>
      </c>
      <c r="L150" s="91" t="b">
        <v>0</v>
      </c>
    </row>
    <row r="151" spans="1:12" ht="15">
      <c r="A151" s="91" t="s">
        <v>1217</v>
      </c>
      <c r="B151" s="91" t="s">
        <v>1254</v>
      </c>
      <c r="C151" s="91">
        <v>13</v>
      </c>
      <c r="D151" s="134">
        <v>0</v>
      </c>
      <c r="E151" s="134">
        <v>1.153228376096177</v>
      </c>
      <c r="F151" s="91" t="s">
        <v>1136</v>
      </c>
      <c r="G151" s="91" t="b">
        <v>0</v>
      </c>
      <c r="H151" s="91" t="b">
        <v>0</v>
      </c>
      <c r="I151" s="91" t="b">
        <v>0</v>
      </c>
      <c r="J151" s="91" t="b">
        <v>0</v>
      </c>
      <c r="K151" s="91" t="b">
        <v>0</v>
      </c>
      <c r="L151" s="91" t="b">
        <v>0</v>
      </c>
    </row>
    <row r="152" spans="1:12" ht="15">
      <c r="A152" s="91" t="s">
        <v>1254</v>
      </c>
      <c r="B152" s="91" t="s">
        <v>1255</v>
      </c>
      <c r="C152" s="91">
        <v>13</v>
      </c>
      <c r="D152" s="134">
        <v>0</v>
      </c>
      <c r="E152" s="134">
        <v>1.153228376096177</v>
      </c>
      <c r="F152" s="91" t="s">
        <v>1136</v>
      </c>
      <c r="G152" s="91" t="b">
        <v>0</v>
      </c>
      <c r="H152" s="91" t="b">
        <v>0</v>
      </c>
      <c r="I152" s="91" t="b">
        <v>0</v>
      </c>
      <c r="J152" s="91" t="b">
        <v>0</v>
      </c>
      <c r="K152" s="91" t="b">
        <v>0</v>
      </c>
      <c r="L152" s="91" t="b">
        <v>0</v>
      </c>
    </row>
    <row r="153" spans="1:12" ht="15">
      <c r="A153" s="91" t="s">
        <v>1255</v>
      </c>
      <c r="B153" s="91" t="s">
        <v>1218</v>
      </c>
      <c r="C153" s="91">
        <v>13</v>
      </c>
      <c r="D153" s="134">
        <v>0</v>
      </c>
      <c r="E153" s="134">
        <v>1.153228376096177</v>
      </c>
      <c r="F153" s="91" t="s">
        <v>1136</v>
      </c>
      <c r="G153" s="91" t="b">
        <v>0</v>
      </c>
      <c r="H153" s="91" t="b">
        <v>0</v>
      </c>
      <c r="I153" s="91" t="b">
        <v>0</v>
      </c>
      <c r="J153" s="91" t="b">
        <v>0</v>
      </c>
      <c r="K153" s="91" t="b">
        <v>0</v>
      </c>
      <c r="L153" s="91" t="b">
        <v>0</v>
      </c>
    </row>
    <row r="154" spans="1:12" ht="15">
      <c r="A154" s="91" t="s">
        <v>1218</v>
      </c>
      <c r="B154" s="91" t="s">
        <v>1508</v>
      </c>
      <c r="C154" s="91">
        <v>13</v>
      </c>
      <c r="D154" s="134">
        <v>0</v>
      </c>
      <c r="E154" s="134">
        <v>1.153228376096177</v>
      </c>
      <c r="F154" s="91" t="s">
        <v>1136</v>
      </c>
      <c r="G154" s="91" t="b">
        <v>0</v>
      </c>
      <c r="H154" s="91" t="b">
        <v>0</v>
      </c>
      <c r="I154" s="91" t="b">
        <v>0</v>
      </c>
      <c r="J154" s="91" t="b">
        <v>0</v>
      </c>
      <c r="K154" s="91" t="b">
        <v>0</v>
      </c>
      <c r="L154" s="91" t="b">
        <v>0</v>
      </c>
    </row>
    <row r="155" spans="1:12" ht="15">
      <c r="A155" s="91" t="s">
        <v>1508</v>
      </c>
      <c r="B155" s="91" t="s">
        <v>1239</v>
      </c>
      <c r="C155" s="91">
        <v>13</v>
      </c>
      <c r="D155" s="134">
        <v>0</v>
      </c>
      <c r="E155" s="134">
        <v>1.153228376096177</v>
      </c>
      <c r="F155" s="91" t="s">
        <v>1136</v>
      </c>
      <c r="G155" s="91" t="b">
        <v>0</v>
      </c>
      <c r="H155" s="91" t="b">
        <v>0</v>
      </c>
      <c r="I155" s="91" t="b">
        <v>0</v>
      </c>
      <c r="J155" s="91" t="b">
        <v>0</v>
      </c>
      <c r="K155" s="91" t="b">
        <v>0</v>
      </c>
      <c r="L155" s="91" t="b">
        <v>0</v>
      </c>
    </row>
    <row r="156" spans="1:12" ht="15">
      <c r="A156" s="91" t="s">
        <v>249</v>
      </c>
      <c r="B156" s="91" t="s">
        <v>281</v>
      </c>
      <c r="C156" s="91">
        <v>12</v>
      </c>
      <c r="D156" s="134">
        <v>0.002106794318740116</v>
      </c>
      <c r="E156" s="134">
        <v>1.187990482355389</v>
      </c>
      <c r="F156" s="91" t="s">
        <v>1136</v>
      </c>
      <c r="G156" s="91" t="b">
        <v>0</v>
      </c>
      <c r="H156" s="91" t="b">
        <v>0</v>
      </c>
      <c r="I156" s="91" t="b">
        <v>0</v>
      </c>
      <c r="J156" s="91" t="b">
        <v>0</v>
      </c>
      <c r="K156" s="91" t="b">
        <v>0</v>
      </c>
      <c r="L156" s="91" t="b">
        <v>0</v>
      </c>
    </row>
    <row r="157" spans="1:12" ht="15">
      <c r="A157" s="91" t="s">
        <v>1239</v>
      </c>
      <c r="B157" s="91" t="s">
        <v>1509</v>
      </c>
      <c r="C157" s="91">
        <v>12</v>
      </c>
      <c r="D157" s="134">
        <v>0.002106794318740116</v>
      </c>
      <c r="E157" s="134">
        <v>1.153228376096177</v>
      </c>
      <c r="F157" s="91" t="s">
        <v>1136</v>
      </c>
      <c r="G157" s="91" t="b">
        <v>0</v>
      </c>
      <c r="H157" s="91" t="b">
        <v>0</v>
      </c>
      <c r="I157" s="91" t="b">
        <v>0</v>
      </c>
      <c r="J157" s="91" t="b">
        <v>0</v>
      </c>
      <c r="K157" s="91" t="b">
        <v>0</v>
      </c>
      <c r="L157" s="91" t="b">
        <v>0</v>
      </c>
    </row>
    <row r="158" spans="1:12" ht="15">
      <c r="A158" s="91" t="s">
        <v>281</v>
      </c>
      <c r="B158" s="91" t="s">
        <v>1257</v>
      </c>
      <c r="C158" s="91">
        <v>9</v>
      </c>
      <c r="D158" s="134">
        <v>0.0041720828801601155</v>
      </c>
      <c r="E158" s="134">
        <v>1.2937307569224816</v>
      </c>
      <c r="F158" s="91" t="s">
        <v>1137</v>
      </c>
      <c r="G158" s="91" t="b">
        <v>0</v>
      </c>
      <c r="H158" s="91" t="b">
        <v>0</v>
      </c>
      <c r="I158" s="91" t="b">
        <v>0</v>
      </c>
      <c r="J158" s="91" t="b">
        <v>0</v>
      </c>
      <c r="K158" s="91" t="b">
        <v>0</v>
      </c>
      <c r="L158" s="91" t="b">
        <v>0</v>
      </c>
    </row>
    <row r="159" spans="1:12" ht="15">
      <c r="A159" s="91" t="s">
        <v>1257</v>
      </c>
      <c r="B159" s="91" t="s">
        <v>1258</v>
      </c>
      <c r="C159" s="91">
        <v>9</v>
      </c>
      <c r="D159" s="134">
        <v>0.0041720828801601155</v>
      </c>
      <c r="E159" s="134">
        <v>1.2937307569224816</v>
      </c>
      <c r="F159" s="91" t="s">
        <v>1137</v>
      </c>
      <c r="G159" s="91" t="b">
        <v>0</v>
      </c>
      <c r="H159" s="91" t="b">
        <v>0</v>
      </c>
      <c r="I159" s="91" t="b">
        <v>0</v>
      </c>
      <c r="J159" s="91" t="b">
        <v>0</v>
      </c>
      <c r="K159" s="91" t="b">
        <v>0</v>
      </c>
      <c r="L159" s="91" t="b">
        <v>0</v>
      </c>
    </row>
    <row r="160" spans="1:12" ht="15">
      <c r="A160" s="91" t="s">
        <v>1258</v>
      </c>
      <c r="B160" s="91" t="s">
        <v>1259</v>
      </c>
      <c r="C160" s="91">
        <v>9</v>
      </c>
      <c r="D160" s="134">
        <v>0.0041720828801601155</v>
      </c>
      <c r="E160" s="134">
        <v>1.2937307569224816</v>
      </c>
      <c r="F160" s="91" t="s">
        <v>1137</v>
      </c>
      <c r="G160" s="91" t="b">
        <v>0</v>
      </c>
      <c r="H160" s="91" t="b">
        <v>0</v>
      </c>
      <c r="I160" s="91" t="b">
        <v>0</v>
      </c>
      <c r="J160" s="91" t="b">
        <v>0</v>
      </c>
      <c r="K160" s="91" t="b">
        <v>0</v>
      </c>
      <c r="L160" s="91" t="b">
        <v>0</v>
      </c>
    </row>
    <row r="161" spans="1:12" ht="15">
      <c r="A161" s="91" t="s">
        <v>1259</v>
      </c>
      <c r="B161" s="91" t="s">
        <v>1260</v>
      </c>
      <c r="C161" s="91">
        <v>9</v>
      </c>
      <c r="D161" s="134">
        <v>0.0041720828801601155</v>
      </c>
      <c r="E161" s="134">
        <v>1.2937307569224816</v>
      </c>
      <c r="F161" s="91" t="s">
        <v>1137</v>
      </c>
      <c r="G161" s="91" t="b">
        <v>0</v>
      </c>
      <c r="H161" s="91" t="b">
        <v>0</v>
      </c>
      <c r="I161" s="91" t="b">
        <v>0</v>
      </c>
      <c r="J161" s="91" t="b">
        <v>0</v>
      </c>
      <c r="K161" s="91" t="b">
        <v>0</v>
      </c>
      <c r="L161" s="91" t="b">
        <v>0</v>
      </c>
    </row>
    <row r="162" spans="1:12" ht="15">
      <c r="A162" s="91" t="s">
        <v>1260</v>
      </c>
      <c r="B162" s="91" t="s">
        <v>1218</v>
      </c>
      <c r="C162" s="91">
        <v>9</v>
      </c>
      <c r="D162" s="134">
        <v>0.0041720828801601155</v>
      </c>
      <c r="E162" s="134">
        <v>1.2065805812035815</v>
      </c>
      <c r="F162" s="91" t="s">
        <v>1137</v>
      </c>
      <c r="G162" s="91" t="b">
        <v>0</v>
      </c>
      <c r="H162" s="91" t="b">
        <v>0</v>
      </c>
      <c r="I162" s="91" t="b">
        <v>0</v>
      </c>
      <c r="J162" s="91" t="b">
        <v>0</v>
      </c>
      <c r="K162" s="91" t="b">
        <v>0</v>
      </c>
      <c r="L162" s="91" t="b">
        <v>0</v>
      </c>
    </row>
    <row r="163" spans="1:12" ht="15">
      <c r="A163" s="91" t="s">
        <v>1218</v>
      </c>
      <c r="B163" s="91" t="s">
        <v>1261</v>
      </c>
      <c r="C163" s="91">
        <v>9</v>
      </c>
      <c r="D163" s="134">
        <v>0.0041720828801601155</v>
      </c>
      <c r="E163" s="134">
        <v>1.2065805812035815</v>
      </c>
      <c r="F163" s="91" t="s">
        <v>1137</v>
      </c>
      <c r="G163" s="91" t="b">
        <v>0</v>
      </c>
      <c r="H163" s="91" t="b">
        <v>0</v>
      </c>
      <c r="I163" s="91" t="b">
        <v>0</v>
      </c>
      <c r="J163" s="91" t="b">
        <v>0</v>
      </c>
      <c r="K163" s="91" t="b">
        <v>0</v>
      </c>
      <c r="L163" s="91" t="b">
        <v>0</v>
      </c>
    </row>
    <row r="164" spans="1:12" ht="15">
      <c r="A164" s="91" t="s">
        <v>1261</v>
      </c>
      <c r="B164" s="91" t="s">
        <v>1239</v>
      </c>
      <c r="C164" s="91">
        <v>9</v>
      </c>
      <c r="D164" s="134">
        <v>0.0041720828801601155</v>
      </c>
      <c r="E164" s="134">
        <v>1.2937307569224816</v>
      </c>
      <c r="F164" s="91" t="s">
        <v>1137</v>
      </c>
      <c r="G164" s="91" t="b">
        <v>0</v>
      </c>
      <c r="H164" s="91" t="b">
        <v>0</v>
      </c>
      <c r="I164" s="91" t="b">
        <v>0</v>
      </c>
      <c r="J164" s="91" t="b">
        <v>0</v>
      </c>
      <c r="K164" s="91" t="b">
        <v>0</v>
      </c>
      <c r="L164" s="91" t="b">
        <v>0</v>
      </c>
    </row>
    <row r="165" spans="1:12" ht="15">
      <c r="A165" s="91" t="s">
        <v>1239</v>
      </c>
      <c r="B165" s="91" t="s">
        <v>1262</v>
      </c>
      <c r="C165" s="91">
        <v>9</v>
      </c>
      <c r="D165" s="134">
        <v>0.0041720828801601155</v>
      </c>
      <c r="E165" s="134">
        <v>1.2937307569224816</v>
      </c>
      <c r="F165" s="91" t="s">
        <v>1137</v>
      </c>
      <c r="G165" s="91" t="b">
        <v>0</v>
      </c>
      <c r="H165" s="91" t="b">
        <v>0</v>
      </c>
      <c r="I165" s="91" t="b">
        <v>0</v>
      </c>
      <c r="J165" s="91" t="b">
        <v>0</v>
      </c>
      <c r="K165" s="91" t="b">
        <v>0</v>
      </c>
      <c r="L165" s="91" t="b">
        <v>0</v>
      </c>
    </row>
    <row r="166" spans="1:12" ht="15">
      <c r="A166" s="91" t="s">
        <v>1262</v>
      </c>
      <c r="B166" s="91" t="s">
        <v>1511</v>
      </c>
      <c r="C166" s="91">
        <v>9</v>
      </c>
      <c r="D166" s="134">
        <v>0.0041720828801601155</v>
      </c>
      <c r="E166" s="134">
        <v>1.2937307569224816</v>
      </c>
      <c r="F166" s="91" t="s">
        <v>1137</v>
      </c>
      <c r="G166" s="91" t="b">
        <v>0</v>
      </c>
      <c r="H166" s="91" t="b">
        <v>0</v>
      </c>
      <c r="I166" s="91" t="b">
        <v>0</v>
      </c>
      <c r="J166" s="91" t="b">
        <v>0</v>
      </c>
      <c r="K166" s="91" t="b">
        <v>0</v>
      </c>
      <c r="L166" s="91" t="b">
        <v>0</v>
      </c>
    </row>
    <row r="167" spans="1:12" ht="15">
      <c r="A167" s="91" t="s">
        <v>1511</v>
      </c>
      <c r="B167" s="91" t="s">
        <v>1512</v>
      </c>
      <c r="C167" s="91">
        <v>9</v>
      </c>
      <c r="D167" s="134">
        <v>0.0041720828801601155</v>
      </c>
      <c r="E167" s="134">
        <v>1.2937307569224816</v>
      </c>
      <c r="F167" s="91" t="s">
        <v>1137</v>
      </c>
      <c r="G167" s="91" t="b">
        <v>0</v>
      </c>
      <c r="H167" s="91" t="b">
        <v>0</v>
      </c>
      <c r="I167" s="91" t="b">
        <v>0</v>
      </c>
      <c r="J167" s="91" t="b">
        <v>0</v>
      </c>
      <c r="K167" s="91" t="b">
        <v>0</v>
      </c>
      <c r="L167" s="91" t="b">
        <v>0</v>
      </c>
    </row>
    <row r="168" spans="1:12" ht="15">
      <c r="A168" s="91" t="s">
        <v>1512</v>
      </c>
      <c r="B168" s="91" t="s">
        <v>1513</v>
      </c>
      <c r="C168" s="91">
        <v>9</v>
      </c>
      <c r="D168" s="134">
        <v>0.0041720828801601155</v>
      </c>
      <c r="E168" s="134">
        <v>1.2937307569224816</v>
      </c>
      <c r="F168" s="91" t="s">
        <v>1137</v>
      </c>
      <c r="G168" s="91" t="b">
        <v>0</v>
      </c>
      <c r="H168" s="91" t="b">
        <v>0</v>
      </c>
      <c r="I168" s="91" t="b">
        <v>0</v>
      </c>
      <c r="J168" s="91" t="b">
        <v>0</v>
      </c>
      <c r="K168" s="91" t="b">
        <v>0</v>
      </c>
      <c r="L168" s="91" t="b">
        <v>0</v>
      </c>
    </row>
    <row r="169" spans="1:12" ht="15">
      <c r="A169" s="91" t="s">
        <v>1513</v>
      </c>
      <c r="B169" s="91" t="s">
        <v>1510</v>
      </c>
      <c r="C169" s="91">
        <v>9</v>
      </c>
      <c r="D169" s="134">
        <v>0.0041720828801601155</v>
      </c>
      <c r="E169" s="134">
        <v>1.2937307569224816</v>
      </c>
      <c r="F169" s="91" t="s">
        <v>1137</v>
      </c>
      <c r="G169" s="91" t="b">
        <v>0</v>
      </c>
      <c r="H169" s="91" t="b">
        <v>0</v>
      </c>
      <c r="I169" s="91" t="b">
        <v>0</v>
      </c>
      <c r="J169" s="91" t="b">
        <v>0</v>
      </c>
      <c r="K169" s="91" t="b">
        <v>0</v>
      </c>
      <c r="L169" s="91" t="b">
        <v>0</v>
      </c>
    </row>
    <row r="170" spans="1:12" ht="15">
      <c r="A170" s="91" t="s">
        <v>1510</v>
      </c>
      <c r="B170" s="91" t="s">
        <v>1514</v>
      </c>
      <c r="C170" s="91">
        <v>9</v>
      </c>
      <c r="D170" s="134">
        <v>0.0041720828801601155</v>
      </c>
      <c r="E170" s="134">
        <v>1.2937307569224816</v>
      </c>
      <c r="F170" s="91" t="s">
        <v>1137</v>
      </c>
      <c r="G170" s="91" t="b">
        <v>0</v>
      </c>
      <c r="H170" s="91" t="b">
        <v>0</v>
      </c>
      <c r="I170" s="91" t="b">
        <v>0</v>
      </c>
      <c r="J170" s="91" t="b">
        <v>0</v>
      </c>
      <c r="K170" s="91" t="b">
        <v>0</v>
      </c>
      <c r="L170" s="91" t="b">
        <v>0</v>
      </c>
    </row>
    <row r="171" spans="1:12" ht="15">
      <c r="A171" s="91" t="s">
        <v>1514</v>
      </c>
      <c r="B171" s="91" t="s">
        <v>1515</v>
      </c>
      <c r="C171" s="91">
        <v>9</v>
      </c>
      <c r="D171" s="134">
        <v>0.0041720828801601155</v>
      </c>
      <c r="E171" s="134">
        <v>1.2937307569224816</v>
      </c>
      <c r="F171" s="91" t="s">
        <v>1137</v>
      </c>
      <c r="G171" s="91" t="b">
        <v>0</v>
      </c>
      <c r="H171" s="91" t="b">
        <v>0</v>
      </c>
      <c r="I171" s="91" t="b">
        <v>0</v>
      </c>
      <c r="J171" s="91" t="b">
        <v>0</v>
      </c>
      <c r="K171" s="91" t="b">
        <v>0</v>
      </c>
      <c r="L171" s="91" t="b">
        <v>0</v>
      </c>
    </row>
    <row r="172" spans="1:12" ht="15">
      <c r="A172" s="91" t="s">
        <v>254</v>
      </c>
      <c r="B172" s="91" t="s">
        <v>281</v>
      </c>
      <c r="C172" s="91">
        <v>8</v>
      </c>
      <c r="D172" s="134">
        <v>0.005885221198565168</v>
      </c>
      <c r="E172" s="134">
        <v>1.2479732663618066</v>
      </c>
      <c r="F172" s="91" t="s">
        <v>1137</v>
      </c>
      <c r="G172" s="91" t="b">
        <v>0</v>
      </c>
      <c r="H172" s="91" t="b">
        <v>0</v>
      </c>
      <c r="I172" s="91" t="b">
        <v>0</v>
      </c>
      <c r="J172" s="91" t="b">
        <v>0</v>
      </c>
      <c r="K172" s="91" t="b">
        <v>0</v>
      </c>
      <c r="L172" s="91" t="b">
        <v>0</v>
      </c>
    </row>
    <row r="173" spans="1:12" ht="15">
      <c r="A173" s="91" t="s">
        <v>1515</v>
      </c>
      <c r="B173" s="91" t="s">
        <v>1517</v>
      </c>
      <c r="C173" s="91">
        <v>8</v>
      </c>
      <c r="D173" s="134">
        <v>0.005885221198565168</v>
      </c>
      <c r="E173" s="134">
        <v>1.2937307569224816</v>
      </c>
      <c r="F173" s="91" t="s">
        <v>1137</v>
      </c>
      <c r="G173" s="91" t="b">
        <v>0</v>
      </c>
      <c r="H173" s="91" t="b">
        <v>0</v>
      </c>
      <c r="I173" s="91" t="b">
        <v>0</v>
      </c>
      <c r="J173" s="91" t="b">
        <v>0</v>
      </c>
      <c r="K173" s="91" t="b">
        <v>0</v>
      </c>
      <c r="L173" s="91" t="b">
        <v>0</v>
      </c>
    </row>
    <row r="174" spans="1:12" ht="15">
      <c r="A174" s="91" t="s">
        <v>1238</v>
      </c>
      <c r="B174" s="91" t="s">
        <v>1237</v>
      </c>
      <c r="C174" s="91">
        <v>3</v>
      </c>
      <c r="D174" s="134">
        <v>0.009004331336785572</v>
      </c>
      <c r="E174" s="134">
        <v>1.7708520116421442</v>
      </c>
      <c r="F174" s="91" t="s">
        <v>1137</v>
      </c>
      <c r="G174" s="91" t="b">
        <v>0</v>
      </c>
      <c r="H174" s="91" t="b">
        <v>0</v>
      </c>
      <c r="I174" s="91" t="b">
        <v>0</v>
      </c>
      <c r="J174" s="91" t="b">
        <v>0</v>
      </c>
      <c r="K174" s="91" t="b">
        <v>0</v>
      </c>
      <c r="L174" s="91" t="b">
        <v>0</v>
      </c>
    </row>
    <row r="175" spans="1:12" ht="15">
      <c r="A175" s="91" t="s">
        <v>1555</v>
      </c>
      <c r="B175" s="91" t="s">
        <v>254</v>
      </c>
      <c r="C175" s="91">
        <v>2</v>
      </c>
      <c r="D175" s="134">
        <v>0.00787619882440685</v>
      </c>
      <c r="E175" s="134">
        <v>1.9469432706978254</v>
      </c>
      <c r="F175" s="91" t="s">
        <v>1137</v>
      </c>
      <c r="G175" s="91" t="b">
        <v>0</v>
      </c>
      <c r="H175" s="91" t="b">
        <v>0</v>
      </c>
      <c r="I175" s="91" t="b">
        <v>0</v>
      </c>
      <c r="J175" s="91" t="b">
        <v>0</v>
      </c>
      <c r="K175" s="91" t="b">
        <v>0</v>
      </c>
      <c r="L175" s="91" t="b">
        <v>0</v>
      </c>
    </row>
    <row r="176" spans="1:12" ht="15">
      <c r="A176" s="91" t="s">
        <v>254</v>
      </c>
      <c r="B176" s="91" t="s">
        <v>1556</v>
      </c>
      <c r="C176" s="91">
        <v>2</v>
      </c>
      <c r="D176" s="134">
        <v>0.00787619882440685</v>
      </c>
      <c r="E176" s="134">
        <v>1.2479732663618066</v>
      </c>
      <c r="F176" s="91" t="s">
        <v>1137</v>
      </c>
      <c r="G176" s="91" t="b">
        <v>0</v>
      </c>
      <c r="H176" s="91" t="b">
        <v>0</v>
      </c>
      <c r="I176" s="91" t="b">
        <v>0</v>
      </c>
      <c r="J176" s="91" t="b">
        <v>0</v>
      </c>
      <c r="K176" s="91" t="b">
        <v>0</v>
      </c>
      <c r="L176" s="91" t="b">
        <v>0</v>
      </c>
    </row>
    <row r="177" spans="1:12" ht="15">
      <c r="A177" s="91" t="s">
        <v>1556</v>
      </c>
      <c r="B177" s="91" t="s">
        <v>1535</v>
      </c>
      <c r="C177" s="91">
        <v>2</v>
      </c>
      <c r="D177" s="134">
        <v>0.00787619882440685</v>
      </c>
      <c r="E177" s="134">
        <v>1.9469432706978254</v>
      </c>
      <c r="F177" s="91" t="s">
        <v>1137</v>
      </c>
      <c r="G177" s="91" t="b">
        <v>0</v>
      </c>
      <c r="H177" s="91" t="b">
        <v>0</v>
      </c>
      <c r="I177" s="91" t="b">
        <v>0</v>
      </c>
      <c r="J177" s="91" t="b">
        <v>0</v>
      </c>
      <c r="K177" s="91" t="b">
        <v>0</v>
      </c>
      <c r="L177" s="91" t="b">
        <v>0</v>
      </c>
    </row>
    <row r="178" spans="1:12" ht="15">
      <c r="A178" s="91" t="s">
        <v>1535</v>
      </c>
      <c r="B178" s="91" t="s">
        <v>1557</v>
      </c>
      <c r="C178" s="91">
        <v>2</v>
      </c>
      <c r="D178" s="134">
        <v>0.00787619882440685</v>
      </c>
      <c r="E178" s="134">
        <v>1.9469432706978254</v>
      </c>
      <c r="F178" s="91" t="s">
        <v>1137</v>
      </c>
      <c r="G178" s="91" t="b">
        <v>0</v>
      </c>
      <c r="H178" s="91" t="b">
        <v>0</v>
      </c>
      <c r="I178" s="91" t="b">
        <v>0</v>
      </c>
      <c r="J178" s="91" t="b">
        <v>0</v>
      </c>
      <c r="K178" s="91" t="b">
        <v>0</v>
      </c>
      <c r="L178" s="91" t="b">
        <v>0</v>
      </c>
    </row>
    <row r="179" spans="1:12" ht="15">
      <c r="A179" s="91" t="s">
        <v>1557</v>
      </c>
      <c r="B179" s="91" t="s">
        <v>1218</v>
      </c>
      <c r="C179" s="91">
        <v>2</v>
      </c>
      <c r="D179" s="134">
        <v>0.00787619882440685</v>
      </c>
      <c r="E179" s="134">
        <v>1.2065805812035815</v>
      </c>
      <c r="F179" s="91" t="s">
        <v>1137</v>
      </c>
      <c r="G179" s="91" t="b">
        <v>0</v>
      </c>
      <c r="H179" s="91" t="b">
        <v>0</v>
      </c>
      <c r="I179" s="91" t="b">
        <v>0</v>
      </c>
      <c r="J179" s="91" t="b">
        <v>0</v>
      </c>
      <c r="K179" s="91" t="b">
        <v>0</v>
      </c>
      <c r="L179" s="91" t="b">
        <v>0</v>
      </c>
    </row>
    <row r="180" spans="1:12" ht="15">
      <c r="A180" s="91" t="s">
        <v>1218</v>
      </c>
      <c r="B180" s="91" t="s">
        <v>1558</v>
      </c>
      <c r="C180" s="91">
        <v>2</v>
      </c>
      <c r="D180" s="134">
        <v>0.00787619882440685</v>
      </c>
      <c r="E180" s="134">
        <v>1.2065805812035815</v>
      </c>
      <c r="F180" s="91" t="s">
        <v>1137</v>
      </c>
      <c r="G180" s="91" t="b">
        <v>0</v>
      </c>
      <c r="H180" s="91" t="b">
        <v>0</v>
      </c>
      <c r="I180" s="91" t="b">
        <v>0</v>
      </c>
      <c r="J180" s="91" t="b">
        <v>0</v>
      </c>
      <c r="K180" s="91" t="b">
        <v>0</v>
      </c>
      <c r="L180" s="91" t="b">
        <v>0</v>
      </c>
    </row>
    <row r="181" spans="1:12" ht="15">
      <c r="A181" s="91" t="s">
        <v>1558</v>
      </c>
      <c r="B181" s="91" t="s">
        <v>1520</v>
      </c>
      <c r="C181" s="91">
        <v>2</v>
      </c>
      <c r="D181" s="134">
        <v>0.00787619882440685</v>
      </c>
      <c r="E181" s="134">
        <v>1.7708520116421442</v>
      </c>
      <c r="F181" s="91" t="s">
        <v>1137</v>
      </c>
      <c r="G181" s="91" t="b">
        <v>0</v>
      </c>
      <c r="H181" s="91" t="b">
        <v>0</v>
      </c>
      <c r="I181" s="91" t="b">
        <v>0</v>
      </c>
      <c r="J181" s="91" t="b">
        <v>0</v>
      </c>
      <c r="K181" s="91" t="b">
        <v>0</v>
      </c>
      <c r="L181" s="91" t="b">
        <v>0</v>
      </c>
    </row>
    <row r="182" spans="1:12" ht="15">
      <c r="A182" s="91" t="s">
        <v>1520</v>
      </c>
      <c r="B182" s="91" t="s">
        <v>1559</v>
      </c>
      <c r="C182" s="91">
        <v>2</v>
      </c>
      <c r="D182" s="134">
        <v>0.00787619882440685</v>
      </c>
      <c r="E182" s="134">
        <v>1.7708520116421442</v>
      </c>
      <c r="F182" s="91" t="s">
        <v>1137</v>
      </c>
      <c r="G182" s="91" t="b">
        <v>0</v>
      </c>
      <c r="H182" s="91" t="b">
        <v>0</v>
      </c>
      <c r="I182" s="91" t="b">
        <v>0</v>
      </c>
      <c r="J182" s="91" t="b">
        <v>0</v>
      </c>
      <c r="K182" s="91" t="b">
        <v>0</v>
      </c>
      <c r="L182" s="91" t="b">
        <v>0</v>
      </c>
    </row>
    <row r="183" spans="1:12" ht="15">
      <c r="A183" s="91" t="s">
        <v>1559</v>
      </c>
      <c r="B183" s="91" t="s">
        <v>1238</v>
      </c>
      <c r="C183" s="91">
        <v>2</v>
      </c>
      <c r="D183" s="134">
        <v>0.00787619882440685</v>
      </c>
      <c r="E183" s="134">
        <v>1.7708520116421442</v>
      </c>
      <c r="F183" s="91" t="s">
        <v>1137</v>
      </c>
      <c r="G183" s="91" t="b">
        <v>0</v>
      </c>
      <c r="H183" s="91" t="b">
        <v>0</v>
      </c>
      <c r="I183" s="91" t="b">
        <v>0</v>
      </c>
      <c r="J183" s="91" t="b">
        <v>0</v>
      </c>
      <c r="K183" s="91" t="b">
        <v>0</v>
      </c>
      <c r="L183" s="91" t="b">
        <v>0</v>
      </c>
    </row>
    <row r="184" spans="1:12" ht="15">
      <c r="A184" s="91" t="s">
        <v>1265</v>
      </c>
      <c r="B184" s="91" t="s">
        <v>1266</v>
      </c>
      <c r="C184" s="91">
        <v>3</v>
      </c>
      <c r="D184" s="134">
        <v>0</v>
      </c>
      <c r="E184" s="134">
        <v>1.3553876579865738</v>
      </c>
      <c r="F184" s="91" t="s">
        <v>1138</v>
      </c>
      <c r="G184" s="91" t="b">
        <v>0</v>
      </c>
      <c r="H184" s="91" t="b">
        <v>0</v>
      </c>
      <c r="I184" s="91" t="b">
        <v>0</v>
      </c>
      <c r="J184" s="91" t="b">
        <v>0</v>
      </c>
      <c r="K184" s="91" t="b">
        <v>0</v>
      </c>
      <c r="L184" s="91" t="b">
        <v>0</v>
      </c>
    </row>
    <row r="185" spans="1:12" ht="15">
      <c r="A185" s="91" t="s">
        <v>1238</v>
      </c>
      <c r="B185" s="91" t="s">
        <v>1237</v>
      </c>
      <c r="C185" s="91">
        <v>2</v>
      </c>
      <c r="D185" s="134">
        <v>0.004960317156498063</v>
      </c>
      <c r="E185" s="134">
        <v>1.5314789170422551</v>
      </c>
      <c r="F185" s="91" t="s">
        <v>1138</v>
      </c>
      <c r="G185" s="91" t="b">
        <v>0</v>
      </c>
      <c r="H185" s="91" t="b">
        <v>0</v>
      </c>
      <c r="I185" s="91" t="b">
        <v>0</v>
      </c>
      <c r="J185" s="91" t="b">
        <v>0</v>
      </c>
      <c r="K185" s="91" t="b">
        <v>0</v>
      </c>
      <c r="L185" s="91" t="b">
        <v>0</v>
      </c>
    </row>
    <row r="186" spans="1:12" ht="15">
      <c r="A186" s="91" t="s">
        <v>288</v>
      </c>
      <c r="B186" s="91" t="s">
        <v>287</v>
      </c>
      <c r="C186" s="91">
        <v>2</v>
      </c>
      <c r="D186" s="134">
        <v>0.004960317156498063</v>
      </c>
      <c r="E186" s="134">
        <v>1.1792963989308927</v>
      </c>
      <c r="F186" s="91" t="s">
        <v>1138</v>
      </c>
      <c r="G186" s="91" t="b">
        <v>0</v>
      </c>
      <c r="H186" s="91" t="b">
        <v>0</v>
      </c>
      <c r="I186" s="91" t="b">
        <v>0</v>
      </c>
      <c r="J186" s="91" t="b">
        <v>0</v>
      </c>
      <c r="K186" s="91" t="b">
        <v>0</v>
      </c>
      <c r="L186" s="91" t="b">
        <v>0</v>
      </c>
    </row>
    <row r="187" spans="1:12" ht="15">
      <c r="A187" s="91" t="s">
        <v>287</v>
      </c>
      <c r="B187" s="91" t="s">
        <v>1268</v>
      </c>
      <c r="C187" s="91">
        <v>2</v>
      </c>
      <c r="D187" s="134">
        <v>0.004960317156498063</v>
      </c>
      <c r="E187" s="134">
        <v>1.5314789170422551</v>
      </c>
      <c r="F187" s="91" t="s">
        <v>1138</v>
      </c>
      <c r="G187" s="91" t="b">
        <v>0</v>
      </c>
      <c r="H187" s="91" t="b">
        <v>0</v>
      </c>
      <c r="I187" s="91" t="b">
        <v>0</v>
      </c>
      <c r="J187" s="91" t="b">
        <v>0</v>
      </c>
      <c r="K187" s="91" t="b">
        <v>0</v>
      </c>
      <c r="L187" s="91" t="b">
        <v>0</v>
      </c>
    </row>
    <row r="188" spans="1:12" ht="15">
      <c r="A188" s="91" t="s">
        <v>1268</v>
      </c>
      <c r="B188" s="91" t="s">
        <v>1269</v>
      </c>
      <c r="C188" s="91">
        <v>2</v>
      </c>
      <c r="D188" s="134">
        <v>0.004960317156498063</v>
      </c>
      <c r="E188" s="134">
        <v>1.5314789170422551</v>
      </c>
      <c r="F188" s="91" t="s">
        <v>1138</v>
      </c>
      <c r="G188" s="91" t="b">
        <v>0</v>
      </c>
      <c r="H188" s="91" t="b">
        <v>0</v>
      </c>
      <c r="I188" s="91" t="b">
        <v>0</v>
      </c>
      <c r="J188" s="91" t="b">
        <v>0</v>
      </c>
      <c r="K188" s="91" t="b">
        <v>0</v>
      </c>
      <c r="L188" s="91" t="b">
        <v>0</v>
      </c>
    </row>
    <row r="189" spans="1:12" ht="15">
      <c r="A189" s="91" t="s">
        <v>1269</v>
      </c>
      <c r="B189" s="91" t="s">
        <v>1541</v>
      </c>
      <c r="C189" s="91">
        <v>2</v>
      </c>
      <c r="D189" s="134">
        <v>0.004960317156498063</v>
      </c>
      <c r="E189" s="134">
        <v>1.5314789170422551</v>
      </c>
      <c r="F189" s="91" t="s">
        <v>1138</v>
      </c>
      <c r="G189" s="91" t="b">
        <v>0</v>
      </c>
      <c r="H189" s="91" t="b">
        <v>0</v>
      </c>
      <c r="I189" s="91" t="b">
        <v>0</v>
      </c>
      <c r="J189" s="91" t="b">
        <v>0</v>
      </c>
      <c r="K189" s="91" t="b">
        <v>0</v>
      </c>
      <c r="L189" s="91" t="b">
        <v>0</v>
      </c>
    </row>
    <row r="190" spans="1:12" ht="15">
      <c r="A190" s="91" t="s">
        <v>1541</v>
      </c>
      <c r="B190" s="91" t="s">
        <v>1542</v>
      </c>
      <c r="C190" s="91">
        <v>2</v>
      </c>
      <c r="D190" s="134">
        <v>0.004960317156498063</v>
      </c>
      <c r="E190" s="134">
        <v>1.5314789170422551</v>
      </c>
      <c r="F190" s="91" t="s">
        <v>1138</v>
      </c>
      <c r="G190" s="91" t="b">
        <v>0</v>
      </c>
      <c r="H190" s="91" t="b">
        <v>0</v>
      </c>
      <c r="I190" s="91" t="b">
        <v>0</v>
      </c>
      <c r="J190" s="91" t="b">
        <v>0</v>
      </c>
      <c r="K190" s="91" t="b">
        <v>0</v>
      </c>
      <c r="L190" s="91" t="b">
        <v>0</v>
      </c>
    </row>
    <row r="191" spans="1:12" ht="15">
      <c r="A191" s="91" t="s">
        <v>1542</v>
      </c>
      <c r="B191" s="91" t="s">
        <v>1543</v>
      </c>
      <c r="C191" s="91">
        <v>2</v>
      </c>
      <c r="D191" s="134">
        <v>0.004960317156498063</v>
      </c>
      <c r="E191" s="134">
        <v>1.5314789170422551</v>
      </c>
      <c r="F191" s="91" t="s">
        <v>1138</v>
      </c>
      <c r="G191" s="91" t="b">
        <v>0</v>
      </c>
      <c r="H191" s="91" t="b">
        <v>0</v>
      </c>
      <c r="I191" s="91" t="b">
        <v>0</v>
      </c>
      <c r="J191" s="91" t="b">
        <v>0</v>
      </c>
      <c r="K191" s="91" t="b">
        <v>0</v>
      </c>
      <c r="L191" s="91" t="b">
        <v>0</v>
      </c>
    </row>
    <row r="192" spans="1:12" ht="15">
      <c r="A192" s="91" t="s">
        <v>1543</v>
      </c>
      <c r="B192" s="91" t="s">
        <v>1265</v>
      </c>
      <c r="C192" s="91">
        <v>2</v>
      </c>
      <c r="D192" s="134">
        <v>0.004960317156498063</v>
      </c>
      <c r="E192" s="134">
        <v>1.3553876579865738</v>
      </c>
      <c r="F192" s="91" t="s">
        <v>1138</v>
      </c>
      <c r="G192" s="91" t="b">
        <v>0</v>
      </c>
      <c r="H192" s="91" t="b">
        <v>0</v>
      </c>
      <c r="I192" s="91" t="b">
        <v>0</v>
      </c>
      <c r="J192" s="91" t="b">
        <v>0</v>
      </c>
      <c r="K192" s="91" t="b">
        <v>0</v>
      </c>
      <c r="L192" s="91" t="b">
        <v>0</v>
      </c>
    </row>
    <row r="193" spans="1:12" ht="15">
      <c r="A193" s="91" t="s">
        <v>1266</v>
      </c>
      <c r="B193" s="91" t="s">
        <v>1267</v>
      </c>
      <c r="C193" s="91">
        <v>2</v>
      </c>
      <c r="D193" s="134">
        <v>0.004960317156498063</v>
      </c>
      <c r="E193" s="134">
        <v>1.1792963989308927</v>
      </c>
      <c r="F193" s="91" t="s">
        <v>1138</v>
      </c>
      <c r="G193" s="91" t="b">
        <v>0</v>
      </c>
      <c r="H193" s="91" t="b">
        <v>0</v>
      </c>
      <c r="I193" s="91" t="b">
        <v>0</v>
      </c>
      <c r="J193" s="91" t="b">
        <v>0</v>
      </c>
      <c r="K193" s="91" t="b">
        <v>0</v>
      </c>
      <c r="L193" s="91" t="b">
        <v>0</v>
      </c>
    </row>
    <row r="194" spans="1:12" ht="15">
      <c r="A194" s="91" t="s">
        <v>1267</v>
      </c>
      <c r="B194" s="91" t="s">
        <v>1544</v>
      </c>
      <c r="C194" s="91">
        <v>2</v>
      </c>
      <c r="D194" s="134">
        <v>0.004960317156498063</v>
      </c>
      <c r="E194" s="134">
        <v>1.3553876579865738</v>
      </c>
      <c r="F194" s="91" t="s">
        <v>1138</v>
      </c>
      <c r="G194" s="91" t="b">
        <v>0</v>
      </c>
      <c r="H194" s="91" t="b">
        <v>0</v>
      </c>
      <c r="I194" s="91" t="b">
        <v>0</v>
      </c>
      <c r="J194" s="91" t="b">
        <v>0</v>
      </c>
      <c r="K194" s="91" t="b">
        <v>0</v>
      </c>
      <c r="L194" s="91" t="b">
        <v>0</v>
      </c>
    </row>
    <row r="195" spans="1:12" ht="15">
      <c r="A195" s="91" t="s">
        <v>1544</v>
      </c>
      <c r="B195" s="91" t="s">
        <v>1264</v>
      </c>
      <c r="C195" s="91">
        <v>2</v>
      </c>
      <c r="D195" s="134">
        <v>0.004960317156498063</v>
      </c>
      <c r="E195" s="134">
        <v>1.3553876579865738</v>
      </c>
      <c r="F195" s="91" t="s">
        <v>1138</v>
      </c>
      <c r="G195" s="91" t="b">
        <v>0</v>
      </c>
      <c r="H195" s="91" t="b">
        <v>0</v>
      </c>
      <c r="I195" s="91" t="b">
        <v>0</v>
      </c>
      <c r="J195" s="91" t="b">
        <v>0</v>
      </c>
      <c r="K195" s="91" t="b">
        <v>0</v>
      </c>
      <c r="L195" s="91" t="b">
        <v>0</v>
      </c>
    </row>
    <row r="196" spans="1:12" ht="15">
      <c r="A196" s="91" t="s">
        <v>1273</v>
      </c>
      <c r="B196" s="91" t="s">
        <v>1274</v>
      </c>
      <c r="C196" s="91">
        <v>2</v>
      </c>
      <c r="D196" s="134">
        <v>0</v>
      </c>
      <c r="E196" s="134">
        <v>1.290034611362518</v>
      </c>
      <c r="F196" s="91" t="s">
        <v>1140</v>
      </c>
      <c r="G196" s="91" t="b">
        <v>0</v>
      </c>
      <c r="H196" s="91" t="b">
        <v>0</v>
      </c>
      <c r="I196" s="91" t="b">
        <v>0</v>
      </c>
      <c r="J196" s="91" t="b">
        <v>0</v>
      </c>
      <c r="K196" s="91" t="b">
        <v>0</v>
      </c>
      <c r="L196" s="91" t="b">
        <v>0</v>
      </c>
    </row>
    <row r="197" spans="1:12" ht="15">
      <c r="A197" s="91" t="s">
        <v>1274</v>
      </c>
      <c r="B197" s="91" t="s">
        <v>1275</v>
      </c>
      <c r="C197" s="91">
        <v>2</v>
      </c>
      <c r="D197" s="134">
        <v>0</v>
      </c>
      <c r="E197" s="134">
        <v>1.290034611362518</v>
      </c>
      <c r="F197" s="91" t="s">
        <v>1140</v>
      </c>
      <c r="G197" s="91" t="b">
        <v>0</v>
      </c>
      <c r="H197" s="91" t="b">
        <v>0</v>
      </c>
      <c r="I197" s="91" t="b">
        <v>0</v>
      </c>
      <c r="J197" s="91" t="b">
        <v>0</v>
      </c>
      <c r="K197" s="91" t="b">
        <v>0</v>
      </c>
      <c r="L197" s="91" t="b">
        <v>0</v>
      </c>
    </row>
    <row r="198" spans="1:12" ht="15">
      <c r="A198" s="91" t="s">
        <v>1275</v>
      </c>
      <c r="B198" s="91" t="s">
        <v>1272</v>
      </c>
      <c r="C198" s="91">
        <v>2</v>
      </c>
      <c r="D198" s="134">
        <v>0</v>
      </c>
      <c r="E198" s="134">
        <v>1.1139433523068367</v>
      </c>
      <c r="F198" s="91" t="s">
        <v>1140</v>
      </c>
      <c r="G198" s="91" t="b">
        <v>0</v>
      </c>
      <c r="H198" s="91" t="b">
        <v>0</v>
      </c>
      <c r="I198" s="91" t="b">
        <v>0</v>
      </c>
      <c r="J198" s="91" t="b">
        <v>0</v>
      </c>
      <c r="K198" s="91" t="b">
        <v>0</v>
      </c>
      <c r="L198" s="91" t="b">
        <v>0</v>
      </c>
    </row>
    <row r="199" spans="1:12" ht="15">
      <c r="A199" s="91" t="s">
        <v>1272</v>
      </c>
      <c r="B199" s="91" t="s">
        <v>284</v>
      </c>
      <c r="C199" s="91">
        <v>2</v>
      </c>
      <c r="D199" s="134">
        <v>0</v>
      </c>
      <c r="E199" s="134">
        <v>1.1139433523068367</v>
      </c>
      <c r="F199" s="91" t="s">
        <v>1140</v>
      </c>
      <c r="G199" s="91" t="b">
        <v>0</v>
      </c>
      <c r="H199" s="91" t="b">
        <v>0</v>
      </c>
      <c r="I199" s="91" t="b">
        <v>0</v>
      </c>
      <c r="J199" s="91" t="b">
        <v>0</v>
      </c>
      <c r="K199" s="91" t="b">
        <v>0</v>
      </c>
      <c r="L199" s="91" t="b">
        <v>0</v>
      </c>
    </row>
    <row r="200" spans="1:12" ht="15">
      <c r="A200" s="91" t="s">
        <v>284</v>
      </c>
      <c r="B200" s="91" t="s">
        <v>283</v>
      </c>
      <c r="C200" s="91">
        <v>2</v>
      </c>
      <c r="D200" s="134">
        <v>0</v>
      </c>
      <c r="E200" s="134">
        <v>1.290034611362518</v>
      </c>
      <c r="F200" s="91" t="s">
        <v>1140</v>
      </c>
      <c r="G200" s="91" t="b">
        <v>0</v>
      </c>
      <c r="H200" s="91" t="b">
        <v>0</v>
      </c>
      <c r="I200" s="91" t="b">
        <v>0</v>
      </c>
      <c r="J200" s="91" t="b">
        <v>0</v>
      </c>
      <c r="K200" s="91" t="b">
        <v>0</v>
      </c>
      <c r="L200" s="91" t="b">
        <v>0</v>
      </c>
    </row>
    <row r="201" spans="1:12" ht="15">
      <c r="A201" s="91" t="s">
        <v>283</v>
      </c>
      <c r="B201" s="91" t="s">
        <v>282</v>
      </c>
      <c r="C201" s="91">
        <v>2</v>
      </c>
      <c r="D201" s="134">
        <v>0</v>
      </c>
      <c r="E201" s="134">
        <v>1.290034611362518</v>
      </c>
      <c r="F201" s="91" t="s">
        <v>1140</v>
      </c>
      <c r="G201" s="91" t="b">
        <v>0</v>
      </c>
      <c r="H201" s="91" t="b">
        <v>0</v>
      </c>
      <c r="I201" s="91" t="b">
        <v>0</v>
      </c>
      <c r="J201" s="91" t="b">
        <v>0</v>
      </c>
      <c r="K201" s="91" t="b">
        <v>0</v>
      </c>
      <c r="L201" s="91" t="b">
        <v>0</v>
      </c>
    </row>
    <row r="202" spans="1:12" ht="15">
      <c r="A202" s="91" t="s">
        <v>282</v>
      </c>
      <c r="B202" s="91" t="s">
        <v>1276</v>
      </c>
      <c r="C202" s="91">
        <v>2</v>
      </c>
      <c r="D202" s="134">
        <v>0</v>
      </c>
      <c r="E202" s="134">
        <v>1.290034611362518</v>
      </c>
      <c r="F202" s="91" t="s">
        <v>1140</v>
      </c>
      <c r="G202" s="91" t="b">
        <v>0</v>
      </c>
      <c r="H202" s="91" t="b">
        <v>0</v>
      </c>
      <c r="I202" s="91" t="b">
        <v>0</v>
      </c>
      <c r="J202" s="91" t="b">
        <v>0</v>
      </c>
      <c r="K202" s="91" t="b">
        <v>0</v>
      </c>
      <c r="L202" s="91" t="b">
        <v>0</v>
      </c>
    </row>
    <row r="203" spans="1:12" ht="15">
      <c r="A203" s="91" t="s">
        <v>1276</v>
      </c>
      <c r="B203" s="91" t="s">
        <v>1277</v>
      </c>
      <c r="C203" s="91">
        <v>2</v>
      </c>
      <c r="D203" s="134">
        <v>0</v>
      </c>
      <c r="E203" s="134">
        <v>1.290034611362518</v>
      </c>
      <c r="F203" s="91" t="s">
        <v>1140</v>
      </c>
      <c r="G203" s="91" t="b">
        <v>0</v>
      </c>
      <c r="H203" s="91" t="b">
        <v>0</v>
      </c>
      <c r="I203" s="91" t="b">
        <v>0</v>
      </c>
      <c r="J203" s="91" t="b">
        <v>0</v>
      </c>
      <c r="K203" s="91" t="b">
        <v>0</v>
      </c>
      <c r="L203" s="91" t="b">
        <v>0</v>
      </c>
    </row>
    <row r="204" spans="1:12" ht="15">
      <c r="A204" s="91" t="s">
        <v>1277</v>
      </c>
      <c r="B204" s="91" t="s">
        <v>1278</v>
      </c>
      <c r="C204" s="91">
        <v>2</v>
      </c>
      <c r="D204" s="134">
        <v>0</v>
      </c>
      <c r="E204" s="134">
        <v>1.290034611362518</v>
      </c>
      <c r="F204" s="91" t="s">
        <v>1140</v>
      </c>
      <c r="G204" s="91" t="b">
        <v>0</v>
      </c>
      <c r="H204" s="91" t="b">
        <v>0</v>
      </c>
      <c r="I204" s="91" t="b">
        <v>0</v>
      </c>
      <c r="J204" s="91" t="b">
        <v>0</v>
      </c>
      <c r="K204" s="91" t="b">
        <v>0</v>
      </c>
      <c r="L204" s="91" t="b">
        <v>0</v>
      </c>
    </row>
    <row r="205" spans="1:12" ht="15">
      <c r="A205" s="91" t="s">
        <v>1278</v>
      </c>
      <c r="B205" s="91" t="s">
        <v>1546</v>
      </c>
      <c r="C205" s="91">
        <v>2</v>
      </c>
      <c r="D205" s="134">
        <v>0</v>
      </c>
      <c r="E205" s="134">
        <v>1.290034611362518</v>
      </c>
      <c r="F205" s="91" t="s">
        <v>1140</v>
      </c>
      <c r="G205" s="91" t="b">
        <v>0</v>
      </c>
      <c r="H205" s="91" t="b">
        <v>0</v>
      </c>
      <c r="I205" s="91" t="b">
        <v>0</v>
      </c>
      <c r="J205" s="91" t="b">
        <v>0</v>
      </c>
      <c r="K205" s="91" t="b">
        <v>0</v>
      </c>
      <c r="L205" s="91" t="b">
        <v>0</v>
      </c>
    </row>
    <row r="206" spans="1:12" ht="15">
      <c r="A206" s="91" t="s">
        <v>1546</v>
      </c>
      <c r="B206" s="91" t="s">
        <v>1547</v>
      </c>
      <c r="C206" s="91">
        <v>2</v>
      </c>
      <c r="D206" s="134">
        <v>0</v>
      </c>
      <c r="E206" s="134">
        <v>1.290034611362518</v>
      </c>
      <c r="F206" s="91" t="s">
        <v>1140</v>
      </c>
      <c r="G206" s="91" t="b">
        <v>0</v>
      </c>
      <c r="H206" s="91" t="b">
        <v>0</v>
      </c>
      <c r="I206" s="91" t="b">
        <v>0</v>
      </c>
      <c r="J206" s="91" t="b">
        <v>0</v>
      </c>
      <c r="K206" s="91" t="b">
        <v>1</v>
      </c>
      <c r="L206" s="91" t="b">
        <v>0</v>
      </c>
    </row>
    <row r="207" spans="1:12" ht="15">
      <c r="A207" s="91" t="s">
        <v>1547</v>
      </c>
      <c r="B207" s="91" t="s">
        <v>1548</v>
      </c>
      <c r="C207" s="91">
        <v>2</v>
      </c>
      <c r="D207" s="134">
        <v>0</v>
      </c>
      <c r="E207" s="134">
        <v>1.290034611362518</v>
      </c>
      <c r="F207" s="91" t="s">
        <v>1140</v>
      </c>
      <c r="G207" s="91" t="b">
        <v>0</v>
      </c>
      <c r="H207" s="91" t="b">
        <v>1</v>
      </c>
      <c r="I207" s="91" t="b">
        <v>0</v>
      </c>
      <c r="J207" s="91" t="b">
        <v>0</v>
      </c>
      <c r="K207" s="91" t="b">
        <v>0</v>
      </c>
      <c r="L207" s="91" t="b">
        <v>0</v>
      </c>
    </row>
    <row r="208" spans="1:12" ht="15">
      <c r="A208" s="91" t="s">
        <v>1282</v>
      </c>
      <c r="B208" s="91" t="s">
        <v>1283</v>
      </c>
      <c r="C208" s="91">
        <v>2</v>
      </c>
      <c r="D208" s="134">
        <v>0.016054933102079</v>
      </c>
      <c r="E208" s="134">
        <v>1.550228353055094</v>
      </c>
      <c r="F208" s="91" t="s">
        <v>1141</v>
      </c>
      <c r="G208" s="91" t="b">
        <v>0</v>
      </c>
      <c r="H208" s="91" t="b">
        <v>0</v>
      </c>
      <c r="I208" s="91" t="b">
        <v>0</v>
      </c>
      <c r="J208" s="91" t="b">
        <v>0</v>
      </c>
      <c r="K208" s="91" t="b">
        <v>0</v>
      </c>
      <c r="L208" s="91" t="b">
        <v>0</v>
      </c>
    </row>
    <row r="209" spans="1:12" ht="15">
      <c r="A209" s="91" t="s">
        <v>1288</v>
      </c>
      <c r="B209" s="91" t="s">
        <v>1289</v>
      </c>
      <c r="C209" s="91">
        <v>2</v>
      </c>
      <c r="D209" s="134">
        <v>0</v>
      </c>
      <c r="E209" s="134">
        <v>1.2304489213782739</v>
      </c>
      <c r="F209" s="91" t="s">
        <v>1144</v>
      </c>
      <c r="G209" s="91" t="b">
        <v>0</v>
      </c>
      <c r="H209" s="91" t="b">
        <v>1</v>
      </c>
      <c r="I209" s="91" t="b">
        <v>0</v>
      </c>
      <c r="J209" s="91" t="b">
        <v>0</v>
      </c>
      <c r="K209" s="91" t="b">
        <v>0</v>
      </c>
      <c r="L209" s="91" t="b">
        <v>0</v>
      </c>
    </row>
    <row r="210" spans="1:12" ht="15">
      <c r="A210" s="91" t="s">
        <v>1289</v>
      </c>
      <c r="B210" s="91" t="s">
        <v>1290</v>
      </c>
      <c r="C210" s="91">
        <v>2</v>
      </c>
      <c r="D210" s="134">
        <v>0</v>
      </c>
      <c r="E210" s="134">
        <v>1.2304489213782739</v>
      </c>
      <c r="F210" s="91" t="s">
        <v>1144</v>
      </c>
      <c r="G210" s="91" t="b">
        <v>0</v>
      </c>
      <c r="H210" s="91" t="b">
        <v>0</v>
      </c>
      <c r="I210" s="91" t="b">
        <v>0</v>
      </c>
      <c r="J210" s="91" t="b">
        <v>0</v>
      </c>
      <c r="K210" s="91" t="b">
        <v>0</v>
      </c>
      <c r="L210" s="91" t="b">
        <v>0</v>
      </c>
    </row>
    <row r="211" spans="1:12" ht="15">
      <c r="A211" s="91" t="s">
        <v>1290</v>
      </c>
      <c r="B211" s="91" t="s">
        <v>1241</v>
      </c>
      <c r="C211" s="91">
        <v>2</v>
      </c>
      <c r="D211" s="134">
        <v>0</v>
      </c>
      <c r="E211" s="134">
        <v>1.2304489213782739</v>
      </c>
      <c r="F211" s="91" t="s">
        <v>1144</v>
      </c>
      <c r="G211" s="91" t="b">
        <v>0</v>
      </c>
      <c r="H211" s="91" t="b">
        <v>0</v>
      </c>
      <c r="I211" s="91" t="b">
        <v>0</v>
      </c>
      <c r="J211" s="91" t="b">
        <v>0</v>
      </c>
      <c r="K211" s="91" t="b">
        <v>0</v>
      </c>
      <c r="L211" s="91" t="b">
        <v>0</v>
      </c>
    </row>
    <row r="212" spans="1:12" ht="15">
      <c r="A212" s="91" t="s">
        <v>1241</v>
      </c>
      <c r="B212" s="91" t="s">
        <v>1291</v>
      </c>
      <c r="C212" s="91">
        <v>2</v>
      </c>
      <c r="D212" s="134">
        <v>0</v>
      </c>
      <c r="E212" s="134">
        <v>1.2304489213782739</v>
      </c>
      <c r="F212" s="91" t="s">
        <v>1144</v>
      </c>
      <c r="G212" s="91" t="b">
        <v>0</v>
      </c>
      <c r="H212" s="91" t="b">
        <v>0</v>
      </c>
      <c r="I212" s="91" t="b">
        <v>0</v>
      </c>
      <c r="J212" s="91" t="b">
        <v>0</v>
      </c>
      <c r="K212" s="91" t="b">
        <v>0</v>
      </c>
      <c r="L212" s="91" t="b">
        <v>0</v>
      </c>
    </row>
    <row r="213" spans="1:12" ht="15">
      <c r="A213" s="91" t="s">
        <v>1291</v>
      </c>
      <c r="B213" s="91" t="s">
        <v>1287</v>
      </c>
      <c r="C213" s="91">
        <v>2</v>
      </c>
      <c r="D213" s="134">
        <v>0</v>
      </c>
      <c r="E213" s="134">
        <v>0.9294189257142927</v>
      </c>
      <c r="F213" s="91" t="s">
        <v>1144</v>
      </c>
      <c r="G213" s="91" t="b">
        <v>0</v>
      </c>
      <c r="H213" s="91" t="b">
        <v>0</v>
      </c>
      <c r="I213" s="91" t="b">
        <v>0</v>
      </c>
      <c r="J213" s="91" t="b">
        <v>0</v>
      </c>
      <c r="K213" s="91" t="b">
        <v>0</v>
      </c>
      <c r="L213" s="91" t="b">
        <v>0</v>
      </c>
    </row>
    <row r="214" spans="1:12" ht="15">
      <c r="A214" s="91" t="s">
        <v>1287</v>
      </c>
      <c r="B214" s="91" t="s">
        <v>1292</v>
      </c>
      <c r="C214" s="91">
        <v>2</v>
      </c>
      <c r="D214" s="134">
        <v>0</v>
      </c>
      <c r="E214" s="134">
        <v>0.9294189257142927</v>
      </c>
      <c r="F214" s="91" t="s">
        <v>1144</v>
      </c>
      <c r="G214" s="91" t="b">
        <v>0</v>
      </c>
      <c r="H214" s="91" t="b">
        <v>0</v>
      </c>
      <c r="I214" s="91" t="b">
        <v>0</v>
      </c>
      <c r="J214" s="91" t="b">
        <v>1</v>
      </c>
      <c r="K214" s="91" t="b">
        <v>0</v>
      </c>
      <c r="L214" s="91" t="b">
        <v>0</v>
      </c>
    </row>
    <row r="215" spans="1:12" ht="15">
      <c r="A215" s="91" t="s">
        <v>1292</v>
      </c>
      <c r="B215" s="91" t="s">
        <v>1287</v>
      </c>
      <c r="C215" s="91">
        <v>2</v>
      </c>
      <c r="D215" s="134">
        <v>0</v>
      </c>
      <c r="E215" s="134">
        <v>0.9294189257142927</v>
      </c>
      <c r="F215" s="91" t="s">
        <v>1144</v>
      </c>
      <c r="G215" s="91" t="b">
        <v>1</v>
      </c>
      <c r="H215" s="91" t="b">
        <v>0</v>
      </c>
      <c r="I215" s="91" t="b">
        <v>0</v>
      </c>
      <c r="J215" s="91" t="b">
        <v>0</v>
      </c>
      <c r="K215" s="91" t="b">
        <v>0</v>
      </c>
      <c r="L215" s="91" t="b">
        <v>0</v>
      </c>
    </row>
    <row r="216" spans="1:12" ht="15">
      <c r="A216" s="91" t="s">
        <v>1287</v>
      </c>
      <c r="B216" s="91" t="s">
        <v>1293</v>
      </c>
      <c r="C216" s="91">
        <v>2</v>
      </c>
      <c r="D216" s="134">
        <v>0</v>
      </c>
      <c r="E216" s="134">
        <v>0.9294189257142927</v>
      </c>
      <c r="F216" s="91" t="s">
        <v>1144</v>
      </c>
      <c r="G216" s="91" t="b">
        <v>0</v>
      </c>
      <c r="H216" s="91" t="b">
        <v>0</v>
      </c>
      <c r="I216" s="91" t="b">
        <v>0</v>
      </c>
      <c r="J216" s="91" t="b">
        <v>0</v>
      </c>
      <c r="K216" s="91" t="b">
        <v>0</v>
      </c>
      <c r="L216" s="91" t="b">
        <v>0</v>
      </c>
    </row>
    <row r="217" spans="1:12" ht="15">
      <c r="A217" s="91" t="s">
        <v>1293</v>
      </c>
      <c r="B217" s="91" t="s">
        <v>1294</v>
      </c>
      <c r="C217" s="91">
        <v>2</v>
      </c>
      <c r="D217" s="134">
        <v>0</v>
      </c>
      <c r="E217" s="134">
        <v>1.2304489213782739</v>
      </c>
      <c r="F217" s="91" t="s">
        <v>1144</v>
      </c>
      <c r="G217" s="91" t="b">
        <v>0</v>
      </c>
      <c r="H217" s="91" t="b">
        <v>0</v>
      </c>
      <c r="I217" s="91" t="b">
        <v>0</v>
      </c>
      <c r="J217" s="91" t="b">
        <v>0</v>
      </c>
      <c r="K217" s="91" t="b">
        <v>0</v>
      </c>
      <c r="L217" s="91" t="b">
        <v>0</v>
      </c>
    </row>
    <row r="218" spans="1:12" ht="15">
      <c r="A218" s="91" t="s">
        <v>1294</v>
      </c>
      <c r="B218" s="91" t="s">
        <v>1295</v>
      </c>
      <c r="C218" s="91">
        <v>2</v>
      </c>
      <c r="D218" s="134">
        <v>0</v>
      </c>
      <c r="E218" s="134">
        <v>1.2304489213782739</v>
      </c>
      <c r="F218" s="91" t="s">
        <v>1144</v>
      </c>
      <c r="G218" s="91" t="b">
        <v>0</v>
      </c>
      <c r="H218" s="91" t="b">
        <v>0</v>
      </c>
      <c r="I218" s="91" t="b">
        <v>0</v>
      </c>
      <c r="J218" s="91" t="b">
        <v>0</v>
      </c>
      <c r="K218" s="91" t="b">
        <v>0</v>
      </c>
      <c r="L218"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1587</v>
      </c>
      <c r="B1" s="13" t="s">
        <v>34</v>
      </c>
    </row>
    <row r="2" spans="1:2" ht="15">
      <c r="A2" s="125" t="s">
        <v>257</v>
      </c>
      <c r="B2" s="85">
        <v>144.666667</v>
      </c>
    </row>
    <row r="3" spans="1:2" ht="15">
      <c r="A3" s="125" t="s">
        <v>249</v>
      </c>
      <c r="B3" s="85">
        <v>132</v>
      </c>
    </row>
    <row r="4" spans="1:2" ht="15">
      <c r="A4" s="125" t="s">
        <v>254</v>
      </c>
      <c r="B4" s="85">
        <v>64</v>
      </c>
    </row>
    <row r="5" spans="1:2" ht="15">
      <c r="A5" s="125" t="s">
        <v>265</v>
      </c>
      <c r="B5" s="85">
        <v>30.666667</v>
      </c>
    </row>
    <row r="6" spans="1:2" ht="15">
      <c r="A6" s="125" t="s">
        <v>222</v>
      </c>
      <c r="B6" s="85">
        <v>30</v>
      </c>
    </row>
    <row r="7" spans="1:2" ht="15">
      <c r="A7" s="125" t="s">
        <v>281</v>
      </c>
      <c r="B7" s="85">
        <v>28</v>
      </c>
    </row>
    <row r="8" spans="1:2" ht="15">
      <c r="A8" s="125" t="s">
        <v>217</v>
      </c>
      <c r="B8" s="85">
        <v>12</v>
      </c>
    </row>
    <row r="9" spans="1:2" ht="15">
      <c r="A9" s="125" t="s">
        <v>221</v>
      </c>
      <c r="B9" s="85">
        <v>12</v>
      </c>
    </row>
    <row r="10" spans="1:2" ht="15">
      <c r="A10" s="125" t="s">
        <v>287</v>
      </c>
      <c r="B10" s="85">
        <v>8</v>
      </c>
    </row>
    <row r="11" spans="1:2" ht="15">
      <c r="A11" s="125" t="s">
        <v>288</v>
      </c>
      <c r="B11" s="85">
        <v>8</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2"/>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1600</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569</v>
      </c>
      <c r="AF2" s="13" t="s">
        <v>570</v>
      </c>
      <c r="AG2" s="13" t="s">
        <v>571</v>
      </c>
      <c r="AH2" s="13" t="s">
        <v>572</v>
      </c>
      <c r="AI2" s="13" t="s">
        <v>573</v>
      </c>
      <c r="AJ2" s="13" t="s">
        <v>574</v>
      </c>
      <c r="AK2" s="13" t="s">
        <v>575</v>
      </c>
      <c r="AL2" s="13" t="s">
        <v>576</v>
      </c>
      <c r="AM2" s="13" t="s">
        <v>577</v>
      </c>
      <c r="AN2" s="13" t="s">
        <v>578</v>
      </c>
      <c r="AO2" s="13" t="s">
        <v>579</v>
      </c>
      <c r="AP2" s="13" t="s">
        <v>580</v>
      </c>
      <c r="AQ2" s="13" t="s">
        <v>581</v>
      </c>
      <c r="AR2" s="13" t="s">
        <v>582</v>
      </c>
      <c r="AS2" s="13" t="s">
        <v>583</v>
      </c>
      <c r="AT2" s="13" t="s">
        <v>192</v>
      </c>
      <c r="AU2" s="13" t="s">
        <v>584</v>
      </c>
      <c r="AV2" s="13" t="s">
        <v>585</v>
      </c>
      <c r="AW2" s="13" t="s">
        <v>586</v>
      </c>
      <c r="AX2" s="13" t="s">
        <v>587</v>
      </c>
      <c r="AY2" s="13" t="s">
        <v>588</v>
      </c>
      <c r="AZ2" s="13" t="s">
        <v>589</v>
      </c>
      <c r="BA2" s="13" t="s">
        <v>1160</v>
      </c>
      <c r="BB2" s="131" t="s">
        <v>1441</v>
      </c>
      <c r="BC2" s="131" t="s">
        <v>1443</v>
      </c>
      <c r="BD2" s="131" t="s">
        <v>1444</v>
      </c>
      <c r="BE2" s="131" t="s">
        <v>1446</v>
      </c>
      <c r="BF2" s="131" t="s">
        <v>1447</v>
      </c>
      <c r="BG2" s="131" t="s">
        <v>1448</v>
      </c>
      <c r="BH2" s="131" t="s">
        <v>1449</v>
      </c>
      <c r="BI2" s="131" t="s">
        <v>1476</v>
      </c>
      <c r="BJ2" s="131" t="s">
        <v>1479</v>
      </c>
      <c r="BK2" s="131" t="s">
        <v>1505</v>
      </c>
      <c r="BL2" s="131" t="s">
        <v>1575</v>
      </c>
      <c r="BM2" s="131" t="s">
        <v>1576</v>
      </c>
      <c r="BN2" s="131" t="s">
        <v>1577</v>
      </c>
      <c r="BO2" s="131" t="s">
        <v>1578</v>
      </c>
      <c r="BP2" s="131" t="s">
        <v>1579</v>
      </c>
      <c r="BQ2" s="131" t="s">
        <v>1580</v>
      </c>
      <c r="BR2" s="131" t="s">
        <v>1581</v>
      </c>
      <c r="BS2" s="131" t="s">
        <v>1582</v>
      </c>
      <c r="BT2" s="131" t="s">
        <v>1584</v>
      </c>
      <c r="BU2" s="3"/>
      <c r="BV2" s="3"/>
    </row>
    <row r="3" spans="1:74" ht="41.45" customHeight="1">
      <c r="A3" s="50" t="s">
        <v>212</v>
      </c>
      <c r="C3" s="53"/>
      <c r="D3" s="53" t="s">
        <v>64</v>
      </c>
      <c r="E3" s="54">
        <v>162</v>
      </c>
      <c r="F3" s="55">
        <v>100</v>
      </c>
      <c r="G3" s="112" t="s">
        <v>346</v>
      </c>
      <c r="H3" s="53"/>
      <c r="I3" s="57" t="s">
        <v>212</v>
      </c>
      <c r="J3" s="56"/>
      <c r="K3" s="56"/>
      <c r="L3" s="114" t="s">
        <v>1016</v>
      </c>
      <c r="M3" s="59">
        <v>1</v>
      </c>
      <c r="N3" s="60">
        <v>8488.4296875</v>
      </c>
      <c r="O3" s="60">
        <v>3020.2861328125</v>
      </c>
      <c r="P3" s="58"/>
      <c r="Q3" s="61"/>
      <c r="R3" s="61"/>
      <c r="S3" s="51"/>
      <c r="T3" s="51">
        <v>0</v>
      </c>
      <c r="U3" s="51">
        <v>1</v>
      </c>
      <c r="V3" s="52">
        <v>0</v>
      </c>
      <c r="W3" s="52">
        <v>1</v>
      </c>
      <c r="X3" s="52">
        <v>0</v>
      </c>
      <c r="Y3" s="52">
        <v>0.999993</v>
      </c>
      <c r="Z3" s="52">
        <v>0</v>
      </c>
      <c r="AA3" s="52">
        <v>0</v>
      </c>
      <c r="AB3" s="62">
        <v>3</v>
      </c>
      <c r="AC3" s="62"/>
      <c r="AD3" s="63"/>
      <c r="AE3" s="85" t="s">
        <v>590</v>
      </c>
      <c r="AF3" s="85">
        <v>174</v>
      </c>
      <c r="AG3" s="85">
        <v>17</v>
      </c>
      <c r="AH3" s="85">
        <v>136</v>
      </c>
      <c r="AI3" s="85">
        <v>5210</v>
      </c>
      <c r="AJ3" s="85"/>
      <c r="AK3" s="85"/>
      <c r="AL3" s="85"/>
      <c r="AM3" s="85"/>
      <c r="AN3" s="85"/>
      <c r="AO3" s="87">
        <v>43308.74563657407</v>
      </c>
      <c r="AP3" s="90" t="s">
        <v>834</v>
      </c>
      <c r="AQ3" s="85" t="b">
        <v>1</v>
      </c>
      <c r="AR3" s="85" t="b">
        <v>0</v>
      </c>
      <c r="AS3" s="85" t="b">
        <v>0</v>
      </c>
      <c r="AT3" s="85" t="s">
        <v>548</v>
      </c>
      <c r="AU3" s="85">
        <v>0</v>
      </c>
      <c r="AV3" s="85"/>
      <c r="AW3" s="85" t="b">
        <v>0</v>
      </c>
      <c r="AX3" s="85" t="s">
        <v>935</v>
      </c>
      <c r="AY3" s="90" t="s">
        <v>936</v>
      </c>
      <c r="AZ3" s="85" t="s">
        <v>66</v>
      </c>
      <c r="BA3" s="85" t="str">
        <f>REPLACE(INDEX(GroupVertices[Group],MATCH(Vertices[[#This Row],[Vertex]],GroupVertices[Vertex],0)),1,1,"")</f>
        <v>13</v>
      </c>
      <c r="BB3" s="51"/>
      <c r="BC3" s="51"/>
      <c r="BD3" s="51"/>
      <c r="BE3" s="51"/>
      <c r="BF3" s="51"/>
      <c r="BG3" s="51"/>
      <c r="BH3" s="132" t="s">
        <v>1450</v>
      </c>
      <c r="BI3" s="132" t="s">
        <v>1450</v>
      </c>
      <c r="BJ3" s="132" t="s">
        <v>1480</v>
      </c>
      <c r="BK3" s="132" t="s">
        <v>1480</v>
      </c>
      <c r="BL3" s="132">
        <v>0</v>
      </c>
      <c r="BM3" s="135">
        <v>0</v>
      </c>
      <c r="BN3" s="132">
        <v>1</v>
      </c>
      <c r="BO3" s="135">
        <v>5.2631578947368425</v>
      </c>
      <c r="BP3" s="132">
        <v>0</v>
      </c>
      <c r="BQ3" s="135">
        <v>0</v>
      </c>
      <c r="BR3" s="132">
        <v>18</v>
      </c>
      <c r="BS3" s="135">
        <v>94.73684210526316</v>
      </c>
      <c r="BT3" s="132">
        <v>19</v>
      </c>
      <c r="BU3" s="3"/>
      <c r="BV3" s="3"/>
    </row>
    <row r="4" spans="1:77" ht="41.45" customHeight="1">
      <c r="A4" s="14" t="s">
        <v>268</v>
      </c>
      <c r="C4" s="15"/>
      <c r="D4" s="15" t="s">
        <v>64</v>
      </c>
      <c r="E4" s="93">
        <v>188.65498524455938</v>
      </c>
      <c r="F4" s="81">
        <v>99.93984152733852</v>
      </c>
      <c r="G4" s="112" t="s">
        <v>911</v>
      </c>
      <c r="H4" s="15"/>
      <c r="I4" s="16" t="s">
        <v>268</v>
      </c>
      <c r="J4" s="66"/>
      <c r="K4" s="66"/>
      <c r="L4" s="114" t="s">
        <v>1017</v>
      </c>
      <c r="M4" s="94">
        <v>21.048813655649422</v>
      </c>
      <c r="N4" s="95">
        <v>8488.4296875</v>
      </c>
      <c r="O4" s="95">
        <v>2355.646728515625</v>
      </c>
      <c r="P4" s="77"/>
      <c r="Q4" s="96"/>
      <c r="R4" s="96"/>
      <c r="S4" s="97"/>
      <c r="T4" s="51">
        <v>1</v>
      </c>
      <c r="U4" s="51">
        <v>0</v>
      </c>
      <c r="V4" s="52">
        <v>0</v>
      </c>
      <c r="W4" s="52">
        <v>1</v>
      </c>
      <c r="X4" s="52">
        <v>0</v>
      </c>
      <c r="Y4" s="52">
        <v>0.999993</v>
      </c>
      <c r="Z4" s="52">
        <v>0</v>
      </c>
      <c r="AA4" s="52">
        <v>0</v>
      </c>
      <c r="AB4" s="82">
        <v>4</v>
      </c>
      <c r="AC4" s="82"/>
      <c r="AD4" s="98"/>
      <c r="AE4" s="85" t="s">
        <v>591</v>
      </c>
      <c r="AF4" s="85">
        <v>4180</v>
      </c>
      <c r="AG4" s="85">
        <v>41934</v>
      </c>
      <c r="AH4" s="85">
        <v>28742</v>
      </c>
      <c r="AI4" s="85">
        <v>71917</v>
      </c>
      <c r="AJ4" s="85"/>
      <c r="AK4" s="85" t="s">
        <v>668</v>
      </c>
      <c r="AL4" s="85" t="s">
        <v>742</v>
      </c>
      <c r="AM4" s="85"/>
      <c r="AN4" s="85"/>
      <c r="AO4" s="87">
        <v>39892.22445601852</v>
      </c>
      <c r="AP4" s="90" t="s">
        <v>835</v>
      </c>
      <c r="AQ4" s="85" t="b">
        <v>0</v>
      </c>
      <c r="AR4" s="85" t="b">
        <v>0</v>
      </c>
      <c r="AS4" s="85" t="b">
        <v>1</v>
      </c>
      <c r="AT4" s="85" t="s">
        <v>548</v>
      </c>
      <c r="AU4" s="85">
        <v>652</v>
      </c>
      <c r="AV4" s="90" t="s">
        <v>904</v>
      </c>
      <c r="AW4" s="85" t="b">
        <v>1</v>
      </c>
      <c r="AX4" s="85" t="s">
        <v>935</v>
      </c>
      <c r="AY4" s="90" t="s">
        <v>937</v>
      </c>
      <c r="AZ4" s="85" t="s">
        <v>65</v>
      </c>
      <c r="BA4" s="85" t="str">
        <f>REPLACE(INDEX(GroupVertices[Group],MATCH(Vertices[[#This Row],[Vertex]],GroupVertices[Vertex],0)),1,1,"")</f>
        <v>13</v>
      </c>
      <c r="BB4" s="51"/>
      <c r="BC4" s="51"/>
      <c r="BD4" s="51"/>
      <c r="BE4" s="51"/>
      <c r="BF4" s="51"/>
      <c r="BG4" s="51"/>
      <c r="BH4" s="51"/>
      <c r="BI4" s="51"/>
      <c r="BJ4" s="51"/>
      <c r="BK4" s="51"/>
      <c r="BL4" s="51"/>
      <c r="BM4" s="52"/>
      <c r="BN4" s="51"/>
      <c r="BO4" s="52"/>
      <c r="BP4" s="51"/>
      <c r="BQ4" s="52"/>
      <c r="BR4" s="51"/>
      <c r="BS4" s="52"/>
      <c r="BT4" s="51"/>
      <c r="BU4" s="2"/>
      <c r="BV4" s="3"/>
      <c r="BW4" s="3"/>
      <c r="BX4" s="3"/>
      <c r="BY4" s="3"/>
    </row>
    <row r="5" spans="1:77" ht="41.45" customHeight="1">
      <c r="A5" s="14" t="s">
        <v>213</v>
      </c>
      <c r="C5" s="15"/>
      <c r="D5" s="15" t="s">
        <v>64</v>
      </c>
      <c r="E5" s="93">
        <v>162.0833027904439</v>
      </c>
      <c r="F5" s="81">
        <v>99.99981199131811</v>
      </c>
      <c r="G5" s="112" t="s">
        <v>347</v>
      </c>
      <c r="H5" s="15"/>
      <c r="I5" s="16" t="s">
        <v>213</v>
      </c>
      <c r="J5" s="66"/>
      <c r="K5" s="66"/>
      <c r="L5" s="114" t="s">
        <v>1018</v>
      </c>
      <c r="M5" s="94">
        <v>1.062657026716847</v>
      </c>
      <c r="N5" s="95">
        <v>2045.146240234375</v>
      </c>
      <c r="O5" s="95">
        <v>5088.30712890625</v>
      </c>
      <c r="P5" s="77"/>
      <c r="Q5" s="96"/>
      <c r="R5" s="96"/>
      <c r="S5" s="97"/>
      <c r="T5" s="51">
        <v>0</v>
      </c>
      <c r="U5" s="51">
        <v>3</v>
      </c>
      <c r="V5" s="52">
        <v>0</v>
      </c>
      <c r="W5" s="52">
        <v>0.043478</v>
      </c>
      <c r="X5" s="52">
        <v>0.060938</v>
      </c>
      <c r="Y5" s="52">
        <v>1.025058</v>
      </c>
      <c r="Z5" s="52">
        <v>0.6666666666666666</v>
      </c>
      <c r="AA5" s="52">
        <v>0</v>
      </c>
      <c r="AB5" s="82">
        <v>5</v>
      </c>
      <c r="AC5" s="82"/>
      <c r="AD5" s="98"/>
      <c r="AE5" s="85" t="s">
        <v>592</v>
      </c>
      <c r="AF5" s="85">
        <v>400</v>
      </c>
      <c r="AG5" s="85">
        <v>148</v>
      </c>
      <c r="AH5" s="85">
        <v>488</v>
      </c>
      <c r="AI5" s="85">
        <v>458</v>
      </c>
      <c r="AJ5" s="85"/>
      <c r="AK5" s="85" t="s">
        <v>669</v>
      </c>
      <c r="AL5" s="85"/>
      <c r="AM5" s="85"/>
      <c r="AN5" s="85"/>
      <c r="AO5" s="87">
        <v>41457.16509259259</v>
      </c>
      <c r="AP5" s="85"/>
      <c r="AQ5" s="85" t="b">
        <v>1</v>
      </c>
      <c r="AR5" s="85" t="b">
        <v>0</v>
      </c>
      <c r="AS5" s="85" t="b">
        <v>1</v>
      </c>
      <c r="AT5" s="85" t="s">
        <v>548</v>
      </c>
      <c r="AU5" s="85">
        <v>2</v>
      </c>
      <c r="AV5" s="90" t="s">
        <v>904</v>
      </c>
      <c r="AW5" s="85" t="b">
        <v>0</v>
      </c>
      <c r="AX5" s="85" t="s">
        <v>935</v>
      </c>
      <c r="AY5" s="90" t="s">
        <v>938</v>
      </c>
      <c r="AZ5" s="85" t="s">
        <v>66</v>
      </c>
      <c r="BA5" s="85" t="str">
        <f>REPLACE(INDEX(GroupVertices[Group],MATCH(Vertices[[#This Row],[Vertex]],GroupVertices[Vertex],0)),1,1,"")</f>
        <v>1</v>
      </c>
      <c r="BB5" s="51"/>
      <c r="BC5" s="51"/>
      <c r="BD5" s="51"/>
      <c r="BE5" s="51"/>
      <c r="BF5" s="51"/>
      <c r="BG5" s="51"/>
      <c r="BH5" s="132" t="s">
        <v>1451</v>
      </c>
      <c r="BI5" s="132" t="s">
        <v>1451</v>
      </c>
      <c r="BJ5" s="132" t="s">
        <v>1481</v>
      </c>
      <c r="BK5" s="132" t="s">
        <v>1481</v>
      </c>
      <c r="BL5" s="132">
        <v>1</v>
      </c>
      <c r="BM5" s="135">
        <v>5.2631578947368425</v>
      </c>
      <c r="BN5" s="132">
        <v>0</v>
      </c>
      <c r="BO5" s="135">
        <v>0</v>
      </c>
      <c r="BP5" s="132">
        <v>0</v>
      </c>
      <c r="BQ5" s="135">
        <v>0</v>
      </c>
      <c r="BR5" s="132">
        <v>18</v>
      </c>
      <c r="BS5" s="135">
        <v>94.73684210526316</v>
      </c>
      <c r="BT5" s="132">
        <v>19</v>
      </c>
      <c r="BU5" s="2"/>
      <c r="BV5" s="3"/>
      <c r="BW5" s="3"/>
      <c r="BX5" s="3"/>
      <c r="BY5" s="3"/>
    </row>
    <row r="6" spans="1:77" ht="41.45" customHeight="1">
      <c r="A6" s="14" t="s">
        <v>215</v>
      </c>
      <c r="C6" s="15"/>
      <c r="D6" s="15" t="s">
        <v>64</v>
      </c>
      <c r="E6" s="93">
        <v>162.51062702844624</v>
      </c>
      <c r="F6" s="81">
        <v>99.99884754983546</v>
      </c>
      <c r="G6" s="112" t="s">
        <v>349</v>
      </c>
      <c r="H6" s="15"/>
      <c r="I6" s="16" t="s">
        <v>215</v>
      </c>
      <c r="J6" s="66"/>
      <c r="K6" s="66"/>
      <c r="L6" s="114" t="s">
        <v>1019</v>
      </c>
      <c r="M6" s="94">
        <v>1.3840732248368557</v>
      </c>
      <c r="N6" s="95">
        <v>1285.484619140625</v>
      </c>
      <c r="O6" s="95">
        <v>4999.5</v>
      </c>
      <c r="P6" s="77"/>
      <c r="Q6" s="96"/>
      <c r="R6" s="96"/>
      <c r="S6" s="97"/>
      <c r="T6" s="51">
        <v>3</v>
      </c>
      <c r="U6" s="51">
        <v>2</v>
      </c>
      <c r="V6" s="52">
        <v>0.666667</v>
      </c>
      <c r="W6" s="52">
        <v>0.045455</v>
      </c>
      <c r="X6" s="52">
        <v>0.071573</v>
      </c>
      <c r="Y6" s="52">
        <v>1.324473</v>
      </c>
      <c r="Z6" s="52">
        <v>0.4166666666666667</v>
      </c>
      <c r="AA6" s="52">
        <v>0.25</v>
      </c>
      <c r="AB6" s="82">
        <v>6</v>
      </c>
      <c r="AC6" s="82"/>
      <c r="AD6" s="98"/>
      <c r="AE6" s="85" t="s">
        <v>593</v>
      </c>
      <c r="AF6" s="85">
        <v>271</v>
      </c>
      <c r="AG6" s="85">
        <v>820</v>
      </c>
      <c r="AH6" s="85">
        <v>298</v>
      </c>
      <c r="AI6" s="85">
        <v>247</v>
      </c>
      <c r="AJ6" s="85"/>
      <c r="AK6" s="85" t="s">
        <v>670</v>
      </c>
      <c r="AL6" s="85" t="s">
        <v>743</v>
      </c>
      <c r="AM6" s="90" t="s">
        <v>793</v>
      </c>
      <c r="AN6" s="85"/>
      <c r="AO6" s="87">
        <v>41432.85828703704</v>
      </c>
      <c r="AP6" s="85"/>
      <c r="AQ6" s="85" t="b">
        <v>1</v>
      </c>
      <c r="AR6" s="85" t="b">
        <v>0</v>
      </c>
      <c r="AS6" s="85" t="b">
        <v>1</v>
      </c>
      <c r="AT6" s="85" t="s">
        <v>548</v>
      </c>
      <c r="AU6" s="85">
        <v>16</v>
      </c>
      <c r="AV6" s="90" t="s">
        <v>904</v>
      </c>
      <c r="AW6" s="85" t="b">
        <v>0</v>
      </c>
      <c r="AX6" s="85" t="s">
        <v>935</v>
      </c>
      <c r="AY6" s="90" t="s">
        <v>939</v>
      </c>
      <c r="AZ6" s="85" t="s">
        <v>66</v>
      </c>
      <c r="BA6" s="85" t="str">
        <f>REPLACE(INDEX(GroupVertices[Group],MATCH(Vertices[[#This Row],[Vertex]],GroupVertices[Vertex],0)),1,1,"")</f>
        <v>1</v>
      </c>
      <c r="BB6" s="51"/>
      <c r="BC6" s="51"/>
      <c r="BD6" s="51"/>
      <c r="BE6" s="51"/>
      <c r="BF6" s="51"/>
      <c r="BG6" s="51"/>
      <c r="BH6" s="132" t="s">
        <v>1451</v>
      </c>
      <c r="BI6" s="132" t="s">
        <v>1451</v>
      </c>
      <c r="BJ6" s="132" t="s">
        <v>1481</v>
      </c>
      <c r="BK6" s="132" t="s">
        <v>1481</v>
      </c>
      <c r="BL6" s="132">
        <v>1</v>
      </c>
      <c r="BM6" s="135">
        <v>5.2631578947368425</v>
      </c>
      <c r="BN6" s="132">
        <v>0</v>
      </c>
      <c r="BO6" s="135">
        <v>0</v>
      </c>
      <c r="BP6" s="132">
        <v>0</v>
      </c>
      <c r="BQ6" s="135">
        <v>0</v>
      </c>
      <c r="BR6" s="132">
        <v>18</v>
      </c>
      <c r="BS6" s="135">
        <v>94.73684210526316</v>
      </c>
      <c r="BT6" s="132">
        <v>19</v>
      </c>
      <c r="BU6" s="2"/>
      <c r="BV6" s="3"/>
      <c r="BW6" s="3"/>
      <c r="BX6" s="3"/>
      <c r="BY6" s="3"/>
    </row>
    <row r="7" spans="1:77" ht="41.45" customHeight="1">
      <c r="A7" s="14" t="s">
        <v>257</v>
      </c>
      <c r="C7" s="15"/>
      <c r="D7" s="15" t="s">
        <v>64</v>
      </c>
      <c r="E7" s="93">
        <v>173.19118938184985</v>
      </c>
      <c r="F7" s="81">
        <v>99.97474225349215</v>
      </c>
      <c r="G7" s="112" t="s">
        <v>391</v>
      </c>
      <c r="H7" s="15"/>
      <c r="I7" s="16" t="s">
        <v>257</v>
      </c>
      <c r="J7" s="66"/>
      <c r="K7" s="66"/>
      <c r="L7" s="114" t="s">
        <v>1020</v>
      </c>
      <c r="M7" s="94">
        <v>9.4175649861816</v>
      </c>
      <c r="N7" s="95">
        <v>1729.0863037109375</v>
      </c>
      <c r="O7" s="95">
        <v>7379.599609375</v>
      </c>
      <c r="P7" s="77"/>
      <c r="Q7" s="96"/>
      <c r="R7" s="96"/>
      <c r="S7" s="97"/>
      <c r="T7" s="51">
        <v>14</v>
      </c>
      <c r="U7" s="51">
        <v>1</v>
      </c>
      <c r="V7" s="52">
        <v>144.666667</v>
      </c>
      <c r="W7" s="52">
        <v>0.076923</v>
      </c>
      <c r="X7" s="52">
        <v>0.145071</v>
      </c>
      <c r="Y7" s="52">
        <v>5.141424</v>
      </c>
      <c r="Z7" s="52">
        <v>0.038461538461538464</v>
      </c>
      <c r="AA7" s="52">
        <v>0</v>
      </c>
      <c r="AB7" s="82">
        <v>7</v>
      </c>
      <c r="AC7" s="82"/>
      <c r="AD7" s="98"/>
      <c r="AE7" s="85" t="s">
        <v>594</v>
      </c>
      <c r="AF7" s="85">
        <v>1656</v>
      </c>
      <c r="AG7" s="85">
        <v>17616</v>
      </c>
      <c r="AH7" s="85">
        <v>5723</v>
      </c>
      <c r="AI7" s="85">
        <v>8622</v>
      </c>
      <c r="AJ7" s="85"/>
      <c r="AK7" s="85" t="s">
        <v>671</v>
      </c>
      <c r="AL7" s="85"/>
      <c r="AM7" s="90" t="s">
        <v>794</v>
      </c>
      <c r="AN7" s="85"/>
      <c r="AO7" s="87">
        <v>40616.84783564815</v>
      </c>
      <c r="AP7" s="90" t="s">
        <v>836</v>
      </c>
      <c r="AQ7" s="85" t="b">
        <v>1</v>
      </c>
      <c r="AR7" s="85" t="b">
        <v>0</v>
      </c>
      <c r="AS7" s="85" t="b">
        <v>1</v>
      </c>
      <c r="AT7" s="85" t="s">
        <v>548</v>
      </c>
      <c r="AU7" s="85">
        <v>301</v>
      </c>
      <c r="AV7" s="90" t="s">
        <v>904</v>
      </c>
      <c r="AW7" s="85" t="b">
        <v>1</v>
      </c>
      <c r="AX7" s="85" t="s">
        <v>935</v>
      </c>
      <c r="AY7" s="90" t="s">
        <v>940</v>
      </c>
      <c r="AZ7" s="85" t="s">
        <v>66</v>
      </c>
      <c r="BA7" s="85" t="str">
        <f>REPLACE(INDEX(GroupVertices[Group],MATCH(Vertices[[#This Row],[Vertex]],GroupVertices[Vertex],0)),1,1,"")</f>
        <v>1</v>
      </c>
      <c r="BB7" s="51" t="s">
        <v>1442</v>
      </c>
      <c r="BC7" s="51" t="s">
        <v>1442</v>
      </c>
      <c r="BD7" s="51" t="s">
        <v>1445</v>
      </c>
      <c r="BE7" s="51" t="s">
        <v>1445</v>
      </c>
      <c r="BF7" s="51" t="s">
        <v>342</v>
      </c>
      <c r="BG7" s="51" t="s">
        <v>342</v>
      </c>
      <c r="BH7" s="132" t="s">
        <v>1452</v>
      </c>
      <c r="BI7" s="132" t="s">
        <v>1477</v>
      </c>
      <c r="BJ7" s="132" t="s">
        <v>1482</v>
      </c>
      <c r="BK7" s="132" t="s">
        <v>1506</v>
      </c>
      <c r="BL7" s="132">
        <v>2</v>
      </c>
      <c r="BM7" s="135">
        <v>2.380952380952381</v>
      </c>
      <c r="BN7" s="132">
        <v>0</v>
      </c>
      <c r="BO7" s="135">
        <v>0</v>
      </c>
      <c r="BP7" s="132">
        <v>0</v>
      </c>
      <c r="BQ7" s="135">
        <v>0</v>
      </c>
      <c r="BR7" s="132">
        <v>82</v>
      </c>
      <c r="BS7" s="135">
        <v>97.61904761904762</v>
      </c>
      <c r="BT7" s="132">
        <v>84</v>
      </c>
      <c r="BU7" s="2"/>
      <c r="BV7" s="3"/>
      <c r="BW7" s="3"/>
      <c r="BX7" s="3"/>
      <c r="BY7" s="3"/>
    </row>
    <row r="8" spans="1:77" ht="41.45" customHeight="1">
      <c r="A8" s="14" t="s">
        <v>214</v>
      </c>
      <c r="C8" s="15"/>
      <c r="D8" s="15" t="s">
        <v>64</v>
      </c>
      <c r="E8" s="93">
        <v>170.2215402873991</v>
      </c>
      <c r="F8" s="81">
        <v>99.98144454772431</v>
      </c>
      <c r="G8" s="112" t="s">
        <v>348</v>
      </c>
      <c r="H8" s="15"/>
      <c r="I8" s="16" t="s">
        <v>214</v>
      </c>
      <c r="J8" s="66"/>
      <c r="K8" s="66"/>
      <c r="L8" s="114" t="s">
        <v>1021</v>
      </c>
      <c r="M8" s="94">
        <v>7.183913728413087</v>
      </c>
      <c r="N8" s="95">
        <v>1440.07421875</v>
      </c>
      <c r="O8" s="95">
        <v>5853.908203125</v>
      </c>
      <c r="P8" s="77"/>
      <c r="Q8" s="96"/>
      <c r="R8" s="96"/>
      <c r="S8" s="97"/>
      <c r="T8" s="51">
        <v>3</v>
      </c>
      <c r="U8" s="51">
        <v>2</v>
      </c>
      <c r="V8" s="52">
        <v>0.666667</v>
      </c>
      <c r="W8" s="52">
        <v>0.045455</v>
      </c>
      <c r="X8" s="52">
        <v>0.071573</v>
      </c>
      <c r="Y8" s="52">
        <v>1.324473</v>
      </c>
      <c r="Z8" s="52">
        <v>0.4166666666666667</v>
      </c>
      <c r="AA8" s="52">
        <v>0.25</v>
      </c>
      <c r="AB8" s="82">
        <v>8</v>
      </c>
      <c r="AC8" s="82"/>
      <c r="AD8" s="98"/>
      <c r="AE8" s="85" t="s">
        <v>595</v>
      </c>
      <c r="AF8" s="85">
        <v>148</v>
      </c>
      <c r="AG8" s="85">
        <v>12946</v>
      </c>
      <c r="AH8" s="85">
        <v>5180</v>
      </c>
      <c r="AI8" s="85">
        <v>992</v>
      </c>
      <c r="AJ8" s="85"/>
      <c r="AK8" s="85" t="s">
        <v>672</v>
      </c>
      <c r="AL8" s="85" t="s">
        <v>744</v>
      </c>
      <c r="AM8" s="90" t="s">
        <v>795</v>
      </c>
      <c r="AN8" s="85"/>
      <c r="AO8" s="87">
        <v>40065.929247685184</v>
      </c>
      <c r="AP8" s="90" t="s">
        <v>837</v>
      </c>
      <c r="AQ8" s="85" t="b">
        <v>0</v>
      </c>
      <c r="AR8" s="85" t="b">
        <v>0</v>
      </c>
      <c r="AS8" s="85" t="b">
        <v>0</v>
      </c>
      <c r="AT8" s="85" t="s">
        <v>548</v>
      </c>
      <c r="AU8" s="85">
        <v>238</v>
      </c>
      <c r="AV8" s="90" t="s">
        <v>904</v>
      </c>
      <c r="AW8" s="85" t="b">
        <v>0</v>
      </c>
      <c r="AX8" s="85" t="s">
        <v>935</v>
      </c>
      <c r="AY8" s="90" t="s">
        <v>941</v>
      </c>
      <c r="AZ8" s="85" t="s">
        <v>66</v>
      </c>
      <c r="BA8" s="85" t="str">
        <f>REPLACE(INDEX(GroupVertices[Group],MATCH(Vertices[[#This Row],[Vertex]],GroupVertices[Vertex],0)),1,1,"")</f>
        <v>1</v>
      </c>
      <c r="BB8" s="51"/>
      <c r="BC8" s="51"/>
      <c r="BD8" s="51"/>
      <c r="BE8" s="51"/>
      <c r="BF8" s="51" t="s">
        <v>340</v>
      </c>
      <c r="BG8" s="51" t="s">
        <v>340</v>
      </c>
      <c r="BH8" s="132" t="s">
        <v>1453</v>
      </c>
      <c r="BI8" s="132" t="s">
        <v>1453</v>
      </c>
      <c r="BJ8" s="132" t="s">
        <v>1483</v>
      </c>
      <c r="BK8" s="132" t="s">
        <v>1483</v>
      </c>
      <c r="BL8" s="132">
        <v>2</v>
      </c>
      <c r="BM8" s="135">
        <v>9.090909090909092</v>
      </c>
      <c r="BN8" s="132">
        <v>0</v>
      </c>
      <c r="BO8" s="135">
        <v>0</v>
      </c>
      <c r="BP8" s="132">
        <v>0</v>
      </c>
      <c r="BQ8" s="135">
        <v>0</v>
      </c>
      <c r="BR8" s="132">
        <v>20</v>
      </c>
      <c r="BS8" s="135">
        <v>90.9090909090909</v>
      </c>
      <c r="BT8" s="132">
        <v>22</v>
      </c>
      <c r="BU8" s="2"/>
      <c r="BV8" s="3"/>
      <c r="BW8" s="3"/>
      <c r="BX8" s="3"/>
      <c r="BY8" s="3"/>
    </row>
    <row r="9" spans="1:77" ht="41.45" customHeight="1">
      <c r="A9" s="14" t="s">
        <v>216</v>
      </c>
      <c r="C9" s="15"/>
      <c r="D9" s="15" t="s">
        <v>64</v>
      </c>
      <c r="E9" s="93">
        <v>162.27661613620688</v>
      </c>
      <c r="F9" s="81">
        <v>99.99937569636167</v>
      </c>
      <c r="G9" s="112" t="s">
        <v>350</v>
      </c>
      <c r="H9" s="15"/>
      <c r="I9" s="16" t="s">
        <v>216</v>
      </c>
      <c r="J9" s="66"/>
      <c r="K9" s="66"/>
      <c r="L9" s="114" t="s">
        <v>1022</v>
      </c>
      <c r="M9" s="94">
        <v>1.2080595925330415</v>
      </c>
      <c r="N9" s="95">
        <v>689.3921508789062</v>
      </c>
      <c r="O9" s="95">
        <v>5786.248046875</v>
      </c>
      <c r="P9" s="77"/>
      <c r="Q9" s="96"/>
      <c r="R9" s="96"/>
      <c r="S9" s="97"/>
      <c r="T9" s="51">
        <v>0</v>
      </c>
      <c r="U9" s="51">
        <v>3</v>
      </c>
      <c r="V9" s="52">
        <v>0</v>
      </c>
      <c r="W9" s="52">
        <v>0.043478</v>
      </c>
      <c r="X9" s="52">
        <v>0.060938</v>
      </c>
      <c r="Y9" s="52">
        <v>1.025058</v>
      </c>
      <c r="Z9" s="52">
        <v>0.6666666666666666</v>
      </c>
      <c r="AA9" s="52">
        <v>0</v>
      </c>
      <c r="AB9" s="82">
        <v>9</v>
      </c>
      <c r="AC9" s="82"/>
      <c r="AD9" s="98"/>
      <c r="AE9" s="85" t="s">
        <v>596</v>
      </c>
      <c r="AF9" s="85">
        <v>527</v>
      </c>
      <c r="AG9" s="85">
        <v>452</v>
      </c>
      <c r="AH9" s="85">
        <v>1128</v>
      </c>
      <c r="AI9" s="85">
        <v>361</v>
      </c>
      <c r="AJ9" s="85"/>
      <c r="AK9" s="85" t="s">
        <v>673</v>
      </c>
      <c r="AL9" s="85" t="s">
        <v>745</v>
      </c>
      <c r="AM9" s="85"/>
      <c r="AN9" s="85"/>
      <c r="AO9" s="87">
        <v>41032.05153935185</v>
      </c>
      <c r="AP9" s="90" t="s">
        <v>838</v>
      </c>
      <c r="AQ9" s="85" t="b">
        <v>0</v>
      </c>
      <c r="AR9" s="85" t="b">
        <v>0</v>
      </c>
      <c r="AS9" s="85" t="b">
        <v>1</v>
      </c>
      <c r="AT9" s="85" t="s">
        <v>548</v>
      </c>
      <c r="AU9" s="85">
        <v>26</v>
      </c>
      <c r="AV9" s="90" t="s">
        <v>904</v>
      </c>
      <c r="AW9" s="85" t="b">
        <v>0</v>
      </c>
      <c r="AX9" s="85" t="s">
        <v>935</v>
      </c>
      <c r="AY9" s="90" t="s">
        <v>942</v>
      </c>
      <c r="AZ9" s="85" t="s">
        <v>66</v>
      </c>
      <c r="BA9" s="85" t="str">
        <f>REPLACE(INDEX(GroupVertices[Group],MATCH(Vertices[[#This Row],[Vertex]],GroupVertices[Vertex],0)),1,1,"")</f>
        <v>1</v>
      </c>
      <c r="BB9" s="51"/>
      <c r="BC9" s="51"/>
      <c r="BD9" s="51"/>
      <c r="BE9" s="51"/>
      <c r="BF9" s="51"/>
      <c r="BG9" s="51"/>
      <c r="BH9" s="132" t="s">
        <v>1451</v>
      </c>
      <c r="BI9" s="132" t="s">
        <v>1451</v>
      </c>
      <c r="BJ9" s="132" t="s">
        <v>1481</v>
      </c>
      <c r="BK9" s="132" t="s">
        <v>1481</v>
      </c>
      <c r="BL9" s="132">
        <v>1</v>
      </c>
      <c r="BM9" s="135">
        <v>5.2631578947368425</v>
      </c>
      <c r="BN9" s="132">
        <v>0</v>
      </c>
      <c r="BO9" s="135">
        <v>0</v>
      </c>
      <c r="BP9" s="132">
        <v>0</v>
      </c>
      <c r="BQ9" s="135">
        <v>0</v>
      </c>
      <c r="BR9" s="132">
        <v>18</v>
      </c>
      <c r="BS9" s="135">
        <v>94.73684210526316</v>
      </c>
      <c r="BT9" s="132">
        <v>19</v>
      </c>
      <c r="BU9" s="2"/>
      <c r="BV9" s="3"/>
      <c r="BW9" s="3"/>
      <c r="BX9" s="3"/>
      <c r="BY9" s="3"/>
    </row>
    <row r="10" spans="1:77" ht="41.45" customHeight="1">
      <c r="A10" s="14" t="s">
        <v>217</v>
      </c>
      <c r="C10" s="15"/>
      <c r="D10" s="15" t="s">
        <v>64</v>
      </c>
      <c r="E10" s="93">
        <v>163.3271215546293</v>
      </c>
      <c r="F10" s="81">
        <v>99.99700477771681</v>
      </c>
      <c r="G10" s="112" t="s">
        <v>351</v>
      </c>
      <c r="H10" s="15"/>
      <c r="I10" s="16" t="s">
        <v>217</v>
      </c>
      <c r="J10" s="66"/>
      <c r="K10" s="66"/>
      <c r="L10" s="114" t="s">
        <v>1023</v>
      </c>
      <c r="M10" s="94">
        <v>1.9982077462447299</v>
      </c>
      <c r="N10" s="95">
        <v>7096.84130859375</v>
      </c>
      <c r="O10" s="95">
        <v>5344.47412109375</v>
      </c>
      <c r="P10" s="77"/>
      <c r="Q10" s="96"/>
      <c r="R10" s="96"/>
      <c r="S10" s="97"/>
      <c r="T10" s="51">
        <v>2</v>
      </c>
      <c r="U10" s="51">
        <v>2</v>
      </c>
      <c r="V10" s="52">
        <v>12</v>
      </c>
      <c r="W10" s="52">
        <v>0.25</v>
      </c>
      <c r="X10" s="52">
        <v>0</v>
      </c>
      <c r="Y10" s="52">
        <v>2.37836</v>
      </c>
      <c r="Z10" s="52">
        <v>0</v>
      </c>
      <c r="AA10" s="52">
        <v>0</v>
      </c>
      <c r="AB10" s="82">
        <v>10</v>
      </c>
      <c r="AC10" s="82"/>
      <c r="AD10" s="98"/>
      <c r="AE10" s="85" t="s">
        <v>597</v>
      </c>
      <c r="AF10" s="85">
        <v>2241</v>
      </c>
      <c r="AG10" s="85">
        <v>2104</v>
      </c>
      <c r="AH10" s="85">
        <v>5904</v>
      </c>
      <c r="AI10" s="85">
        <v>9116</v>
      </c>
      <c r="AJ10" s="85"/>
      <c r="AK10" s="85" t="s">
        <v>674</v>
      </c>
      <c r="AL10" s="85" t="s">
        <v>562</v>
      </c>
      <c r="AM10" s="90" t="s">
        <v>796</v>
      </c>
      <c r="AN10" s="85"/>
      <c r="AO10" s="87">
        <v>41423.900509259256</v>
      </c>
      <c r="AP10" s="90" t="s">
        <v>839</v>
      </c>
      <c r="AQ10" s="85" t="b">
        <v>0</v>
      </c>
      <c r="AR10" s="85" t="b">
        <v>0</v>
      </c>
      <c r="AS10" s="85" t="b">
        <v>0</v>
      </c>
      <c r="AT10" s="85" t="s">
        <v>548</v>
      </c>
      <c r="AU10" s="85">
        <v>4</v>
      </c>
      <c r="AV10" s="90" t="s">
        <v>904</v>
      </c>
      <c r="AW10" s="85" t="b">
        <v>0</v>
      </c>
      <c r="AX10" s="85" t="s">
        <v>935</v>
      </c>
      <c r="AY10" s="90" t="s">
        <v>943</v>
      </c>
      <c r="AZ10" s="85" t="s">
        <v>66</v>
      </c>
      <c r="BA10" s="85" t="str">
        <f>REPLACE(INDEX(GroupVertices[Group],MATCH(Vertices[[#This Row],[Vertex]],GroupVertices[Vertex],0)),1,1,"")</f>
        <v>7</v>
      </c>
      <c r="BB10" s="51"/>
      <c r="BC10" s="51"/>
      <c r="BD10" s="51"/>
      <c r="BE10" s="51"/>
      <c r="BF10" s="51" t="s">
        <v>341</v>
      </c>
      <c r="BG10" s="51" t="s">
        <v>341</v>
      </c>
      <c r="BH10" s="132" t="s">
        <v>1454</v>
      </c>
      <c r="BI10" s="132" t="s">
        <v>1478</v>
      </c>
      <c r="BJ10" s="132" t="s">
        <v>1484</v>
      </c>
      <c r="BK10" s="132" t="s">
        <v>1484</v>
      </c>
      <c r="BL10" s="132">
        <v>2</v>
      </c>
      <c r="BM10" s="135">
        <v>1.8518518518518519</v>
      </c>
      <c r="BN10" s="132">
        <v>5</v>
      </c>
      <c r="BO10" s="135">
        <v>4.62962962962963</v>
      </c>
      <c r="BP10" s="132">
        <v>0</v>
      </c>
      <c r="BQ10" s="135">
        <v>0</v>
      </c>
      <c r="BR10" s="132">
        <v>101</v>
      </c>
      <c r="BS10" s="135">
        <v>93.51851851851852</v>
      </c>
      <c r="BT10" s="132">
        <v>108</v>
      </c>
      <c r="BU10" s="2"/>
      <c r="BV10" s="3"/>
      <c r="BW10" s="3"/>
      <c r="BX10" s="3"/>
      <c r="BY10" s="3"/>
    </row>
    <row r="11" spans="1:77" ht="41.45" customHeight="1">
      <c r="A11" s="14" t="s">
        <v>269</v>
      </c>
      <c r="C11" s="15"/>
      <c r="D11" s="15" t="s">
        <v>64</v>
      </c>
      <c r="E11" s="93">
        <v>162.0941130762267</v>
      </c>
      <c r="F11" s="81">
        <v>99.99978759324489</v>
      </c>
      <c r="G11" s="112" t="s">
        <v>912</v>
      </c>
      <c r="H11" s="15"/>
      <c r="I11" s="16" t="s">
        <v>269</v>
      </c>
      <c r="J11" s="66"/>
      <c r="K11" s="66"/>
      <c r="L11" s="114" t="s">
        <v>1024</v>
      </c>
      <c r="M11" s="94">
        <v>1.070788091252621</v>
      </c>
      <c r="N11" s="95">
        <v>7320.5068359375</v>
      </c>
      <c r="O11" s="95">
        <v>4285.3515625</v>
      </c>
      <c r="P11" s="77"/>
      <c r="Q11" s="96"/>
      <c r="R11" s="96"/>
      <c r="S11" s="97"/>
      <c r="T11" s="51">
        <v>1</v>
      </c>
      <c r="U11" s="51">
        <v>0</v>
      </c>
      <c r="V11" s="52">
        <v>0</v>
      </c>
      <c r="W11" s="52">
        <v>0.142857</v>
      </c>
      <c r="X11" s="52">
        <v>0</v>
      </c>
      <c r="Y11" s="52">
        <v>0.655401</v>
      </c>
      <c r="Z11" s="52">
        <v>0</v>
      </c>
      <c r="AA11" s="52">
        <v>0</v>
      </c>
      <c r="AB11" s="82">
        <v>11</v>
      </c>
      <c r="AC11" s="82"/>
      <c r="AD11" s="98"/>
      <c r="AE11" s="85" t="s">
        <v>598</v>
      </c>
      <c r="AF11" s="85">
        <v>360</v>
      </c>
      <c r="AG11" s="85">
        <v>165</v>
      </c>
      <c r="AH11" s="85">
        <v>9988</v>
      </c>
      <c r="AI11" s="85">
        <v>7870</v>
      </c>
      <c r="AJ11" s="85"/>
      <c r="AK11" s="85"/>
      <c r="AL11" s="85" t="s">
        <v>746</v>
      </c>
      <c r="AM11" s="85"/>
      <c r="AN11" s="85"/>
      <c r="AO11" s="87">
        <v>42810.69049768519</v>
      </c>
      <c r="AP11" s="85"/>
      <c r="AQ11" s="85" t="b">
        <v>1</v>
      </c>
      <c r="AR11" s="85" t="b">
        <v>1</v>
      </c>
      <c r="AS11" s="85" t="b">
        <v>0</v>
      </c>
      <c r="AT11" s="85" t="s">
        <v>548</v>
      </c>
      <c r="AU11" s="85">
        <v>1</v>
      </c>
      <c r="AV11" s="85"/>
      <c r="AW11" s="85" t="b">
        <v>0</v>
      </c>
      <c r="AX11" s="85" t="s">
        <v>935</v>
      </c>
      <c r="AY11" s="90" t="s">
        <v>944</v>
      </c>
      <c r="AZ11" s="85" t="s">
        <v>65</v>
      </c>
      <c r="BA11" s="85" t="str">
        <f>REPLACE(INDEX(GroupVertices[Group],MATCH(Vertices[[#This Row],[Vertex]],GroupVertices[Vertex],0)),1,1,"")</f>
        <v>7</v>
      </c>
      <c r="BB11" s="51"/>
      <c r="BC11" s="51"/>
      <c r="BD11" s="51"/>
      <c r="BE11" s="51"/>
      <c r="BF11" s="51"/>
      <c r="BG11" s="51"/>
      <c r="BH11" s="51"/>
      <c r="BI11" s="51"/>
      <c r="BJ11" s="51"/>
      <c r="BK11" s="51"/>
      <c r="BL11" s="51"/>
      <c r="BM11" s="52"/>
      <c r="BN11" s="51"/>
      <c r="BO11" s="52"/>
      <c r="BP11" s="51"/>
      <c r="BQ11" s="52"/>
      <c r="BR11" s="51"/>
      <c r="BS11" s="52"/>
      <c r="BT11" s="51"/>
      <c r="BU11" s="2"/>
      <c r="BV11" s="3"/>
      <c r="BW11" s="3"/>
      <c r="BX11" s="3"/>
      <c r="BY11" s="3"/>
    </row>
    <row r="12" spans="1:77" ht="41.45" customHeight="1">
      <c r="A12" s="14" t="s">
        <v>270</v>
      </c>
      <c r="C12" s="15"/>
      <c r="D12" s="15" t="s">
        <v>64</v>
      </c>
      <c r="E12" s="93">
        <v>162.2740725395521</v>
      </c>
      <c r="F12" s="81">
        <v>99.99938143708478</v>
      </c>
      <c r="G12" s="112" t="s">
        <v>913</v>
      </c>
      <c r="H12" s="15"/>
      <c r="I12" s="16" t="s">
        <v>270</v>
      </c>
      <c r="J12" s="66"/>
      <c r="K12" s="66"/>
      <c r="L12" s="114" t="s">
        <v>1025</v>
      </c>
      <c r="M12" s="94">
        <v>1.2061464008775653</v>
      </c>
      <c r="N12" s="95">
        <v>6482.02001953125</v>
      </c>
      <c r="O12" s="95">
        <v>5603.14990234375</v>
      </c>
      <c r="P12" s="77"/>
      <c r="Q12" s="96"/>
      <c r="R12" s="96"/>
      <c r="S12" s="97"/>
      <c r="T12" s="51">
        <v>1</v>
      </c>
      <c r="U12" s="51">
        <v>0</v>
      </c>
      <c r="V12" s="52">
        <v>0</v>
      </c>
      <c r="W12" s="52">
        <v>0.142857</v>
      </c>
      <c r="X12" s="52">
        <v>0</v>
      </c>
      <c r="Y12" s="52">
        <v>0.655401</v>
      </c>
      <c r="Z12" s="52">
        <v>0</v>
      </c>
      <c r="AA12" s="52">
        <v>0</v>
      </c>
      <c r="AB12" s="82">
        <v>12</v>
      </c>
      <c r="AC12" s="82"/>
      <c r="AD12" s="98"/>
      <c r="AE12" s="85" t="s">
        <v>599</v>
      </c>
      <c r="AF12" s="85">
        <v>609</v>
      </c>
      <c r="AG12" s="85">
        <v>448</v>
      </c>
      <c r="AH12" s="85">
        <v>20811</v>
      </c>
      <c r="AI12" s="85">
        <v>25476</v>
      </c>
      <c r="AJ12" s="85"/>
      <c r="AK12" s="85" t="s">
        <v>675</v>
      </c>
      <c r="AL12" s="85" t="s">
        <v>747</v>
      </c>
      <c r="AM12" s="85"/>
      <c r="AN12" s="85"/>
      <c r="AO12" s="87">
        <v>42387.739166666666</v>
      </c>
      <c r="AP12" s="90" t="s">
        <v>840</v>
      </c>
      <c r="AQ12" s="85" t="b">
        <v>0</v>
      </c>
      <c r="AR12" s="85" t="b">
        <v>0</v>
      </c>
      <c r="AS12" s="85" t="b">
        <v>0</v>
      </c>
      <c r="AT12" s="85" t="s">
        <v>548</v>
      </c>
      <c r="AU12" s="85">
        <v>0</v>
      </c>
      <c r="AV12" s="90" t="s">
        <v>904</v>
      </c>
      <c r="AW12" s="85" t="b">
        <v>0</v>
      </c>
      <c r="AX12" s="85" t="s">
        <v>935</v>
      </c>
      <c r="AY12" s="90" t="s">
        <v>945</v>
      </c>
      <c r="AZ12" s="85" t="s">
        <v>65</v>
      </c>
      <c r="BA12" s="85" t="str">
        <f>REPLACE(INDEX(GroupVertices[Group],MATCH(Vertices[[#This Row],[Vertex]],GroupVertices[Vertex],0)),1,1,"")</f>
        <v>7</v>
      </c>
      <c r="BB12" s="51"/>
      <c r="BC12" s="51"/>
      <c r="BD12" s="51"/>
      <c r="BE12" s="51"/>
      <c r="BF12" s="51"/>
      <c r="BG12" s="51"/>
      <c r="BH12" s="51"/>
      <c r="BI12" s="51"/>
      <c r="BJ12" s="51"/>
      <c r="BK12" s="51"/>
      <c r="BL12" s="51"/>
      <c r="BM12" s="52"/>
      <c r="BN12" s="51"/>
      <c r="BO12" s="52"/>
      <c r="BP12" s="51"/>
      <c r="BQ12" s="52"/>
      <c r="BR12" s="51"/>
      <c r="BS12" s="52"/>
      <c r="BT12" s="51"/>
      <c r="BU12" s="2"/>
      <c r="BV12" s="3"/>
      <c r="BW12" s="3"/>
      <c r="BX12" s="3"/>
      <c r="BY12" s="3"/>
    </row>
    <row r="13" spans="1:77" ht="41.45" customHeight="1">
      <c r="A13" s="14" t="s">
        <v>218</v>
      </c>
      <c r="C13" s="15"/>
      <c r="D13" s="15" t="s">
        <v>64</v>
      </c>
      <c r="E13" s="93">
        <v>167.445840437875</v>
      </c>
      <c r="F13" s="81">
        <v>99.98770911181924</v>
      </c>
      <c r="G13" s="112" t="s">
        <v>352</v>
      </c>
      <c r="H13" s="15"/>
      <c r="I13" s="16" t="s">
        <v>218</v>
      </c>
      <c r="J13" s="66"/>
      <c r="K13" s="66"/>
      <c r="L13" s="114" t="s">
        <v>1026</v>
      </c>
      <c r="M13" s="94">
        <v>5.096143334374637</v>
      </c>
      <c r="N13" s="95">
        <v>405.7746887207031</v>
      </c>
      <c r="O13" s="95">
        <v>8256.7353515625</v>
      </c>
      <c r="P13" s="77"/>
      <c r="Q13" s="96"/>
      <c r="R13" s="96"/>
      <c r="S13" s="97"/>
      <c r="T13" s="51">
        <v>0</v>
      </c>
      <c r="U13" s="51">
        <v>1</v>
      </c>
      <c r="V13" s="52">
        <v>0</v>
      </c>
      <c r="W13" s="52">
        <v>0.04</v>
      </c>
      <c r="X13" s="52">
        <v>0.030672</v>
      </c>
      <c r="Y13" s="52">
        <v>0.462158</v>
      </c>
      <c r="Z13" s="52">
        <v>0</v>
      </c>
      <c r="AA13" s="52">
        <v>0</v>
      </c>
      <c r="AB13" s="82">
        <v>13</v>
      </c>
      <c r="AC13" s="82"/>
      <c r="AD13" s="98"/>
      <c r="AE13" s="85" t="s">
        <v>600</v>
      </c>
      <c r="AF13" s="85">
        <v>2868</v>
      </c>
      <c r="AG13" s="85">
        <v>8581</v>
      </c>
      <c r="AH13" s="85">
        <v>243</v>
      </c>
      <c r="AI13" s="85">
        <v>187</v>
      </c>
      <c r="AJ13" s="85"/>
      <c r="AK13" s="85" t="s">
        <v>676</v>
      </c>
      <c r="AL13" s="85" t="s">
        <v>748</v>
      </c>
      <c r="AM13" s="90" t="s">
        <v>797</v>
      </c>
      <c r="AN13" s="85"/>
      <c r="AO13" s="87">
        <v>39628.48732638889</v>
      </c>
      <c r="AP13" s="90" t="s">
        <v>841</v>
      </c>
      <c r="AQ13" s="85" t="b">
        <v>0</v>
      </c>
      <c r="AR13" s="85" t="b">
        <v>0</v>
      </c>
      <c r="AS13" s="85" t="b">
        <v>0</v>
      </c>
      <c r="AT13" s="85" t="s">
        <v>548</v>
      </c>
      <c r="AU13" s="85">
        <v>553</v>
      </c>
      <c r="AV13" s="90" t="s">
        <v>904</v>
      </c>
      <c r="AW13" s="85" t="b">
        <v>1</v>
      </c>
      <c r="AX13" s="85" t="s">
        <v>935</v>
      </c>
      <c r="AY13" s="90" t="s">
        <v>946</v>
      </c>
      <c r="AZ13" s="85" t="s">
        <v>66</v>
      </c>
      <c r="BA13" s="85" t="str">
        <f>REPLACE(INDEX(GroupVertices[Group],MATCH(Vertices[[#This Row],[Vertex]],GroupVertices[Vertex],0)),1,1,"")</f>
        <v>1</v>
      </c>
      <c r="BB13" s="51"/>
      <c r="BC13" s="51"/>
      <c r="BD13" s="51"/>
      <c r="BE13" s="51"/>
      <c r="BF13" s="51" t="s">
        <v>342</v>
      </c>
      <c r="BG13" s="51" t="s">
        <v>342</v>
      </c>
      <c r="BH13" s="132" t="s">
        <v>1455</v>
      </c>
      <c r="BI13" s="132" t="s">
        <v>1455</v>
      </c>
      <c r="BJ13" s="132" t="s">
        <v>1485</v>
      </c>
      <c r="BK13" s="132" t="s">
        <v>1485</v>
      </c>
      <c r="BL13" s="132">
        <v>1</v>
      </c>
      <c r="BM13" s="135">
        <v>4.166666666666667</v>
      </c>
      <c r="BN13" s="132">
        <v>0</v>
      </c>
      <c r="BO13" s="135">
        <v>0</v>
      </c>
      <c r="BP13" s="132">
        <v>0</v>
      </c>
      <c r="BQ13" s="135">
        <v>0</v>
      </c>
      <c r="BR13" s="132">
        <v>23</v>
      </c>
      <c r="BS13" s="135">
        <v>95.83333333333333</v>
      </c>
      <c r="BT13" s="132">
        <v>24</v>
      </c>
      <c r="BU13" s="2"/>
      <c r="BV13" s="3"/>
      <c r="BW13" s="3"/>
      <c r="BX13" s="3"/>
      <c r="BY13" s="3"/>
    </row>
    <row r="14" spans="1:77" ht="41.45" customHeight="1">
      <c r="A14" s="14" t="s">
        <v>219</v>
      </c>
      <c r="C14" s="15"/>
      <c r="D14" s="15" t="s">
        <v>64</v>
      </c>
      <c r="E14" s="93">
        <v>164.2593497286046</v>
      </c>
      <c r="F14" s="81">
        <v>99.9949008026966</v>
      </c>
      <c r="G14" s="112" t="s">
        <v>353</v>
      </c>
      <c r="H14" s="15"/>
      <c r="I14" s="16" t="s">
        <v>219</v>
      </c>
      <c r="J14" s="66"/>
      <c r="K14" s="66"/>
      <c r="L14" s="114" t="s">
        <v>1027</v>
      </c>
      <c r="M14" s="94">
        <v>2.6993924879767732</v>
      </c>
      <c r="N14" s="95">
        <v>2913.6884765625</v>
      </c>
      <c r="O14" s="95">
        <v>5697.21875</v>
      </c>
      <c r="P14" s="77"/>
      <c r="Q14" s="96"/>
      <c r="R14" s="96"/>
      <c r="S14" s="97"/>
      <c r="T14" s="51">
        <v>0</v>
      </c>
      <c r="U14" s="51">
        <v>1</v>
      </c>
      <c r="V14" s="52">
        <v>0</v>
      </c>
      <c r="W14" s="52">
        <v>0.04</v>
      </c>
      <c r="X14" s="52">
        <v>0.030672</v>
      </c>
      <c r="Y14" s="52">
        <v>0.462158</v>
      </c>
      <c r="Z14" s="52">
        <v>0</v>
      </c>
      <c r="AA14" s="52">
        <v>0</v>
      </c>
      <c r="AB14" s="82">
        <v>14</v>
      </c>
      <c r="AC14" s="82"/>
      <c r="AD14" s="98"/>
      <c r="AE14" s="85" t="s">
        <v>601</v>
      </c>
      <c r="AF14" s="85">
        <v>4895</v>
      </c>
      <c r="AG14" s="85">
        <v>3570</v>
      </c>
      <c r="AH14" s="85">
        <v>81525</v>
      </c>
      <c r="AI14" s="85">
        <v>421</v>
      </c>
      <c r="AJ14" s="85"/>
      <c r="AK14" s="85" t="s">
        <v>677</v>
      </c>
      <c r="AL14" s="85"/>
      <c r="AM14" s="85"/>
      <c r="AN14" s="85"/>
      <c r="AO14" s="87">
        <v>42467.17354166666</v>
      </c>
      <c r="AP14" s="90" t="s">
        <v>842</v>
      </c>
      <c r="AQ14" s="85" t="b">
        <v>0</v>
      </c>
      <c r="AR14" s="85" t="b">
        <v>0</v>
      </c>
      <c r="AS14" s="85" t="b">
        <v>0</v>
      </c>
      <c r="AT14" s="85" t="s">
        <v>548</v>
      </c>
      <c r="AU14" s="85">
        <v>443</v>
      </c>
      <c r="AV14" s="90" t="s">
        <v>904</v>
      </c>
      <c r="AW14" s="85" t="b">
        <v>0</v>
      </c>
      <c r="AX14" s="85" t="s">
        <v>935</v>
      </c>
      <c r="AY14" s="90" t="s">
        <v>947</v>
      </c>
      <c r="AZ14" s="85" t="s">
        <v>66</v>
      </c>
      <c r="BA14" s="85" t="str">
        <f>REPLACE(INDEX(GroupVertices[Group],MATCH(Vertices[[#This Row],[Vertex]],GroupVertices[Vertex],0)),1,1,"")</f>
        <v>1</v>
      </c>
      <c r="BB14" s="51"/>
      <c r="BC14" s="51"/>
      <c r="BD14" s="51"/>
      <c r="BE14" s="51"/>
      <c r="BF14" s="51" t="s">
        <v>342</v>
      </c>
      <c r="BG14" s="51" t="s">
        <v>342</v>
      </c>
      <c r="BH14" s="132" t="s">
        <v>1455</v>
      </c>
      <c r="BI14" s="132" t="s">
        <v>1455</v>
      </c>
      <c r="BJ14" s="132" t="s">
        <v>1485</v>
      </c>
      <c r="BK14" s="132" t="s">
        <v>1485</v>
      </c>
      <c r="BL14" s="132">
        <v>1</v>
      </c>
      <c r="BM14" s="135">
        <v>4.166666666666667</v>
      </c>
      <c r="BN14" s="132">
        <v>0</v>
      </c>
      <c r="BO14" s="135">
        <v>0</v>
      </c>
      <c r="BP14" s="132">
        <v>0</v>
      </c>
      <c r="BQ14" s="135">
        <v>0</v>
      </c>
      <c r="BR14" s="132">
        <v>23</v>
      </c>
      <c r="BS14" s="135">
        <v>95.83333333333333</v>
      </c>
      <c r="BT14" s="132">
        <v>24</v>
      </c>
      <c r="BU14" s="2"/>
      <c r="BV14" s="3"/>
      <c r="BW14" s="3"/>
      <c r="BX14" s="3"/>
      <c r="BY14" s="3"/>
    </row>
    <row r="15" spans="1:77" ht="41.45" customHeight="1">
      <c r="A15" s="14" t="s">
        <v>220</v>
      </c>
      <c r="C15" s="15"/>
      <c r="D15" s="15" t="s">
        <v>64</v>
      </c>
      <c r="E15" s="93">
        <v>163.1045568473364</v>
      </c>
      <c r="F15" s="81">
        <v>99.99750709098903</v>
      </c>
      <c r="G15" s="112" t="s">
        <v>354</v>
      </c>
      <c r="H15" s="15"/>
      <c r="I15" s="16" t="s">
        <v>220</v>
      </c>
      <c r="J15" s="66"/>
      <c r="K15" s="66"/>
      <c r="L15" s="114" t="s">
        <v>1028</v>
      </c>
      <c r="M15" s="94">
        <v>1.8308034763905585</v>
      </c>
      <c r="N15" s="95">
        <v>3307.01171875</v>
      </c>
      <c r="O15" s="95">
        <v>6948.591796875</v>
      </c>
      <c r="P15" s="77"/>
      <c r="Q15" s="96"/>
      <c r="R15" s="96"/>
      <c r="S15" s="97"/>
      <c r="T15" s="51">
        <v>0</v>
      </c>
      <c r="U15" s="51">
        <v>1</v>
      </c>
      <c r="V15" s="52">
        <v>0</v>
      </c>
      <c r="W15" s="52">
        <v>0.04</v>
      </c>
      <c r="X15" s="52">
        <v>0.030672</v>
      </c>
      <c r="Y15" s="52">
        <v>0.462158</v>
      </c>
      <c r="Z15" s="52">
        <v>0</v>
      </c>
      <c r="AA15" s="52">
        <v>0</v>
      </c>
      <c r="AB15" s="82">
        <v>15</v>
      </c>
      <c r="AC15" s="82"/>
      <c r="AD15" s="98"/>
      <c r="AE15" s="85" t="s">
        <v>602</v>
      </c>
      <c r="AF15" s="85">
        <v>2373</v>
      </c>
      <c r="AG15" s="85">
        <v>1754</v>
      </c>
      <c r="AH15" s="85">
        <v>68076</v>
      </c>
      <c r="AI15" s="85">
        <v>24759</v>
      </c>
      <c r="AJ15" s="85"/>
      <c r="AK15" s="85" t="s">
        <v>678</v>
      </c>
      <c r="AL15" s="85" t="s">
        <v>749</v>
      </c>
      <c r="AM15" s="85"/>
      <c r="AN15" s="85"/>
      <c r="AO15" s="87">
        <v>41443.91388888889</v>
      </c>
      <c r="AP15" s="85"/>
      <c r="AQ15" s="85" t="b">
        <v>1</v>
      </c>
      <c r="AR15" s="85" t="b">
        <v>0</v>
      </c>
      <c r="AS15" s="85" t="b">
        <v>0</v>
      </c>
      <c r="AT15" s="85" t="s">
        <v>548</v>
      </c>
      <c r="AU15" s="85">
        <v>59</v>
      </c>
      <c r="AV15" s="90" t="s">
        <v>904</v>
      </c>
      <c r="AW15" s="85" t="b">
        <v>0</v>
      </c>
      <c r="AX15" s="85" t="s">
        <v>935</v>
      </c>
      <c r="AY15" s="90" t="s">
        <v>948</v>
      </c>
      <c r="AZ15" s="85" t="s">
        <v>66</v>
      </c>
      <c r="BA15" s="85" t="str">
        <f>REPLACE(INDEX(GroupVertices[Group],MATCH(Vertices[[#This Row],[Vertex]],GroupVertices[Vertex],0)),1,1,"")</f>
        <v>1</v>
      </c>
      <c r="BB15" s="51"/>
      <c r="BC15" s="51"/>
      <c r="BD15" s="51"/>
      <c r="BE15" s="51"/>
      <c r="BF15" s="51"/>
      <c r="BG15" s="51"/>
      <c r="BH15" s="132" t="s">
        <v>1456</v>
      </c>
      <c r="BI15" s="132" t="s">
        <v>1456</v>
      </c>
      <c r="BJ15" s="132" t="s">
        <v>1486</v>
      </c>
      <c r="BK15" s="132" t="s">
        <v>1486</v>
      </c>
      <c r="BL15" s="132">
        <v>0</v>
      </c>
      <c r="BM15" s="135">
        <v>0</v>
      </c>
      <c r="BN15" s="132">
        <v>0</v>
      </c>
      <c r="BO15" s="135">
        <v>0</v>
      </c>
      <c r="BP15" s="132">
        <v>0</v>
      </c>
      <c r="BQ15" s="135">
        <v>0</v>
      </c>
      <c r="BR15" s="132">
        <v>17</v>
      </c>
      <c r="BS15" s="135">
        <v>100</v>
      </c>
      <c r="BT15" s="132">
        <v>17</v>
      </c>
      <c r="BU15" s="2"/>
      <c r="BV15" s="3"/>
      <c r="BW15" s="3"/>
      <c r="BX15" s="3"/>
      <c r="BY15" s="3"/>
    </row>
    <row r="16" spans="1:77" ht="41.45" customHeight="1">
      <c r="A16" s="14" t="s">
        <v>221</v>
      </c>
      <c r="C16" s="15"/>
      <c r="D16" s="15" t="s">
        <v>64</v>
      </c>
      <c r="E16" s="93">
        <v>162.0413334456401</v>
      </c>
      <c r="F16" s="81">
        <v>99.99990671324944</v>
      </c>
      <c r="G16" s="112" t="s">
        <v>355</v>
      </c>
      <c r="H16" s="15"/>
      <c r="I16" s="16" t="s">
        <v>221</v>
      </c>
      <c r="J16" s="66"/>
      <c r="K16" s="66"/>
      <c r="L16" s="114" t="s">
        <v>1029</v>
      </c>
      <c r="M16" s="94">
        <v>1.031089364401489</v>
      </c>
      <c r="N16" s="95">
        <v>9060.1728515625</v>
      </c>
      <c r="O16" s="95">
        <v>8069.78125</v>
      </c>
      <c r="P16" s="77"/>
      <c r="Q16" s="96"/>
      <c r="R16" s="96"/>
      <c r="S16" s="97"/>
      <c r="T16" s="51">
        <v>0</v>
      </c>
      <c r="U16" s="51">
        <v>4</v>
      </c>
      <c r="V16" s="52">
        <v>12</v>
      </c>
      <c r="W16" s="52">
        <v>0.25</v>
      </c>
      <c r="X16" s="52">
        <v>0</v>
      </c>
      <c r="Y16" s="52">
        <v>2.37836</v>
      </c>
      <c r="Z16" s="52">
        <v>0</v>
      </c>
      <c r="AA16" s="52">
        <v>0</v>
      </c>
      <c r="AB16" s="82">
        <v>16</v>
      </c>
      <c r="AC16" s="82"/>
      <c r="AD16" s="98"/>
      <c r="AE16" s="85" t="s">
        <v>603</v>
      </c>
      <c r="AF16" s="85">
        <v>150</v>
      </c>
      <c r="AG16" s="85">
        <v>82</v>
      </c>
      <c r="AH16" s="85">
        <v>4753</v>
      </c>
      <c r="AI16" s="85">
        <v>5365</v>
      </c>
      <c r="AJ16" s="85"/>
      <c r="AK16" s="85" t="s">
        <v>679</v>
      </c>
      <c r="AL16" s="85" t="s">
        <v>750</v>
      </c>
      <c r="AM16" s="85"/>
      <c r="AN16" s="85"/>
      <c r="AO16" s="87">
        <v>43037.97278935185</v>
      </c>
      <c r="AP16" s="90" t="s">
        <v>843</v>
      </c>
      <c r="AQ16" s="85" t="b">
        <v>0</v>
      </c>
      <c r="AR16" s="85" t="b">
        <v>0</v>
      </c>
      <c r="AS16" s="85" t="b">
        <v>1</v>
      </c>
      <c r="AT16" s="85" t="s">
        <v>902</v>
      </c>
      <c r="AU16" s="85">
        <v>0</v>
      </c>
      <c r="AV16" s="90" t="s">
        <v>904</v>
      </c>
      <c r="AW16" s="85" t="b">
        <v>0</v>
      </c>
      <c r="AX16" s="85" t="s">
        <v>935</v>
      </c>
      <c r="AY16" s="90" t="s">
        <v>949</v>
      </c>
      <c r="AZ16" s="85" t="s">
        <v>66</v>
      </c>
      <c r="BA16" s="85" t="str">
        <f>REPLACE(INDEX(GroupVertices[Group],MATCH(Vertices[[#This Row],[Vertex]],GroupVertices[Vertex],0)),1,1,"")</f>
        <v>8</v>
      </c>
      <c r="BB16" s="51"/>
      <c r="BC16" s="51"/>
      <c r="BD16" s="51"/>
      <c r="BE16" s="51"/>
      <c r="BF16" s="51"/>
      <c r="BG16" s="51"/>
      <c r="BH16" s="132" t="s">
        <v>1457</v>
      </c>
      <c r="BI16" s="132" t="s">
        <v>1457</v>
      </c>
      <c r="BJ16" s="132" t="s">
        <v>1487</v>
      </c>
      <c r="BK16" s="132" t="s">
        <v>1487</v>
      </c>
      <c r="BL16" s="132">
        <v>1</v>
      </c>
      <c r="BM16" s="135">
        <v>5.882352941176471</v>
      </c>
      <c r="BN16" s="132">
        <v>0</v>
      </c>
      <c r="BO16" s="135">
        <v>0</v>
      </c>
      <c r="BP16" s="132">
        <v>0</v>
      </c>
      <c r="BQ16" s="135">
        <v>0</v>
      </c>
      <c r="BR16" s="132">
        <v>16</v>
      </c>
      <c r="BS16" s="135">
        <v>94.11764705882354</v>
      </c>
      <c r="BT16" s="132">
        <v>17</v>
      </c>
      <c r="BU16" s="2"/>
      <c r="BV16" s="3"/>
      <c r="BW16" s="3"/>
      <c r="BX16" s="3"/>
      <c r="BY16" s="3"/>
    </row>
    <row r="17" spans="1:77" ht="41.45" customHeight="1">
      <c r="A17" s="14" t="s">
        <v>271</v>
      </c>
      <c r="C17" s="15"/>
      <c r="D17" s="15" t="s">
        <v>64</v>
      </c>
      <c r="E17" s="93">
        <v>172.31237673762482</v>
      </c>
      <c r="F17" s="81">
        <v>99.97672567332702</v>
      </c>
      <c r="G17" s="112" t="s">
        <v>914</v>
      </c>
      <c r="H17" s="15"/>
      <c r="I17" s="16" t="s">
        <v>271</v>
      </c>
      <c r="J17" s="66"/>
      <c r="K17" s="66"/>
      <c r="L17" s="114" t="s">
        <v>1030</v>
      </c>
      <c r="M17" s="94">
        <v>8.756557269214559</v>
      </c>
      <c r="N17" s="95">
        <v>8316.2568359375</v>
      </c>
      <c r="O17" s="95">
        <v>8894.8203125</v>
      </c>
      <c r="P17" s="77"/>
      <c r="Q17" s="96"/>
      <c r="R17" s="96"/>
      <c r="S17" s="97"/>
      <c r="T17" s="51">
        <v>1</v>
      </c>
      <c r="U17" s="51">
        <v>0</v>
      </c>
      <c r="V17" s="52">
        <v>0</v>
      </c>
      <c r="W17" s="52">
        <v>0.142857</v>
      </c>
      <c r="X17" s="52">
        <v>0</v>
      </c>
      <c r="Y17" s="52">
        <v>0.655401</v>
      </c>
      <c r="Z17" s="52">
        <v>0</v>
      </c>
      <c r="AA17" s="52">
        <v>0</v>
      </c>
      <c r="AB17" s="82">
        <v>17</v>
      </c>
      <c r="AC17" s="82"/>
      <c r="AD17" s="98"/>
      <c r="AE17" s="85" t="s">
        <v>604</v>
      </c>
      <c r="AF17" s="85">
        <v>1625</v>
      </c>
      <c r="AG17" s="85">
        <v>16234</v>
      </c>
      <c r="AH17" s="85">
        <v>14988</v>
      </c>
      <c r="AI17" s="85">
        <v>14905</v>
      </c>
      <c r="AJ17" s="85"/>
      <c r="AK17" s="85" t="s">
        <v>680</v>
      </c>
      <c r="AL17" s="85" t="s">
        <v>751</v>
      </c>
      <c r="AM17" s="90" t="s">
        <v>798</v>
      </c>
      <c r="AN17" s="85"/>
      <c r="AO17" s="87">
        <v>39695.825833333336</v>
      </c>
      <c r="AP17" s="90" t="s">
        <v>844</v>
      </c>
      <c r="AQ17" s="85" t="b">
        <v>0</v>
      </c>
      <c r="AR17" s="85" t="b">
        <v>0</v>
      </c>
      <c r="AS17" s="85" t="b">
        <v>1</v>
      </c>
      <c r="AT17" s="85" t="s">
        <v>548</v>
      </c>
      <c r="AU17" s="85">
        <v>403</v>
      </c>
      <c r="AV17" s="90" t="s">
        <v>904</v>
      </c>
      <c r="AW17" s="85" t="b">
        <v>1</v>
      </c>
      <c r="AX17" s="85" t="s">
        <v>935</v>
      </c>
      <c r="AY17" s="90" t="s">
        <v>950</v>
      </c>
      <c r="AZ17" s="85" t="s">
        <v>65</v>
      </c>
      <c r="BA17" s="85" t="str">
        <f>REPLACE(INDEX(GroupVertices[Group],MATCH(Vertices[[#This Row],[Vertex]],GroupVertices[Vertex],0)),1,1,"")</f>
        <v>8</v>
      </c>
      <c r="BB17" s="51"/>
      <c r="BC17" s="51"/>
      <c r="BD17" s="51"/>
      <c r="BE17" s="51"/>
      <c r="BF17" s="51"/>
      <c r="BG17" s="51"/>
      <c r="BH17" s="51"/>
      <c r="BI17" s="51"/>
      <c r="BJ17" s="51"/>
      <c r="BK17" s="51"/>
      <c r="BL17" s="51"/>
      <c r="BM17" s="52"/>
      <c r="BN17" s="51"/>
      <c r="BO17" s="52"/>
      <c r="BP17" s="51"/>
      <c r="BQ17" s="52"/>
      <c r="BR17" s="51"/>
      <c r="BS17" s="52"/>
      <c r="BT17" s="51"/>
      <c r="BU17" s="2"/>
      <c r="BV17" s="3"/>
      <c r="BW17" s="3"/>
      <c r="BX17" s="3"/>
      <c r="BY17" s="3"/>
    </row>
    <row r="18" spans="1:77" ht="41.45" customHeight="1">
      <c r="A18" s="14" t="s">
        <v>272</v>
      </c>
      <c r="C18" s="15"/>
      <c r="D18" s="15" t="s">
        <v>64</v>
      </c>
      <c r="E18" s="93">
        <v>162.00953848745542</v>
      </c>
      <c r="F18" s="81">
        <v>99.99997847228833</v>
      </c>
      <c r="G18" s="112" t="s">
        <v>915</v>
      </c>
      <c r="H18" s="15"/>
      <c r="I18" s="16" t="s">
        <v>272</v>
      </c>
      <c r="J18" s="66"/>
      <c r="K18" s="66"/>
      <c r="L18" s="114" t="s">
        <v>1031</v>
      </c>
      <c r="M18" s="94">
        <v>1.007174468708036</v>
      </c>
      <c r="N18" s="95">
        <v>9804.087890625</v>
      </c>
      <c r="O18" s="95">
        <v>7244.74169921875</v>
      </c>
      <c r="P18" s="77"/>
      <c r="Q18" s="96"/>
      <c r="R18" s="96"/>
      <c r="S18" s="97"/>
      <c r="T18" s="51">
        <v>1</v>
      </c>
      <c r="U18" s="51">
        <v>0</v>
      </c>
      <c r="V18" s="52">
        <v>0</v>
      </c>
      <c r="W18" s="52">
        <v>0.142857</v>
      </c>
      <c r="X18" s="52">
        <v>0</v>
      </c>
      <c r="Y18" s="52">
        <v>0.655401</v>
      </c>
      <c r="Z18" s="52">
        <v>0</v>
      </c>
      <c r="AA18" s="52">
        <v>0</v>
      </c>
      <c r="AB18" s="82">
        <v>18</v>
      </c>
      <c r="AC18" s="82"/>
      <c r="AD18" s="98"/>
      <c r="AE18" s="85" t="s">
        <v>605</v>
      </c>
      <c r="AF18" s="85">
        <v>29</v>
      </c>
      <c r="AG18" s="85">
        <v>32</v>
      </c>
      <c r="AH18" s="85">
        <v>85</v>
      </c>
      <c r="AI18" s="85">
        <v>110</v>
      </c>
      <c r="AJ18" s="85"/>
      <c r="AK18" s="85" t="s">
        <v>681</v>
      </c>
      <c r="AL18" s="85" t="s">
        <v>752</v>
      </c>
      <c r="AM18" s="85"/>
      <c r="AN18" s="85"/>
      <c r="AO18" s="87">
        <v>39963.96377314815</v>
      </c>
      <c r="AP18" s="90" t="s">
        <v>845</v>
      </c>
      <c r="AQ18" s="85" t="b">
        <v>1</v>
      </c>
      <c r="AR18" s="85" t="b">
        <v>0</v>
      </c>
      <c r="AS18" s="85" t="b">
        <v>0</v>
      </c>
      <c r="AT18" s="85" t="s">
        <v>548</v>
      </c>
      <c r="AU18" s="85">
        <v>0</v>
      </c>
      <c r="AV18" s="90" t="s">
        <v>904</v>
      </c>
      <c r="AW18" s="85" t="b">
        <v>0</v>
      </c>
      <c r="AX18" s="85" t="s">
        <v>935</v>
      </c>
      <c r="AY18" s="90" t="s">
        <v>951</v>
      </c>
      <c r="AZ18" s="85" t="s">
        <v>65</v>
      </c>
      <c r="BA18" s="85" t="str">
        <f>REPLACE(INDEX(GroupVertices[Group],MATCH(Vertices[[#This Row],[Vertex]],GroupVertices[Vertex],0)),1,1,"")</f>
        <v>8</v>
      </c>
      <c r="BB18" s="51"/>
      <c r="BC18" s="51"/>
      <c r="BD18" s="51"/>
      <c r="BE18" s="51"/>
      <c r="BF18" s="51"/>
      <c r="BG18" s="51"/>
      <c r="BH18" s="51"/>
      <c r="BI18" s="51"/>
      <c r="BJ18" s="51"/>
      <c r="BK18" s="51"/>
      <c r="BL18" s="51"/>
      <c r="BM18" s="52"/>
      <c r="BN18" s="51"/>
      <c r="BO18" s="52"/>
      <c r="BP18" s="51"/>
      <c r="BQ18" s="52"/>
      <c r="BR18" s="51"/>
      <c r="BS18" s="52"/>
      <c r="BT18" s="51"/>
      <c r="BU18" s="2"/>
      <c r="BV18" s="3"/>
      <c r="BW18" s="3"/>
      <c r="BX18" s="3"/>
      <c r="BY18" s="3"/>
    </row>
    <row r="19" spans="1:77" ht="41.45" customHeight="1">
      <c r="A19" s="14" t="s">
        <v>273</v>
      </c>
      <c r="C19" s="15"/>
      <c r="D19" s="15" t="s">
        <v>64</v>
      </c>
      <c r="E19" s="93">
        <v>164.31721655250075</v>
      </c>
      <c r="F19" s="81">
        <v>99.99477020124583</v>
      </c>
      <c r="G19" s="112" t="s">
        <v>916</v>
      </c>
      <c r="H19" s="15"/>
      <c r="I19" s="16" t="s">
        <v>273</v>
      </c>
      <c r="J19" s="66"/>
      <c r="K19" s="66"/>
      <c r="L19" s="114" t="s">
        <v>1032</v>
      </c>
      <c r="M19" s="94">
        <v>2.742917598138858</v>
      </c>
      <c r="N19" s="95">
        <v>8670.80859375</v>
      </c>
      <c r="O19" s="95">
        <v>6493.46826171875</v>
      </c>
      <c r="P19" s="77"/>
      <c r="Q19" s="96"/>
      <c r="R19" s="96"/>
      <c r="S19" s="97"/>
      <c r="T19" s="51">
        <v>1</v>
      </c>
      <c r="U19" s="51">
        <v>0</v>
      </c>
      <c r="V19" s="52">
        <v>0</v>
      </c>
      <c r="W19" s="52">
        <v>0.142857</v>
      </c>
      <c r="X19" s="52">
        <v>0</v>
      </c>
      <c r="Y19" s="52">
        <v>0.655401</v>
      </c>
      <c r="Z19" s="52">
        <v>0</v>
      </c>
      <c r="AA19" s="52">
        <v>0</v>
      </c>
      <c r="AB19" s="82">
        <v>19</v>
      </c>
      <c r="AC19" s="82"/>
      <c r="AD19" s="98"/>
      <c r="AE19" s="85" t="s">
        <v>606</v>
      </c>
      <c r="AF19" s="85">
        <v>531</v>
      </c>
      <c r="AG19" s="85">
        <v>3661</v>
      </c>
      <c r="AH19" s="85">
        <v>26782</v>
      </c>
      <c r="AI19" s="85">
        <v>22322</v>
      </c>
      <c r="AJ19" s="85"/>
      <c r="AK19" s="85" t="s">
        <v>682</v>
      </c>
      <c r="AL19" s="85" t="s">
        <v>753</v>
      </c>
      <c r="AM19" s="90" t="s">
        <v>799</v>
      </c>
      <c r="AN19" s="85"/>
      <c r="AO19" s="87">
        <v>42187.736979166664</v>
      </c>
      <c r="AP19" s="90" t="s">
        <v>846</v>
      </c>
      <c r="AQ19" s="85" t="b">
        <v>1</v>
      </c>
      <c r="AR19" s="85" t="b">
        <v>0</v>
      </c>
      <c r="AS19" s="85" t="b">
        <v>1</v>
      </c>
      <c r="AT19" s="85" t="s">
        <v>548</v>
      </c>
      <c r="AU19" s="85">
        <v>64</v>
      </c>
      <c r="AV19" s="90" t="s">
        <v>904</v>
      </c>
      <c r="AW19" s="85" t="b">
        <v>0</v>
      </c>
      <c r="AX19" s="85" t="s">
        <v>935</v>
      </c>
      <c r="AY19" s="90" t="s">
        <v>952</v>
      </c>
      <c r="AZ19" s="85" t="s">
        <v>65</v>
      </c>
      <c r="BA19" s="85" t="str">
        <f>REPLACE(INDEX(GroupVertices[Group],MATCH(Vertices[[#This Row],[Vertex]],GroupVertices[Vertex],0)),1,1,"")</f>
        <v>8</v>
      </c>
      <c r="BB19" s="51"/>
      <c r="BC19" s="51"/>
      <c r="BD19" s="51"/>
      <c r="BE19" s="51"/>
      <c r="BF19" s="51"/>
      <c r="BG19" s="51"/>
      <c r="BH19" s="51"/>
      <c r="BI19" s="51"/>
      <c r="BJ19" s="51"/>
      <c r="BK19" s="51"/>
      <c r="BL19" s="51"/>
      <c r="BM19" s="52"/>
      <c r="BN19" s="51"/>
      <c r="BO19" s="52"/>
      <c r="BP19" s="51"/>
      <c r="BQ19" s="52"/>
      <c r="BR19" s="51"/>
      <c r="BS19" s="52"/>
      <c r="BT19" s="51"/>
      <c r="BU19" s="2"/>
      <c r="BV19" s="3"/>
      <c r="BW19" s="3"/>
      <c r="BX19" s="3"/>
      <c r="BY19" s="3"/>
    </row>
    <row r="20" spans="1:77" ht="41.45" customHeight="1">
      <c r="A20" s="14" t="s">
        <v>274</v>
      </c>
      <c r="C20" s="15"/>
      <c r="D20" s="15" t="s">
        <v>64</v>
      </c>
      <c r="E20" s="93">
        <v>162.10237976535473</v>
      </c>
      <c r="F20" s="81">
        <v>99.99976893589478</v>
      </c>
      <c r="G20" s="112" t="s">
        <v>917</v>
      </c>
      <c r="H20" s="15"/>
      <c r="I20" s="16" t="s">
        <v>274</v>
      </c>
      <c r="J20" s="66"/>
      <c r="K20" s="66"/>
      <c r="L20" s="114" t="s">
        <v>1033</v>
      </c>
      <c r="M20" s="94">
        <v>1.0770059641329188</v>
      </c>
      <c r="N20" s="95">
        <v>9449.5361328125</v>
      </c>
      <c r="O20" s="95">
        <v>9646.09375</v>
      </c>
      <c r="P20" s="77"/>
      <c r="Q20" s="96"/>
      <c r="R20" s="96"/>
      <c r="S20" s="97"/>
      <c r="T20" s="51">
        <v>1</v>
      </c>
      <c r="U20" s="51">
        <v>0</v>
      </c>
      <c r="V20" s="52">
        <v>0</v>
      </c>
      <c r="W20" s="52">
        <v>0.142857</v>
      </c>
      <c r="X20" s="52">
        <v>0</v>
      </c>
      <c r="Y20" s="52">
        <v>0.655401</v>
      </c>
      <c r="Z20" s="52">
        <v>0</v>
      </c>
      <c r="AA20" s="52">
        <v>0</v>
      </c>
      <c r="AB20" s="82">
        <v>20</v>
      </c>
      <c r="AC20" s="82"/>
      <c r="AD20" s="98"/>
      <c r="AE20" s="85" t="s">
        <v>607</v>
      </c>
      <c r="AF20" s="85">
        <v>344</v>
      </c>
      <c r="AG20" s="85">
        <v>178</v>
      </c>
      <c r="AH20" s="85">
        <v>24912</v>
      </c>
      <c r="AI20" s="85">
        <v>4276</v>
      </c>
      <c r="AJ20" s="85"/>
      <c r="AK20" s="85" t="s">
        <v>683</v>
      </c>
      <c r="AL20" s="85"/>
      <c r="AM20" s="85"/>
      <c r="AN20" s="85"/>
      <c r="AO20" s="87">
        <v>41746.925625</v>
      </c>
      <c r="AP20" s="90" t="s">
        <v>847</v>
      </c>
      <c r="AQ20" s="85" t="b">
        <v>1</v>
      </c>
      <c r="AR20" s="85" t="b">
        <v>0</v>
      </c>
      <c r="AS20" s="85" t="b">
        <v>0</v>
      </c>
      <c r="AT20" s="85" t="s">
        <v>548</v>
      </c>
      <c r="AU20" s="85">
        <v>3</v>
      </c>
      <c r="AV20" s="90" t="s">
        <v>904</v>
      </c>
      <c r="AW20" s="85" t="b">
        <v>0</v>
      </c>
      <c r="AX20" s="85" t="s">
        <v>935</v>
      </c>
      <c r="AY20" s="90" t="s">
        <v>953</v>
      </c>
      <c r="AZ20" s="85" t="s">
        <v>65</v>
      </c>
      <c r="BA20" s="85" t="str">
        <f>REPLACE(INDEX(GroupVertices[Group],MATCH(Vertices[[#This Row],[Vertex]],GroupVertices[Vertex],0)),1,1,"")</f>
        <v>8</v>
      </c>
      <c r="BB20" s="51"/>
      <c r="BC20" s="51"/>
      <c r="BD20" s="51"/>
      <c r="BE20" s="51"/>
      <c r="BF20" s="51"/>
      <c r="BG20" s="51"/>
      <c r="BH20" s="51"/>
      <c r="BI20" s="51"/>
      <c r="BJ20" s="51"/>
      <c r="BK20" s="51"/>
      <c r="BL20" s="51"/>
      <c r="BM20" s="52"/>
      <c r="BN20" s="51"/>
      <c r="BO20" s="52"/>
      <c r="BP20" s="51"/>
      <c r="BQ20" s="52"/>
      <c r="BR20" s="51"/>
      <c r="BS20" s="52"/>
      <c r="BT20" s="51"/>
      <c r="BU20" s="2"/>
      <c r="BV20" s="3"/>
      <c r="BW20" s="3"/>
      <c r="BX20" s="3"/>
      <c r="BY20" s="3"/>
    </row>
    <row r="21" spans="1:77" ht="41.45" customHeight="1">
      <c r="A21" s="14" t="s">
        <v>222</v>
      </c>
      <c r="C21" s="15"/>
      <c r="D21" s="15" t="s">
        <v>64</v>
      </c>
      <c r="E21" s="93">
        <v>162.8743613500792</v>
      </c>
      <c r="F21" s="81">
        <v>99.99802662643057</v>
      </c>
      <c r="G21" s="112" t="s">
        <v>356</v>
      </c>
      <c r="H21" s="15"/>
      <c r="I21" s="16" t="s">
        <v>222</v>
      </c>
      <c r="J21" s="66"/>
      <c r="K21" s="66"/>
      <c r="L21" s="114" t="s">
        <v>1034</v>
      </c>
      <c r="M21" s="94">
        <v>1.6576596315699588</v>
      </c>
      <c r="N21" s="95">
        <v>7039.58154296875</v>
      </c>
      <c r="O21" s="95">
        <v>8069.78125</v>
      </c>
      <c r="P21" s="77"/>
      <c r="Q21" s="96"/>
      <c r="R21" s="96"/>
      <c r="S21" s="97"/>
      <c r="T21" s="51">
        <v>0</v>
      </c>
      <c r="U21" s="51">
        <v>6</v>
      </c>
      <c r="V21" s="52">
        <v>30</v>
      </c>
      <c r="W21" s="52">
        <v>0.166667</v>
      </c>
      <c r="X21" s="52">
        <v>0</v>
      </c>
      <c r="Y21" s="52">
        <v>3.297272</v>
      </c>
      <c r="Z21" s="52">
        <v>0</v>
      </c>
      <c r="AA21" s="52">
        <v>0</v>
      </c>
      <c r="AB21" s="82">
        <v>21</v>
      </c>
      <c r="AC21" s="82"/>
      <c r="AD21" s="98"/>
      <c r="AE21" s="85" t="s">
        <v>608</v>
      </c>
      <c r="AF21" s="85">
        <v>381</v>
      </c>
      <c r="AG21" s="85">
        <v>1392</v>
      </c>
      <c r="AH21" s="85">
        <v>11467</v>
      </c>
      <c r="AI21" s="85">
        <v>3436</v>
      </c>
      <c r="AJ21" s="85"/>
      <c r="AK21" s="85" t="s">
        <v>684</v>
      </c>
      <c r="AL21" s="85" t="s">
        <v>754</v>
      </c>
      <c r="AM21" s="90" t="s">
        <v>800</v>
      </c>
      <c r="AN21" s="85"/>
      <c r="AO21" s="87">
        <v>41117.74508101852</v>
      </c>
      <c r="AP21" s="90" t="s">
        <v>848</v>
      </c>
      <c r="AQ21" s="85" t="b">
        <v>1</v>
      </c>
      <c r="AR21" s="85" t="b">
        <v>0</v>
      </c>
      <c r="AS21" s="85" t="b">
        <v>0</v>
      </c>
      <c r="AT21" s="85" t="s">
        <v>548</v>
      </c>
      <c r="AU21" s="85">
        <v>35</v>
      </c>
      <c r="AV21" s="90" t="s">
        <v>904</v>
      </c>
      <c r="AW21" s="85" t="b">
        <v>0</v>
      </c>
      <c r="AX21" s="85" t="s">
        <v>935</v>
      </c>
      <c r="AY21" s="90" t="s">
        <v>954</v>
      </c>
      <c r="AZ21" s="85" t="s">
        <v>66</v>
      </c>
      <c r="BA21" s="85" t="str">
        <f>REPLACE(INDEX(GroupVertices[Group],MATCH(Vertices[[#This Row],[Vertex]],GroupVertices[Vertex],0)),1,1,"")</f>
        <v>5</v>
      </c>
      <c r="BB21" s="51"/>
      <c r="BC21" s="51"/>
      <c r="BD21" s="51"/>
      <c r="BE21" s="51"/>
      <c r="BF21" s="51"/>
      <c r="BG21" s="51"/>
      <c r="BH21" s="132" t="s">
        <v>1458</v>
      </c>
      <c r="BI21" s="132" t="s">
        <v>1458</v>
      </c>
      <c r="BJ21" s="132" t="s">
        <v>1488</v>
      </c>
      <c r="BK21" s="132" t="s">
        <v>1488</v>
      </c>
      <c r="BL21" s="132">
        <v>1</v>
      </c>
      <c r="BM21" s="135">
        <v>6.25</v>
      </c>
      <c r="BN21" s="132">
        <v>0</v>
      </c>
      <c r="BO21" s="135">
        <v>0</v>
      </c>
      <c r="BP21" s="132">
        <v>0</v>
      </c>
      <c r="BQ21" s="135">
        <v>0</v>
      </c>
      <c r="BR21" s="132">
        <v>15</v>
      </c>
      <c r="BS21" s="135">
        <v>93.75</v>
      </c>
      <c r="BT21" s="132">
        <v>16</v>
      </c>
      <c r="BU21" s="2"/>
      <c r="BV21" s="3"/>
      <c r="BW21" s="3"/>
      <c r="BX21" s="3"/>
      <c r="BY21" s="3"/>
    </row>
    <row r="22" spans="1:77" ht="41.45" customHeight="1">
      <c r="A22" s="14" t="s">
        <v>275</v>
      </c>
      <c r="C22" s="15"/>
      <c r="D22" s="15" t="s">
        <v>64</v>
      </c>
      <c r="E22" s="93">
        <v>217.84911584974873</v>
      </c>
      <c r="F22" s="81">
        <v>99.87395237783143</v>
      </c>
      <c r="G22" s="112" t="s">
        <v>918</v>
      </c>
      <c r="H22" s="15"/>
      <c r="I22" s="16" t="s">
        <v>275</v>
      </c>
      <c r="J22" s="66"/>
      <c r="K22" s="66"/>
      <c r="L22" s="114" t="s">
        <v>1035</v>
      </c>
      <c r="M22" s="94">
        <v>43.007470881378005</v>
      </c>
      <c r="N22" s="95">
        <v>6095.4443359375</v>
      </c>
      <c r="O22" s="95">
        <v>9018.5634765625</v>
      </c>
      <c r="P22" s="77"/>
      <c r="Q22" s="96"/>
      <c r="R22" s="96"/>
      <c r="S22" s="97"/>
      <c r="T22" s="51">
        <v>1</v>
      </c>
      <c r="U22" s="51">
        <v>0</v>
      </c>
      <c r="V22" s="52">
        <v>0</v>
      </c>
      <c r="W22" s="52">
        <v>0.090909</v>
      </c>
      <c r="X22" s="52">
        <v>0</v>
      </c>
      <c r="Y22" s="52">
        <v>0.617113</v>
      </c>
      <c r="Z22" s="52">
        <v>0</v>
      </c>
      <c r="AA22" s="52">
        <v>0</v>
      </c>
      <c r="AB22" s="82">
        <v>22</v>
      </c>
      <c r="AC22" s="82"/>
      <c r="AD22" s="98"/>
      <c r="AE22" s="85" t="s">
        <v>609</v>
      </c>
      <c r="AF22" s="85">
        <v>2953</v>
      </c>
      <c r="AG22" s="85">
        <v>87844</v>
      </c>
      <c r="AH22" s="85">
        <v>122527</v>
      </c>
      <c r="AI22" s="85">
        <v>2213</v>
      </c>
      <c r="AJ22" s="85"/>
      <c r="AK22" s="85" t="s">
        <v>685</v>
      </c>
      <c r="AL22" s="85" t="s">
        <v>755</v>
      </c>
      <c r="AM22" s="90" t="s">
        <v>801</v>
      </c>
      <c r="AN22" s="85"/>
      <c r="AO22" s="87">
        <v>40574.72975694444</v>
      </c>
      <c r="AP22" s="90" t="s">
        <v>849</v>
      </c>
      <c r="AQ22" s="85" t="b">
        <v>1</v>
      </c>
      <c r="AR22" s="85" t="b">
        <v>0</v>
      </c>
      <c r="AS22" s="85" t="b">
        <v>1</v>
      </c>
      <c r="AT22" s="85" t="s">
        <v>548</v>
      </c>
      <c r="AU22" s="85">
        <v>1996</v>
      </c>
      <c r="AV22" s="90" t="s">
        <v>904</v>
      </c>
      <c r="AW22" s="85" t="b">
        <v>1</v>
      </c>
      <c r="AX22" s="85" t="s">
        <v>935</v>
      </c>
      <c r="AY22" s="90" t="s">
        <v>955</v>
      </c>
      <c r="AZ22" s="85" t="s">
        <v>65</v>
      </c>
      <c r="BA22" s="85" t="str">
        <f>REPLACE(INDEX(GroupVertices[Group],MATCH(Vertices[[#This Row],[Vertex]],GroupVertices[Vertex],0)),1,1,"")</f>
        <v>5</v>
      </c>
      <c r="BB22" s="51"/>
      <c r="BC22" s="51"/>
      <c r="BD22" s="51"/>
      <c r="BE22" s="51"/>
      <c r="BF22" s="51"/>
      <c r="BG22" s="51"/>
      <c r="BH22" s="51"/>
      <c r="BI22" s="51"/>
      <c r="BJ22" s="51"/>
      <c r="BK22" s="51"/>
      <c r="BL22" s="51"/>
      <c r="BM22" s="52"/>
      <c r="BN22" s="51"/>
      <c r="BO22" s="52"/>
      <c r="BP22" s="51"/>
      <c r="BQ22" s="52"/>
      <c r="BR22" s="51"/>
      <c r="BS22" s="52"/>
      <c r="BT22" s="51"/>
      <c r="BU22" s="2"/>
      <c r="BV22" s="3"/>
      <c r="BW22" s="3"/>
      <c r="BX22" s="3"/>
      <c r="BY22" s="3"/>
    </row>
    <row r="23" spans="1:77" ht="41.45" customHeight="1">
      <c r="A23" s="14" t="s">
        <v>276</v>
      </c>
      <c r="C23" s="15"/>
      <c r="D23" s="15" t="s">
        <v>64</v>
      </c>
      <c r="E23" s="93">
        <v>258.4252055858961</v>
      </c>
      <c r="F23" s="81">
        <v>99.78237492758316</v>
      </c>
      <c r="G23" s="112" t="s">
        <v>919</v>
      </c>
      <c r="H23" s="15"/>
      <c r="I23" s="16" t="s">
        <v>276</v>
      </c>
      <c r="J23" s="66"/>
      <c r="K23" s="66"/>
      <c r="L23" s="114" t="s">
        <v>1036</v>
      </c>
      <c r="M23" s="94">
        <v>73.52718246744891</v>
      </c>
      <c r="N23" s="95">
        <v>7983.7197265625</v>
      </c>
      <c r="O23" s="95">
        <v>7120.9990234375</v>
      </c>
      <c r="P23" s="77"/>
      <c r="Q23" s="96"/>
      <c r="R23" s="96"/>
      <c r="S23" s="97"/>
      <c r="T23" s="51">
        <v>1</v>
      </c>
      <c r="U23" s="51">
        <v>0</v>
      </c>
      <c r="V23" s="52">
        <v>0</v>
      </c>
      <c r="W23" s="52">
        <v>0.090909</v>
      </c>
      <c r="X23" s="52">
        <v>0</v>
      </c>
      <c r="Y23" s="52">
        <v>0.617113</v>
      </c>
      <c r="Z23" s="52">
        <v>0</v>
      </c>
      <c r="AA23" s="52">
        <v>0</v>
      </c>
      <c r="AB23" s="82">
        <v>23</v>
      </c>
      <c r="AC23" s="82"/>
      <c r="AD23" s="98"/>
      <c r="AE23" s="85" t="s">
        <v>610</v>
      </c>
      <c r="AF23" s="85">
        <v>1666</v>
      </c>
      <c r="AG23" s="85">
        <v>151653</v>
      </c>
      <c r="AH23" s="85">
        <v>95889</v>
      </c>
      <c r="AI23" s="85">
        <v>216</v>
      </c>
      <c r="AJ23" s="85"/>
      <c r="AK23" s="85" t="s">
        <v>686</v>
      </c>
      <c r="AL23" s="85" t="s">
        <v>756</v>
      </c>
      <c r="AM23" s="90" t="s">
        <v>802</v>
      </c>
      <c r="AN23" s="85"/>
      <c r="AO23" s="87">
        <v>40016.11255787037</v>
      </c>
      <c r="AP23" s="85"/>
      <c r="AQ23" s="85" t="b">
        <v>1</v>
      </c>
      <c r="AR23" s="85" t="b">
        <v>0</v>
      </c>
      <c r="AS23" s="85" t="b">
        <v>1</v>
      </c>
      <c r="AT23" s="85" t="s">
        <v>548</v>
      </c>
      <c r="AU23" s="85">
        <v>4129</v>
      </c>
      <c r="AV23" s="90" t="s">
        <v>904</v>
      </c>
      <c r="AW23" s="85" t="b">
        <v>0</v>
      </c>
      <c r="AX23" s="85" t="s">
        <v>935</v>
      </c>
      <c r="AY23" s="90" t="s">
        <v>956</v>
      </c>
      <c r="AZ23" s="85" t="s">
        <v>65</v>
      </c>
      <c r="BA23" s="85" t="str">
        <f>REPLACE(INDEX(GroupVertices[Group],MATCH(Vertices[[#This Row],[Vertex]],GroupVertices[Vertex],0)),1,1,"")</f>
        <v>5</v>
      </c>
      <c r="BB23" s="51"/>
      <c r="BC23" s="51"/>
      <c r="BD23" s="51"/>
      <c r="BE23" s="51"/>
      <c r="BF23" s="51"/>
      <c r="BG23" s="51"/>
      <c r="BH23" s="51"/>
      <c r="BI23" s="51"/>
      <c r="BJ23" s="51"/>
      <c r="BK23" s="51"/>
      <c r="BL23" s="51"/>
      <c r="BM23" s="52"/>
      <c r="BN23" s="51"/>
      <c r="BO23" s="52"/>
      <c r="BP23" s="51"/>
      <c r="BQ23" s="52"/>
      <c r="BR23" s="51"/>
      <c r="BS23" s="52"/>
      <c r="BT23" s="51"/>
      <c r="BU23" s="2"/>
      <c r="BV23" s="3"/>
      <c r="BW23" s="3"/>
      <c r="BX23" s="3"/>
      <c r="BY23" s="3"/>
    </row>
    <row r="24" spans="1:77" ht="41.45" customHeight="1">
      <c r="A24" s="14" t="s">
        <v>277</v>
      </c>
      <c r="C24" s="15"/>
      <c r="D24" s="15" t="s">
        <v>64</v>
      </c>
      <c r="E24" s="93">
        <v>176.83234799316142</v>
      </c>
      <c r="F24" s="81">
        <v>99.96652440835868</v>
      </c>
      <c r="G24" s="112" t="s">
        <v>920</v>
      </c>
      <c r="H24" s="15"/>
      <c r="I24" s="16" t="s">
        <v>277</v>
      </c>
      <c r="J24" s="66"/>
      <c r="K24" s="66"/>
      <c r="L24" s="114" t="s">
        <v>1037</v>
      </c>
      <c r="M24" s="94">
        <v>12.156298840995843</v>
      </c>
      <c r="N24" s="95">
        <v>6901.9560546875</v>
      </c>
      <c r="O24" s="95">
        <v>6493.46826171875</v>
      </c>
      <c r="P24" s="77"/>
      <c r="Q24" s="96"/>
      <c r="R24" s="96"/>
      <c r="S24" s="97"/>
      <c r="T24" s="51">
        <v>1</v>
      </c>
      <c r="U24" s="51">
        <v>0</v>
      </c>
      <c r="V24" s="52">
        <v>0</v>
      </c>
      <c r="W24" s="52">
        <v>0.090909</v>
      </c>
      <c r="X24" s="52">
        <v>0</v>
      </c>
      <c r="Y24" s="52">
        <v>0.617113</v>
      </c>
      <c r="Z24" s="52">
        <v>0</v>
      </c>
      <c r="AA24" s="52">
        <v>0</v>
      </c>
      <c r="AB24" s="82">
        <v>24</v>
      </c>
      <c r="AC24" s="82"/>
      <c r="AD24" s="98"/>
      <c r="AE24" s="85" t="s">
        <v>611</v>
      </c>
      <c r="AF24" s="85">
        <v>224</v>
      </c>
      <c r="AG24" s="85">
        <v>23342</v>
      </c>
      <c r="AH24" s="85">
        <v>7279</v>
      </c>
      <c r="AI24" s="85">
        <v>4673</v>
      </c>
      <c r="AJ24" s="85"/>
      <c r="AK24" s="85" t="s">
        <v>687</v>
      </c>
      <c r="AL24" s="85" t="s">
        <v>757</v>
      </c>
      <c r="AM24" s="85"/>
      <c r="AN24" s="85"/>
      <c r="AO24" s="87">
        <v>42365.80094907407</v>
      </c>
      <c r="AP24" s="90" t="s">
        <v>850</v>
      </c>
      <c r="AQ24" s="85" t="b">
        <v>1</v>
      </c>
      <c r="AR24" s="85" t="b">
        <v>0</v>
      </c>
      <c r="AS24" s="85" t="b">
        <v>0</v>
      </c>
      <c r="AT24" s="85" t="s">
        <v>548</v>
      </c>
      <c r="AU24" s="85">
        <v>321</v>
      </c>
      <c r="AV24" s="85"/>
      <c r="AW24" s="85" t="b">
        <v>1</v>
      </c>
      <c r="AX24" s="85" t="s">
        <v>935</v>
      </c>
      <c r="AY24" s="90" t="s">
        <v>957</v>
      </c>
      <c r="AZ24" s="85" t="s">
        <v>65</v>
      </c>
      <c r="BA24" s="85" t="str">
        <f>REPLACE(INDEX(GroupVertices[Group],MATCH(Vertices[[#This Row],[Vertex]],GroupVertices[Vertex],0)),1,1,"")</f>
        <v>5</v>
      </c>
      <c r="BB24" s="51"/>
      <c r="BC24" s="51"/>
      <c r="BD24" s="51"/>
      <c r="BE24" s="51"/>
      <c r="BF24" s="51"/>
      <c r="BG24" s="51"/>
      <c r="BH24" s="51"/>
      <c r="BI24" s="51"/>
      <c r="BJ24" s="51"/>
      <c r="BK24" s="51"/>
      <c r="BL24" s="51"/>
      <c r="BM24" s="52"/>
      <c r="BN24" s="51"/>
      <c r="BO24" s="52"/>
      <c r="BP24" s="51"/>
      <c r="BQ24" s="52"/>
      <c r="BR24" s="51"/>
      <c r="BS24" s="52"/>
      <c r="BT24" s="51"/>
      <c r="BU24" s="2"/>
      <c r="BV24" s="3"/>
      <c r="BW24" s="3"/>
      <c r="BX24" s="3"/>
      <c r="BY24" s="3"/>
    </row>
    <row r="25" spans="1:77" ht="41.45" customHeight="1">
      <c r="A25" s="14" t="s">
        <v>278</v>
      </c>
      <c r="C25" s="15"/>
      <c r="D25" s="15" t="s">
        <v>64</v>
      </c>
      <c r="E25" s="93">
        <v>530.1862516779618</v>
      </c>
      <c r="F25" s="81">
        <v>99.1690288944946</v>
      </c>
      <c r="G25" s="112" t="s">
        <v>921</v>
      </c>
      <c r="H25" s="15"/>
      <c r="I25" s="16" t="s">
        <v>278</v>
      </c>
      <c r="J25" s="66"/>
      <c r="K25" s="66"/>
      <c r="L25" s="114" t="s">
        <v>1038</v>
      </c>
      <c r="M25" s="94">
        <v>277.9349704281001</v>
      </c>
      <c r="N25" s="95">
        <v>5957.81884765625</v>
      </c>
      <c r="O25" s="95">
        <v>7442.25048828125</v>
      </c>
      <c r="P25" s="77"/>
      <c r="Q25" s="96"/>
      <c r="R25" s="96"/>
      <c r="S25" s="97"/>
      <c r="T25" s="51">
        <v>1</v>
      </c>
      <c r="U25" s="51">
        <v>0</v>
      </c>
      <c r="V25" s="52">
        <v>0</v>
      </c>
      <c r="W25" s="52">
        <v>0.090909</v>
      </c>
      <c r="X25" s="52">
        <v>0</v>
      </c>
      <c r="Y25" s="52">
        <v>0.617113</v>
      </c>
      <c r="Z25" s="52">
        <v>0</v>
      </c>
      <c r="AA25" s="52">
        <v>0</v>
      </c>
      <c r="AB25" s="82">
        <v>25</v>
      </c>
      <c r="AC25" s="82"/>
      <c r="AD25" s="98"/>
      <c r="AE25" s="85" t="s">
        <v>612</v>
      </c>
      <c r="AF25" s="85">
        <v>395</v>
      </c>
      <c r="AG25" s="85">
        <v>579018</v>
      </c>
      <c r="AH25" s="85">
        <v>56023</v>
      </c>
      <c r="AI25" s="85">
        <v>1456</v>
      </c>
      <c r="AJ25" s="85"/>
      <c r="AK25" s="85" t="s">
        <v>688</v>
      </c>
      <c r="AL25" s="85" t="s">
        <v>758</v>
      </c>
      <c r="AM25" s="90" t="s">
        <v>803</v>
      </c>
      <c r="AN25" s="85"/>
      <c r="AO25" s="87">
        <v>39451.93634259259</v>
      </c>
      <c r="AP25" s="90" t="s">
        <v>851</v>
      </c>
      <c r="AQ25" s="85" t="b">
        <v>0</v>
      </c>
      <c r="AR25" s="85" t="b">
        <v>0</v>
      </c>
      <c r="AS25" s="85" t="b">
        <v>1</v>
      </c>
      <c r="AT25" s="85" t="s">
        <v>548</v>
      </c>
      <c r="AU25" s="85">
        <v>6969</v>
      </c>
      <c r="AV25" s="90" t="s">
        <v>904</v>
      </c>
      <c r="AW25" s="85" t="b">
        <v>1</v>
      </c>
      <c r="AX25" s="85" t="s">
        <v>935</v>
      </c>
      <c r="AY25" s="90" t="s">
        <v>958</v>
      </c>
      <c r="AZ25" s="85" t="s">
        <v>65</v>
      </c>
      <c r="BA25" s="85" t="str">
        <f>REPLACE(INDEX(GroupVertices[Group],MATCH(Vertices[[#This Row],[Vertex]],GroupVertices[Vertex],0)),1,1,"")</f>
        <v>5</v>
      </c>
      <c r="BB25" s="51"/>
      <c r="BC25" s="51"/>
      <c r="BD25" s="51"/>
      <c r="BE25" s="51"/>
      <c r="BF25" s="51"/>
      <c r="BG25" s="51"/>
      <c r="BH25" s="51"/>
      <c r="BI25" s="51"/>
      <c r="BJ25" s="51"/>
      <c r="BK25" s="51"/>
      <c r="BL25" s="51"/>
      <c r="BM25" s="52"/>
      <c r="BN25" s="51"/>
      <c r="BO25" s="52"/>
      <c r="BP25" s="51"/>
      <c r="BQ25" s="52"/>
      <c r="BR25" s="51"/>
      <c r="BS25" s="52"/>
      <c r="BT25" s="51"/>
      <c r="BU25" s="2"/>
      <c r="BV25" s="3"/>
      <c r="BW25" s="3"/>
      <c r="BX25" s="3"/>
      <c r="BY25" s="3"/>
    </row>
    <row r="26" spans="1:77" ht="41.45" customHeight="1">
      <c r="A26" s="14" t="s">
        <v>279</v>
      </c>
      <c r="C26" s="15"/>
      <c r="D26" s="15" t="s">
        <v>64</v>
      </c>
      <c r="E26" s="93">
        <v>165.9629235881407</v>
      </c>
      <c r="F26" s="81">
        <v>99.99105595339299</v>
      </c>
      <c r="G26" s="112" t="s">
        <v>922</v>
      </c>
      <c r="H26" s="15"/>
      <c r="I26" s="16" t="s">
        <v>279</v>
      </c>
      <c r="J26" s="66"/>
      <c r="K26" s="66"/>
      <c r="L26" s="114" t="s">
        <v>1039</v>
      </c>
      <c r="M26" s="94">
        <v>3.980752599231987</v>
      </c>
      <c r="N26" s="95">
        <v>7177.2080078125</v>
      </c>
      <c r="O26" s="95">
        <v>9646.09375</v>
      </c>
      <c r="P26" s="77"/>
      <c r="Q26" s="96"/>
      <c r="R26" s="96"/>
      <c r="S26" s="97"/>
      <c r="T26" s="51">
        <v>1</v>
      </c>
      <c r="U26" s="51">
        <v>0</v>
      </c>
      <c r="V26" s="52">
        <v>0</v>
      </c>
      <c r="W26" s="52">
        <v>0.090909</v>
      </c>
      <c r="X26" s="52">
        <v>0</v>
      </c>
      <c r="Y26" s="52">
        <v>0.617113</v>
      </c>
      <c r="Z26" s="52">
        <v>0</v>
      </c>
      <c r="AA26" s="52">
        <v>0</v>
      </c>
      <c r="AB26" s="82">
        <v>26</v>
      </c>
      <c r="AC26" s="82"/>
      <c r="AD26" s="98"/>
      <c r="AE26" s="85" t="s">
        <v>613</v>
      </c>
      <c r="AF26" s="85">
        <v>584</v>
      </c>
      <c r="AG26" s="85">
        <v>6249</v>
      </c>
      <c r="AH26" s="85">
        <v>32364</v>
      </c>
      <c r="AI26" s="85">
        <v>3266</v>
      </c>
      <c r="AJ26" s="85"/>
      <c r="AK26" s="85" t="s">
        <v>689</v>
      </c>
      <c r="AL26" s="85" t="s">
        <v>759</v>
      </c>
      <c r="AM26" s="90" t="s">
        <v>804</v>
      </c>
      <c r="AN26" s="85"/>
      <c r="AO26" s="87">
        <v>40009.83247685185</v>
      </c>
      <c r="AP26" s="90" t="s">
        <v>852</v>
      </c>
      <c r="AQ26" s="85" t="b">
        <v>0</v>
      </c>
      <c r="AR26" s="85" t="b">
        <v>0</v>
      </c>
      <c r="AS26" s="85" t="b">
        <v>0</v>
      </c>
      <c r="AT26" s="85" t="s">
        <v>548</v>
      </c>
      <c r="AU26" s="85">
        <v>194</v>
      </c>
      <c r="AV26" s="90" t="s">
        <v>904</v>
      </c>
      <c r="AW26" s="85" t="b">
        <v>1</v>
      </c>
      <c r="AX26" s="85" t="s">
        <v>935</v>
      </c>
      <c r="AY26" s="90" t="s">
        <v>959</v>
      </c>
      <c r="AZ26" s="85" t="s">
        <v>65</v>
      </c>
      <c r="BA26" s="85" t="str">
        <f>REPLACE(INDEX(GroupVertices[Group],MATCH(Vertices[[#This Row],[Vertex]],GroupVertices[Vertex],0)),1,1,"")</f>
        <v>5</v>
      </c>
      <c r="BB26" s="51"/>
      <c r="BC26" s="51"/>
      <c r="BD26" s="51"/>
      <c r="BE26" s="51"/>
      <c r="BF26" s="51"/>
      <c r="BG26" s="51"/>
      <c r="BH26" s="51"/>
      <c r="BI26" s="51"/>
      <c r="BJ26" s="51"/>
      <c r="BK26" s="51"/>
      <c r="BL26" s="51"/>
      <c r="BM26" s="52"/>
      <c r="BN26" s="51"/>
      <c r="BO26" s="52"/>
      <c r="BP26" s="51"/>
      <c r="BQ26" s="52"/>
      <c r="BR26" s="51"/>
      <c r="BS26" s="52"/>
      <c r="BT26" s="51"/>
      <c r="BU26" s="2"/>
      <c r="BV26" s="3"/>
      <c r="BW26" s="3"/>
      <c r="BX26" s="3"/>
      <c r="BY26" s="3"/>
    </row>
    <row r="27" spans="1:77" ht="41.45" customHeight="1">
      <c r="A27" s="14" t="s">
        <v>280</v>
      </c>
      <c r="C27" s="15"/>
      <c r="D27" s="15" t="s">
        <v>64</v>
      </c>
      <c r="E27" s="93">
        <v>170.64886452540145</v>
      </c>
      <c r="F27" s="81">
        <v>99.98048010624164</v>
      </c>
      <c r="G27" s="112" t="s">
        <v>923</v>
      </c>
      <c r="H27" s="15"/>
      <c r="I27" s="16" t="s">
        <v>280</v>
      </c>
      <c r="J27" s="66"/>
      <c r="K27" s="66"/>
      <c r="L27" s="114" t="s">
        <v>1040</v>
      </c>
      <c r="M27" s="94">
        <v>7.505329926533096</v>
      </c>
      <c r="N27" s="95">
        <v>8121.34521484375</v>
      </c>
      <c r="O27" s="95">
        <v>8697.3115234375</v>
      </c>
      <c r="P27" s="77"/>
      <c r="Q27" s="96"/>
      <c r="R27" s="96"/>
      <c r="S27" s="97"/>
      <c r="T27" s="51">
        <v>1</v>
      </c>
      <c r="U27" s="51">
        <v>0</v>
      </c>
      <c r="V27" s="52">
        <v>0</v>
      </c>
      <c r="W27" s="52">
        <v>0.090909</v>
      </c>
      <c r="X27" s="52">
        <v>0</v>
      </c>
      <c r="Y27" s="52">
        <v>0.617113</v>
      </c>
      <c r="Z27" s="52">
        <v>0</v>
      </c>
      <c r="AA27" s="52">
        <v>0</v>
      </c>
      <c r="AB27" s="82">
        <v>27</v>
      </c>
      <c r="AC27" s="82"/>
      <c r="AD27" s="98"/>
      <c r="AE27" s="85" t="s">
        <v>614</v>
      </c>
      <c r="AF27" s="85">
        <v>4603</v>
      </c>
      <c r="AG27" s="85">
        <v>13618</v>
      </c>
      <c r="AH27" s="85">
        <v>108035</v>
      </c>
      <c r="AI27" s="85">
        <v>237</v>
      </c>
      <c r="AJ27" s="85"/>
      <c r="AK27" s="85" t="s">
        <v>690</v>
      </c>
      <c r="AL27" s="85" t="s">
        <v>760</v>
      </c>
      <c r="AM27" s="90" t="s">
        <v>805</v>
      </c>
      <c r="AN27" s="85"/>
      <c r="AO27" s="87">
        <v>40238.00372685185</v>
      </c>
      <c r="AP27" s="90" t="s">
        <v>853</v>
      </c>
      <c r="AQ27" s="85" t="b">
        <v>1</v>
      </c>
      <c r="AR27" s="85" t="b">
        <v>0</v>
      </c>
      <c r="AS27" s="85" t="b">
        <v>1</v>
      </c>
      <c r="AT27" s="85" t="s">
        <v>548</v>
      </c>
      <c r="AU27" s="85">
        <v>570</v>
      </c>
      <c r="AV27" s="90" t="s">
        <v>904</v>
      </c>
      <c r="AW27" s="85" t="b">
        <v>0</v>
      </c>
      <c r="AX27" s="85" t="s">
        <v>935</v>
      </c>
      <c r="AY27" s="90" t="s">
        <v>960</v>
      </c>
      <c r="AZ27" s="85" t="s">
        <v>65</v>
      </c>
      <c r="BA27" s="85" t="str">
        <f>REPLACE(INDEX(GroupVertices[Group],MATCH(Vertices[[#This Row],[Vertex]],GroupVertices[Vertex],0)),1,1,"")</f>
        <v>5</v>
      </c>
      <c r="BB27" s="51"/>
      <c r="BC27" s="51"/>
      <c r="BD27" s="51"/>
      <c r="BE27" s="51"/>
      <c r="BF27" s="51"/>
      <c r="BG27" s="51"/>
      <c r="BH27" s="51"/>
      <c r="BI27" s="51"/>
      <c r="BJ27" s="51"/>
      <c r="BK27" s="51"/>
      <c r="BL27" s="51"/>
      <c r="BM27" s="52"/>
      <c r="BN27" s="51"/>
      <c r="BO27" s="52"/>
      <c r="BP27" s="51"/>
      <c r="BQ27" s="52"/>
      <c r="BR27" s="51"/>
      <c r="BS27" s="52"/>
      <c r="BT27" s="51"/>
      <c r="BU27" s="2"/>
      <c r="BV27" s="3"/>
      <c r="BW27" s="3"/>
      <c r="BX27" s="3"/>
      <c r="BY27" s="3"/>
    </row>
    <row r="28" spans="1:77" ht="41.45" customHeight="1">
      <c r="A28" s="14" t="s">
        <v>223</v>
      </c>
      <c r="C28" s="15"/>
      <c r="D28" s="15" t="s">
        <v>64</v>
      </c>
      <c r="E28" s="93">
        <v>162.11255415197382</v>
      </c>
      <c r="F28" s="81">
        <v>99.99974597300233</v>
      </c>
      <c r="G28" s="112" t="s">
        <v>357</v>
      </c>
      <c r="H28" s="15"/>
      <c r="I28" s="16" t="s">
        <v>223</v>
      </c>
      <c r="J28" s="66"/>
      <c r="K28" s="66"/>
      <c r="L28" s="114" t="s">
        <v>1041</v>
      </c>
      <c r="M28" s="94">
        <v>1.0846587307548237</v>
      </c>
      <c r="N28" s="95">
        <v>2236.586669921875</v>
      </c>
      <c r="O28" s="95">
        <v>9551.3046875</v>
      </c>
      <c r="P28" s="77"/>
      <c r="Q28" s="96"/>
      <c r="R28" s="96"/>
      <c r="S28" s="97"/>
      <c r="T28" s="51">
        <v>0</v>
      </c>
      <c r="U28" s="51">
        <v>1</v>
      </c>
      <c r="V28" s="52">
        <v>0</v>
      </c>
      <c r="W28" s="52">
        <v>0.04</v>
      </c>
      <c r="X28" s="52">
        <v>0.030672</v>
      </c>
      <c r="Y28" s="52">
        <v>0.462158</v>
      </c>
      <c r="Z28" s="52">
        <v>0</v>
      </c>
      <c r="AA28" s="52">
        <v>0</v>
      </c>
      <c r="AB28" s="82">
        <v>28</v>
      </c>
      <c r="AC28" s="82"/>
      <c r="AD28" s="98"/>
      <c r="AE28" s="85" t="s">
        <v>615</v>
      </c>
      <c r="AF28" s="85">
        <v>177</v>
      </c>
      <c r="AG28" s="85">
        <v>194</v>
      </c>
      <c r="AH28" s="85">
        <v>7923</v>
      </c>
      <c r="AI28" s="85">
        <v>16570</v>
      </c>
      <c r="AJ28" s="85"/>
      <c r="AK28" s="85"/>
      <c r="AL28" s="85" t="s">
        <v>761</v>
      </c>
      <c r="AM28" s="85"/>
      <c r="AN28" s="85"/>
      <c r="AO28" s="87">
        <v>41382.072696759256</v>
      </c>
      <c r="AP28" s="90" t="s">
        <v>854</v>
      </c>
      <c r="AQ28" s="85" t="b">
        <v>1</v>
      </c>
      <c r="AR28" s="85" t="b">
        <v>0</v>
      </c>
      <c r="AS28" s="85" t="b">
        <v>0</v>
      </c>
      <c r="AT28" s="85" t="s">
        <v>548</v>
      </c>
      <c r="AU28" s="85">
        <v>0</v>
      </c>
      <c r="AV28" s="90" t="s">
        <v>904</v>
      </c>
      <c r="AW28" s="85" t="b">
        <v>0</v>
      </c>
      <c r="AX28" s="85" t="s">
        <v>935</v>
      </c>
      <c r="AY28" s="90" t="s">
        <v>961</v>
      </c>
      <c r="AZ28" s="85" t="s">
        <v>66</v>
      </c>
      <c r="BA28" s="85" t="str">
        <f>REPLACE(INDEX(GroupVertices[Group],MATCH(Vertices[[#This Row],[Vertex]],GroupVertices[Vertex],0)),1,1,"")</f>
        <v>1</v>
      </c>
      <c r="BB28" s="51"/>
      <c r="BC28" s="51"/>
      <c r="BD28" s="51"/>
      <c r="BE28" s="51"/>
      <c r="BF28" s="51"/>
      <c r="BG28" s="51"/>
      <c r="BH28" s="132" t="s">
        <v>1456</v>
      </c>
      <c r="BI28" s="132" t="s">
        <v>1456</v>
      </c>
      <c r="BJ28" s="132" t="s">
        <v>1486</v>
      </c>
      <c r="BK28" s="132" t="s">
        <v>1486</v>
      </c>
      <c r="BL28" s="132">
        <v>0</v>
      </c>
      <c r="BM28" s="135">
        <v>0</v>
      </c>
      <c r="BN28" s="132">
        <v>0</v>
      </c>
      <c r="BO28" s="135">
        <v>0</v>
      </c>
      <c r="BP28" s="132">
        <v>0</v>
      </c>
      <c r="BQ28" s="135">
        <v>0</v>
      </c>
      <c r="BR28" s="132">
        <v>17</v>
      </c>
      <c r="BS28" s="135">
        <v>100</v>
      </c>
      <c r="BT28" s="132">
        <v>17</v>
      </c>
      <c r="BU28" s="2"/>
      <c r="BV28" s="3"/>
      <c r="BW28" s="3"/>
      <c r="BX28" s="3"/>
      <c r="BY28" s="3"/>
    </row>
    <row r="29" spans="1:77" ht="41.45" customHeight="1">
      <c r="A29" s="14" t="s">
        <v>224</v>
      </c>
      <c r="C29" s="15"/>
      <c r="D29" s="15" t="s">
        <v>64</v>
      </c>
      <c r="E29" s="93">
        <v>165.50698388777215</v>
      </c>
      <c r="F29" s="81">
        <v>99.99208497801064</v>
      </c>
      <c r="G29" s="112" t="s">
        <v>358</v>
      </c>
      <c r="H29" s="15"/>
      <c r="I29" s="16" t="s">
        <v>224</v>
      </c>
      <c r="J29" s="66"/>
      <c r="K29" s="66"/>
      <c r="L29" s="114" t="s">
        <v>1042</v>
      </c>
      <c r="M29" s="94">
        <v>3.63781299498787</v>
      </c>
      <c r="N29" s="95">
        <v>5416.1181640625</v>
      </c>
      <c r="O29" s="95">
        <v>9547.05078125</v>
      </c>
      <c r="P29" s="77"/>
      <c r="Q29" s="96"/>
      <c r="R29" s="96"/>
      <c r="S29" s="97"/>
      <c r="T29" s="51">
        <v>1</v>
      </c>
      <c r="U29" s="51">
        <v>1</v>
      </c>
      <c r="V29" s="52">
        <v>0</v>
      </c>
      <c r="W29" s="52">
        <v>0.05</v>
      </c>
      <c r="X29" s="52">
        <v>0.014926</v>
      </c>
      <c r="Y29" s="52">
        <v>0.677292</v>
      </c>
      <c r="Z29" s="52">
        <v>0.5</v>
      </c>
      <c r="AA29" s="52">
        <v>0</v>
      </c>
      <c r="AB29" s="82">
        <v>29</v>
      </c>
      <c r="AC29" s="82"/>
      <c r="AD29" s="98"/>
      <c r="AE29" s="85" t="s">
        <v>616</v>
      </c>
      <c r="AF29" s="85">
        <v>994</v>
      </c>
      <c r="AG29" s="85">
        <v>5532</v>
      </c>
      <c r="AH29" s="85">
        <v>27414</v>
      </c>
      <c r="AI29" s="85">
        <v>3268</v>
      </c>
      <c r="AJ29" s="85"/>
      <c r="AK29" s="85" t="s">
        <v>691</v>
      </c>
      <c r="AL29" s="85" t="s">
        <v>762</v>
      </c>
      <c r="AM29" s="90" t="s">
        <v>806</v>
      </c>
      <c r="AN29" s="85"/>
      <c r="AO29" s="87">
        <v>40575.02155092593</v>
      </c>
      <c r="AP29" s="90" t="s">
        <v>855</v>
      </c>
      <c r="AQ29" s="85" t="b">
        <v>0</v>
      </c>
      <c r="AR29" s="85" t="b">
        <v>0</v>
      </c>
      <c r="AS29" s="85" t="b">
        <v>0</v>
      </c>
      <c r="AT29" s="85" t="s">
        <v>548</v>
      </c>
      <c r="AU29" s="85">
        <v>210</v>
      </c>
      <c r="AV29" s="90" t="s">
        <v>905</v>
      </c>
      <c r="AW29" s="85" t="b">
        <v>1</v>
      </c>
      <c r="AX29" s="85" t="s">
        <v>935</v>
      </c>
      <c r="AY29" s="90" t="s">
        <v>962</v>
      </c>
      <c r="AZ29" s="85" t="s">
        <v>66</v>
      </c>
      <c r="BA29" s="85" t="str">
        <f>REPLACE(INDEX(GroupVertices[Group],MATCH(Vertices[[#This Row],[Vertex]],GroupVertices[Vertex],0)),1,1,"")</f>
        <v>3</v>
      </c>
      <c r="BB29" s="51" t="s">
        <v>325</v>
      </c>
      <c r="BC29" s="51" t="s">
        <v>325</v>
      </c>
      <c r="BD29" s="51" t="s">
        <v>333</v>
      </c>
      <c r="BE29" s="51" t="s">
        <v>333</v>
      </c>
      <c r="BF29" s="51"/>
      <c r="BG29" s="51"/>
      <c r="BH29" s="132" t="s">
        <v>1459</v>
      </c>
      <c r="BI29" s="132" t="s">
        <v>1459</v>
      </c>
      <c r="BJ29" s="132" t="s">
        <v>1489</v>
      </c>
      <c r="BK29" s="132" t="s">
        <v>1489</v>
      </c>
      <c r="BL29" s="132">
        <v>0</v>
      </c>
      <c r="BM29" s="135">
        <v>0</v>
      </c>
      <c r="BN29" s="132">
        <v>0</v>
      </c>
      <c r="BO29" s="135">
        <v>0</v>
      </c>
      <c r="BP29" s="132">
        <v>0</v>
      </c>
      <c r="BQ29" s="135">
        <v>0</v>
      </c>
      <c r="BR29" s="132">
        <v>20</v>
      </c>
      <c r="BS29" s="135">
        <v>100</v>
      </c>
      <c r="BT29" s="132">
        <v>20</v>
      </c>
      <c r="BU29" s="2"/>
      <c r="BV29" s="3"/>
      <c r="BW29" s="3"/>
      <c r="BX29" s="3"/>
      <c r="BY29" s="3"/>
    </row>
    <row r="30" spans="1:77" ht="41.45" customHeight="1">
      <c r="A30" s="14" t="s">
        <v>254</v>
      </c>
      <c r="C30" s="15"/>
      <c r="D30" s="15" t="s">
        <v>64</v>
      </c>
      <c r="E30" s="93">
        <v>189.33158195472976</v>
      </c>
      <c r="F30" s="81">
        <v>99.93831449499098</v>
      </c>
      <c r="G30" s="112" t="s">
        <v>388</v>
      </c>
      <c r="H30" s="15"/>
      <c r="I30" s="16" t="s">
        <v>254</v>
      </c>
      <c r="J30" s="66"/>
      <c r="K30" s="66"/>
      <c r="L30" s="114" t="s">
        <v>1043</v>
      </c>
      <c r="M30" s="94">
        <v>21.5577226360061</v>
      </c>
      <c r="N30" s="95">
        <v>4687.4013671875</v>
      </c>
      <c r="O30" s="95">
        <v>7235.92822265625</v>
      </c>
      <c r="P30" s="77"/>
      <c r="Q30" s="96"/>
      <c r="R30" s="96"/>
      <c r="S30" s="97"/>
      <c r="T30" s="51">
        <v>10</v>
      </c>
      <c r="U30" s="51">
        <v>1</v>
      </c>
      <c r="V30" s="52">
        <v>64</v>
      </c>
      <c r="W30" s="52">
        <v>0.090909</v>
      </c>
      <c r="X30" s="52">
        <v>0.055127</v>
      </c>
      <c r="Y30" s="52">
        <v>3.098683</v>
      </c>
      <c r="Z30" s="52">
        <v>0.08181818181818182</v>
      </c>
      <c r="AA30" s="52">
        <v>0</v>
      </c>
      <c r="AB30" s="82">
        <v>30</v>
      </c>
      <c r="AC30" s="82"/>
      <c r="AD30" s="98"/>
      <c r="AE30" s="85" t="s">
        <v>617</v>
      </c>
      <c r="AF30" s="85">
        <v>2604</v>
      </c>
      <c r="AG30" s="85">
        <v>42998</v>
      </c>
      <c r="AH30" s="85">
        <v>29343</v>
      </c>
      <c r="AI30" s="85">
        <v>3846</v>
      </c>
      <c r="AJ30" s="85"/>
      <c r="AK30" s="85" t="s">
        <v>692</v>
      </c>
      <c r="AL30" s="85" t="s">
        <v>762</v>
      </c>
      <c r="AM30" s="90" t="s">
        <v>807</v>
      </c>
      <c r="AN30" s="85"/>
      <c r="AO30" s="87">
        <v>39819.9190625</v>
      </c>
      <c r="AP30" s="90" t="s">
        <v>856</v>
      </c>
      <c r="AQ30" s="85" t="b">
        <v>0</v>
      </c>
      <c r="AR30" s="85" t="b">
        <v>0</v>
      </c>
      <c r="AS30" s="85" t="b">
        <v>1</v>
      </c>
      <c r="AT30" s="85" t="s">
        <v>548</v>
      </c>
      <c r="AU30" s="85">
        <v>1416</v>
      </c>
      <c r="AV30" s="90" t="s">
        <v>904</v>
      </c>
      <c r="AW30" s="85" t="b">
        <v>1</v>
      </c>
      <c r="AX30" s="85" t="s">
        <v>935</v>
      </c>
      <c r="AY30" s="90" t="s">
        <v>963</v>
      </c>
      <c r="AZ30" s="85" t="s">
        <v>66</v>
      </c>
      <c r="BA30" s="85" t="str">
        <f>REPLACE(INDEX(GroupVertices[Group],MATCH(Vertices[[#This Row],[Vertex]],GroupVertices[Vertex],0)),1,1,"")</f>
        <v>3</v>
      </c>
      <c r="BB30" s="51" t="s">
        <v>329</v>
      </c>
      <c r="BC30" s="51" t="s">
        <v>329</v>
      </c>
      <c r="BD30" s="51" t="s">
        <v>336</v>
      </c>
      <c r="BE30" s="51" t="s">
        <v>336</v>
      </c>
      <c r="BF30" s="51"/>
      <c r="BG30" s="51"/>
      <c r="BH30" s="132" t="s">
        <v>1460</v>
      </c>
      <c r="BI30" s="132" t="s">
        <v>1460</v>
      </c>
      <c r="BJ30" s="132" t="s">
        <v>1380</v>
      </c>
      <c r="BK30" s="132" t="s">
        <v>1380</v>
      </c>
      <c r="BL30" s="132">
        <v>0</v>
      </c>
      <c r="BM30" s="135">
        <v>0</v>
      </c>
      <c r="BN30" s="132">
        <v>1</v>
      </c>
      <c r="BO30" s="135">
        <v>2.380952380952381</v>
      </c>
      <c r="BP30" s="132">
        <v>0</v>
      </c>
      <c r="BQ30" s="135">
        <v>0</v>
      </c>
      <c r="BR30" s="132">
        <v>41</v>
      </c>
      <c r="BS30" s="135">
        <v>97.61904761904762</v>
      </c>
      <c r="BT30" s="132">
        <v>42</v>
      </c>
      <c r="BU30" s="2"/>
      <c r="BV30" s="3"/>
      <c r="BW30" s="3"/>
      <c r="BX30" s="3"/>
      <c r="BY30" s="3"/>
    </row>
    <row r="31" spans="1:77" ht="41.45" customHeight="1">
      <c r="A31" s="14" t="s">
        <v>225</v>
      </c>
      <c r="C31" s="15"/>
      <c r="D31" s="15" t="s">
        <v>64</v>
      </c>
      <c r="E31" s="93">
        <v>1000</v>
      </c>
      <c r="F31" s="81">
        <v>98.10869150262948</v>
      </c>
      <c r="G31" s="112" t="s">
        <v>359</v>
      </c>
      <c r="H31" s="15"/>
      <c r="I31" s="16" t="s">
        <v>225</v>
      </c>
      <c r="J31" s="66"/>
      <c r="K31" s="66"/>
      <c r="L31" s="114" t="s">
        <v>1044</v>
      </c>
      <c r="M31" s="94">
        <v>631.3100785570118</v>
      </c>
      <c r="N31" s="95">
        <v>5762.90625</v>
      </c>
      <c r="O31" s="95">
        <v>8350.5498046875</v>
      </c>
      <c r="P31" s="77"/>
      <c r="Q31" s="96"/>
      <c r="R31" s="96"/>
      <c r="S31" s="97"/>
      <c r="T31" s="51">
        <v>0</v>
      </c>
      <c r="U31" s="51">
        <v>2</v>
      </c>
      <c r="V31" s="52">
        <v>0</v>
      </c>
      <c r="W31" s="52">
        <v>0.05</v>
      </c>
      <c r="X31" s="52">
        <v>0.014926</v>
      </c>
      <c r="Y31" s="52">
        <v>0.677292</v>
      </c>
      <c r="Z31" s="52">
        <v>0.5</v>
      </c>
      <c r="AA31" s="52">
        <v>0</v>
      </c>
      <c r="AB31" s="82">
        <v>31</v>
      </c>
      <c r="AC31" s="82"/>
      <c r="AD31" s="98"/>
      <c r="AE31" s="85" t="s">
        <v>618</v>
      </c>
      <c r="AF31" s="85">
        <v>4785</v>
      </c>
      <c r="AG31" s="85">
        <v>1317836</v>
      </c>
      <c r="AH31" s="85">
        <v>159223</v>
      </c>
      <c r="AI31" s="85">
        <v>2210</v>
      </c>
      <c r="AJ31" s="85"/>
      <c r="AK31" s="85" t="s">
        <v>693</v>
      </c>
      <c r="AL31" s="85"/>
      <c r="AM31" s="90" t="s">
        <v>808</v>
      </c>
      <c r="AN31" s="85"/>
      <c r="AO31" s="87">
        <v>41261.657372685186</v>
      </c>
      <c r="AP31" s="90" t="s">
        <v>857</v>
      </c>
      <c r="AQ31" s="85" t="b">
        <v>0</v>
      </c>
      <c r="AR31" s="85" t="b">
        <v>0</v>
      </c>
      <c r="AS31" s="85" t="b">
        <v>1</v>
      </c>
      <c r="AT31" s="85" t="s">
        <v>548</v>
      </c>
      <c r="AU31" s="85">
        <v>12523</v>
      </c>
      <c r="AV31" s="90" t="s">
        <v>904</v>
      </c>
      <c r="AW31" s="85" t="b">
        <v>1</v>
      </c>
      <c r="AX31" s="85" t="s">
        <v>935</v>
      </c>
      <c r="AY31" s="90" t="s">
        <v>964</v>
      </c>
      <c r="AZ31" s="85" t="s">
        <v>66</v>
      </c>
      <c r="BA31" s="85" t="str">
        <f>REPLACE(INDEX(GroupVertices[Group],MATCH(Vertices[[#This Row],[Vertex]],GroupVertices[Vertex],0)),1,1,"")</f>
        <v>3</v>
      </c>
      <c r="BB31" s="51"/>
      <c r="BC31" s="51"/>
      <c r="BD31" s="51"/>
      <c r="BE31" s="51"/>
      <c r="BF31" s="51"/>
      <c r="BG31" s="51"/>
      <c r="BH31" s="132" t="s">
        <v>1461</v>
      </c>
      <c r="BI31" s="132" t="s">
        <v>1461</v>
      </c>
      <c r="BJ31" s="132" t="s">
        <v>1490</v>
      </c>
      <c r="BK31" s="132" t="s">
        <v>1490</v>
      </c>
      <c r="BL31" s="132">
        <v>0</v>
      </c>
      <c r="BM31" s="135">
        <v>0</v>
      </c>
      <c r="BN31" s="132">
        <v>0</v>
      </c>
      <c r="BO31" s="135">
        <v>0</v>
      </c>
      <c r="BP31" s="132">
        <v>0</v>
      </c>
      <c r="BQ31" s="135">
        <v>0</v>
      </c>
      <c r="BR31" s="132">
        <v>23</v>
      </c>
      <c r="BS31" s="135">
        <v>100</v>
      </c>
      <c r="BT31" s="132">
        <v>23</v>
      </c>
      <c r="BU31" s="2"/>
      <c r="BV31" s="3"/>
      <c r="BW31" s="3"/>
      <c r="BX31" s="3"/>
      <c r="BY31" s="3"/>
    </row>
    <row r="32" spans="1:77" ht="41.45" customHeight="1">
      <c r="A32" s="14" t="s">
        <v>226</v>
      </c>
      <c r="C32" s="15"/>
      <c r="D32" s="15" t="s">
        <v>64</v>
      </c>
      <c r="E32" s="93">
        <v>197.09718254176028</v>
      </c>
      <c r="F32" s="81">
        <v>99.92078806733294</v>
      </c>
      <c r="G32" s="112" t="s">
        <v>360</v>
      </c>
      <c r="H32" s="15"/>
      <c r="I32" s="16" t="s">
        <v>226</v>
      </c>
      <c r="J32" s="66"/>
      <c r="K32" s="66"/>
      <c r="L32" s="114" t="s">
        <v>1045</v>
      </c>
      <c r="M32" s="94">
        <v>27.398696760175074</v>
      </c>
      <c r="N32" s="95">
        <v>5560.29736328125</v>
      </c>
      <c r="O32" s="95">
        <v>6297.99365234375</v>
      </c>
      <c r="P32" s="77"/>
      <c r="Q32" s="96"/>
      <c r="R32" s="96"/>
      <c r="S32" s="97"/>
      <c r="T32" s="51">
        <v>0</v>
      </c>
      <c r="U32" s="51">
        <v>2</v>
      </c>
      <c r="V32" s="52">
        <v>0</v>
      </c>
      <c r="W32" s="52">
        <v>0.05</v>
      </c>
      <c r="X32" s="52">
        <v>0.022374</v>
      </c>
      <c r="Y32" s="52">
        <v>0.627825</v>
      </c>
      <c r="Z32" s="52">
        <v>0.5</v>
      </c>
      <c r="AA32" s="52">
        <v>0</v>
      </c>
      <c r="AB32" s="82">
        <v>32</v>
      </c>
      <c r="AC32" s="82"/>
      <c r="AD32" s="98"/>
      <c r="AE32" s="85" t="s">
        <v>619</v>
      </c>
      <c r="AF32" s="85">
        <v>1659</v>
      </c>
      <c r="AG32" s="85">
        <v>55210</v>
      </c>
      <c r="AH32" s="85">
        <v>114458</v>
      </c>
      <c r="AI32" s="85">
        <v>725</v>
      </c>
      <c r="AJ32" s="85"/>
      <c r="AK32" s="85" t="s">
        <v>694</v>
      </c>
      <c r="AL32" s="85" t="s">
        <v>763</v>
      </c>
      <c r="AM32" s="85"/>
      <c r="AN32" s="85"/>
      <c r="AO32" s="87">
        <v>39665.84025462963</v>
      </c>
      <c r="AP32" s="90" t="s">
        <v>858</v>
      </c>
      <c r="AQ32" s="85" t="b">
        <v>0</v>
      </c>
      <c r="AR32" s="85" t="b">
        <v>0</v>
      </c>
      <c r="AS32" s="85" t="b">
        <v>1</v>
      </c>
      <c r="AT32" s="85" t="s">
        <v>548</v>
      </c>
      <c r="AU32" s="85">
        <v>1792</v>
      </c>
      <c r="AV32" s="90" t="s">
        <v>906</v>
      </c>
      <c r="AW32" s="85" t="b">
        <v>1</v>
      </c>
      <c r="AX32" s="85" t="s">
        <v>935</v>
      </c>
      <c r="AY32" s="90" t="s">
        <v>965</v>
      </c>
      <c r="AZ32" s="85" t="s">
        <v>66</v>
      </c>
      <c r="BA32" s="85" t="str">
        <f>REPLACE(INDEX(GroupVertices[Group],MATCH(Vertices[[#This Row],[Vertex]],GroupVertices[Vertex],0)),1,1,"")</f>
        <v>3</v>
      </c>
      <c r="BB32" s="51"/>
      <c r="BC32" s="51"/>
      <c r="BD32" s="51"/>
      <c r="BE32" s="51"/>
      <c r="BF32" s="51"/>
      <c r="BG32" s="51"/>
      <c r="BH32" s="132" t="s">
        <v>1462</v>
      </c>
      <c r="BI32" s="132" t="s">
        <v>1462</v>
      </c>
      <c r="BJ32" s="132" t="s">
        <v>1491</v>
      </c>
      <c r="BK32" s="132" t="s">
        <v>1491</v>
      </c>
      <c r="BL32" s="132">
        <v>0</v>
      </c>
      <c r="BM32" s="135">
        <v>0</v>
      </c>
      <c r="BN32" s="132">
        <v>0</v>
      </c>
      <c r="BO32" s="135">
        <v>0</v>
      </c>
      <c r="BP32" s="132">
        <v>0</v>
      </c>
      <c r="BQ32" s="135">
        <v>0</v>
      </c>
      <c r="BR32" s="132">
        <v>24</v>
      </c>
      <c r="BS32" s="135">
        <v>100</v>
      </c>
      <c r="BT32" s="132">
        <v>24</v>
      </c>
      <c r="BU32" s="2"/>
      <c r="BV32" s="3"/>
      <c r="BW32" s="3"/>
      <c r="BX32" s="3"/>
      <c r="BY32" s="3"/>
    </row>
    <row r="33" spans="1:77" ht="41.45" customHeight="1">
      <c r="A33" s="14" t="s">
        <v>281</v>
      </c>
      <c r="C33" s="15"/>
      <c r="D33" s="15" t="s">
        <v>64</v>
      </c>
      <c r="E33" s="93">
        <v>179.22905194112394</v>
      </c>
      <c r="F33" s="81">
        <v>99.9611152120073</v>
      </c>
      <c r="G33" s="112" t="s">
        <v>924</v>
      </c>
      <c r="H33" s="15"/>
      <c r="I33" s="16" t="s">
        <v>281</v>
      </c>
      <c r="J33" s="66"/>
      <c r="K33" s="66"/>
      <c r="L33" s="114" t="s">
        <v>1046</v>
      </c>
      <c r="M33" s="94">
        <v>13.959003678368333</v>
      </c>
      <c r="N33" s="95">
        <v>4325.802734375</v>
      </c>
      <c r="O33" s="95">
        <v>6549.3466796875</v>
      </c>
      <c r="P33" s="77"/>
      <c r="Q33" s="96"/>
      <c r="R33" s="96"/>
      <c r="S33" s="97"/>
      <c r="T33" s="51">
        <v>9</v>
      </c>
      <c r="U33" s="51">
        <v>0</v>
      </c>
      <c r="V33" s="52">
        <v>28</v>
      </c>
      <c r="W33" s="52">
        <v>0.076923</v>
      </c>
      <c r="X33" s="52">
        <v>0.049883</v>
      </c>
      <c r="Y33" s="52">
        <v>2.524047</v>
      </c>
      <c r="Z33" s="52">
        <v>0.1111111111111111</v>
      </c>
      <c r="AA33" s="52">
        <v>0</v>
      </c>
      <c r="AB33" s="82">
        <v>33</v>
      </c>
      <c r="AC33" s="82"/>
      <c r="AD33" s="98"/>
      <c r="AE33" s="85" t="s">
        <v>620</v>
      </c>
      <c r="AF33" s="85">
        <v>1136</v>
      </c>
      <c r="AG33" s="85">
        <v>27111</v>
      </c>
      <c r="AH33" s="85">
        <v>9123</v>
      </c>
      <c r="AI33" s="85">
        <v>8615</v>
      </c>
      <c r="AJ33" s="85"/>
      <c r="AK33" s="85" t="s">
        <v>695</v>
      </c>
      <c r="AL33" s="85" t="s">
        <v>764</v>
      </c>
      <c r="AM33" s="90" t="s">
        <v>809</v>
      </c>
      <c r="AN33" s="85"/>
      <c r="AO33" s="87">
        <v>39313.600069444445</v>
      </c>
      <c r="AP33" s="90" t="s">
        <v>859</v>
      </c>
      <c r="AQ33" s="85" t="b">
        <v>1</v>
      </c>
      <c r="AR33" s="85" t="b">
        <v>0</v>
      </c>
      <c r="AS33" s="85" t="b">
        <v>1</v>
      </c>
      <c r="AT33" s="85" t="s">
        <v>548</v>
      </c>
      <c r="AU33" s="85">
        <v>844</v>
      </c>
      <c r="AV33" s="90" t="s">
        <v>904</v>
      </c>
      <c r="AW33" s="85" t="b">
        <v>1</v>
      </c>
      <c r="AX33" s="85" t="s">
        <v>935</v>
      </c>
      <c r="AY33" s="90" t="s">
        <v>966</v>
      </c>
      <c r="AZ33" s="85" t="s">
        <v>65</v>
      </c>
      <c r="BA33" s="85" t="str">
        <f>REPLACE(INDEX(GroupVertices[Group],MATCH(Vertices[[#This Row],[Vertex]],GroupVertices[Vertex],0)),1,1,"")</f>
        <v>3</v>
      </c>
      <c r="BB33" s="51"/>
      <c r="BC33" s="51"/>
      <c r="BD33" s="51"/>
      <c r="BE33" s="51"/>
      <c r="BF33" s="51"/>
      <c r="BG33" s="51"/>
      <c r="BH33" s="51"/>
      <c r="BI33" s="51"/>
      <c r="BJ33" s="51"/>
      <c r="BK33" s="51"/>
      <c r="BL33" s="51"/>
      <c r="BM33" s="52"/>
      <c r="BN33" s="51"/>
      <c r="BO33" s="52"/>
      <c r="BP33" s="51"/>
      <c r="BQ33" s="52"/>
      <c r="BR33" s="51"/>
      <c r="BS33" s="52"/>
      <c r="BT33" s="51"/>
      <c r="BU33" s="2"/>
      <c r="BV33" s="3"/>
      <c r="BW33" s="3"/>
      <c r="BX33" s="3"/>
      <c r="BY33" s="3"/>
    </row>
    <row r="34" spans="1:77" ht="41.45" customHeight="1">
      <c r="A34" s="14" t="s">
        <v>227</v>
      </c>
      <c r="C34" s="15"/>
      <c r="D34" s="15" t="s">
        <v>64</v>
      </c>
      <c r="E34" s="93">
        <v>180.17399809837315</v>
      </c>
      <c r="F34" s="81">
        <v>99.95898253337154</v>
      </c>
      <c r="G34" s="112" t="s">
        <v>361</v>
      </c>
      <c r="H34" s="15"/>
      <c r="I34" s="16" t="s">
        <v>227</v>
      </c>
      <c r="J34" s="66"/>
      <c r="K34" s="66"/>
      <c r="L34" s="114" t="s">
        <v>1047</v>
      </c>
      <c r="M34" s="94">
        <v>14.669754378377759</v>
      </c>
      <c r="N34" s="95">
        <v>3501.924072265625</v>
      </c>
      <c r="O34" s="95">
        <v>6197.92529296875</v>
      </c>
      <c r="P34" s="77"/>
      <c r="Q34" s="96"/>
      <c r="R34" s="96"/>
      <c r="S34" s="97"/>
      <c r="T34" s="51">
        <v>0</v>
      </c>
      <c r="U34" s="51">
        <v>2</v>
      </c>
      <c r="V34" s="52">
        <v>0</v>
      </c>
      <c r="W34" s="52">
        <v>0.05</v>
      </c>
      <c r="X34" s="52">
        <v>0.022374</v>
      </c>
      <c r="Y34" s="52">
        <v>0.627825</v>
      </c>
      <c r="Z34" s="52">
        <v>0.5</v>
      </c>
      <c r="AA34" s="52">
        <v>0</v>
      </c>
      <c r="AB34" s="82">
        <v>34</v>
      </c>
      <c r="AC34" s="82"/>
      <c r="AD34" s="98"/>
      <c r="AE34" s="85" t="s">
        <v>621</v>
      </c>
      <c r="AF34" s="85">
        <v>2112</v>
      </c>
      <c r="AG34" s="85">
        <v>28597</v>
      </c>
      <c r="AH34" s="85">
        <v>24773</v>
      </c>
      <c r="AI34" s="85">
        <v>3855</v>
      </c>
      <c r="AJ34" s="85"/>
      <c r="AK34" s="85" t="s">
        <v>696</v>
      </c>
      <c r="AL34" s="85" t="s">
        <v>765</v>
      </c>
      <c r="AM34" s="85"/>
      <c r="AN34" s="85"/>
      <c r="AO34" s="87">
        <v>40430.80554398148</v>
      </c>
      <c r="AP34" s="90" t="s">
        <v>860</v>
      </c>
      <c r="AQ34" s="85" t="b">
        <v>0</v>
      </c>
      <c r="AR34" s="85" t="b">
        <v>0</v>
      </c>
      <c r="AS34" s="85" t="b">
        <v>0</v>
      </c>
      <c r="AT34" s="85" t="s">
        <v>548</v>
      </c>
      <c r="AU34" s="85">
        <v>858</v>
      </c>
      <c r="AV34" s="90" t="s">
        <v>907</v>
      </c>
      <c r="AW34" s="85" t="b">
        <v>1</v>
      </c>
      <c r="AX34" s="85" t="s">
        <v>935</v>
      </c>
      <c r="AY34" s="90" t="s">
        <v>967</v>
      </c>
      <c r="AZ34" s="85" t="s">
        <v>66</v>
      </c>
      <c r="BA34" s="85" t="str">
        <f>REPLACE(INDEX(GroupVertices[Group],MATCH(Vertices[[#This Row],[Vertex]],GroupVertices[Vertex],0)),1,1,"")</f>
        <v>3</v>
      </c>
      <c r="BB34" s="51"/>
      <c r="BC34" s="51"/>
      <c r="BD34" s="51"/>
      <c r="BE34" s="51"/>
      <c r="BF34" s="51"/>
      <c r="BG34" s="51"/>
      <c r="BH34" s="132" t="s">
        <v>1462</v>
      </c>
      <c r="BI34" s="132" t="s">
        <v>1462</v>
      </c>
      <c r="BJ34" s="132" t="s">
        <v>1491</v>
      </c>
      <c r="BK34" s="132" t="s">
        <v>1491</v>
      </c>
      <c r="BL34" s="132">
        <v>0</v>
      </c>
      <c r="BM34" s="135">
        <v>0</v>
      </c>
      <c r="BN34" s="132">
        <v>0</v>
      </c>
      <c r="BO34" s="135">
        <v>0</v>
      </c>
      <c r="BP34" s="132">
        <v>0</v>
      </c>
      <c r="BQ34" s="135">
        <v>0</v>
      </c>
      <c r="BR34" s="132">
        <v>24</v>
      </c>
      <c r="BS34" s="135">
        <v>100</v>
      </c>
      <c r="BT34" s="132">
        <v>24</v>
      </c>
      <c r="BU34" s="2"/>
      <c r="BV34" s="3"/>
      <c r="BW34" s="3"/>
      <c r="BX34" s="3"/>
      <c r="BY34" s="3"/>
    </row>
    <row r="35" spans="1:77" ht="41.45" customHeight="1">
      <c r="A35" s="14" t="s">
        <v>228</v>
      </c>
      <c r="C35" s="15"/>
      <c r="D35" s="15" t="s">
        <v>64</v>
      </c>
      <c r="E35" s="93">
        <v>173.3139179204428</v>
      </c>
      <c r="F35" s="81">
        <v>99.97446526360204</v>
      </c>
      <c r="G35" s="112" t="s">
        <v>362</v>
      </c>
      <c r="H35" s="15"/>
      <c r="I35" s="16" t="s">
        <v>228</v>
      </c>
      <c r="J35" s="66"/>
      <c r="K35" s="66"/>
      <c r="L35" s="114" t="s">
        <v>1048</v>
      </c>
      <c r="M35" s="94">
        <v>9.50987648355833</v>
      </c>
      <c r="N35" s="95">
        <v>3546.80126953125</v>
      </c>
      <c r="O35" s="95">
        <v>8031.34814453125</v>
      </c>
      <c r="P35" s="77"/>
      <c r="Q35" s="96"/>
      <c r="R35" s="96"/>
      <c r="S35" s="97"/>
      <c r="T35" s="51">
        <v>0</v>
      </c>
      <c r="U35" s="51">
        <v>2</v>
      </c>
      <c r="V35" s="52">
        <v>0</v>
      </c>
      <c r="W35" s="52">
        <v>0.05</v>
      </c>
      <c r="X35" s="52">
        <v>0.022374</v>
      </c>
      <c r="Y35" s="52">
        <v>0.627825</v>
      </c>
      <c r="Z35" s="52">
        <v>0.5</v>
      </c>
      <c r="AA35" s="52">
        <v>0</v>
      </c>
      <c r="AB35" s="82">
        <v>35</v>
      </c>
      <c r="AC35" s="82"/>
      <c r="AD35" s="98"/>
      <c r="AE35" s="85" t="s">
        <v>622</v>
      </c>
      <c r="AF35" s="85">
        <v>1095</v>
      </c>
      <c r="AG35" s="85">
        <v>17809</v>
      </c>
      <c r="AH35" s="85">
        <v>43200</v>
      </c>
      <c r="AI35" s="85">
        <v>3005</v>
      </c>
      <c r="AJ35" s="85"/>
      <c r="AK35" s="85" t="s">
        <v>697</v>
      </c>
      <c r="AL35" s="85" t="s">
        <v>766</v>
      </c>
      <c r="AM35" s="90" t="s">
        <v>810</v>
      </c>
      <c r="AN35" s="85"/>
      <c r="AO35" s="87">
        <v>39547.488032407404</v>
      </c>
      <c r="AP35" s="90" t="s">
        <v>861</v>
      </c>
      <c r="AQ35" s="85" t="b">
        <v>0</v>
      </c>
      <c r="AR35" s="85" t="b">
        <v>0</v>
      </c>
      <c r="AS35" s="85" t="b">
        <v>1</v>
      </c>
      <c r="AT35" s="85" t="s">
        <v>548</v>
      </c>
      <c r="AU35" s="85">
        <v>841</v>
      </c>
      <c r="AV35" s="90" t="s">
        <v>905</v>
      </c>
      <c r="AW35" s="85" t="b">
        <v>1</v>
      </c>
      <c r="AX35" s="85" t="s">
        <v>935</v>
      </c>
      <c r="AY35" s="90" t="s">
        <v>968</v>
      </c>
      <c r="AZ35" s="85" t="s">
        <v>66</v>
      </c>
      <c r="BA35" s="85" t="str">
        <f>REPLACE(INDEX(GroupVertices[Group],MATCH(Vertices[[#This Row],[Vertex]],GroupVertices[Vertex],0)),1,1,"")</f>
        <v>3</v>
      </c>
      <c r="BB35" s="51"/>
      <c r="BC35" s="51"/>
      <c r="BD35" s="51"/>
      <c r="BE35" s="51"/>
      <c r="BF35" s="51"/>
      <c r="BG35" s="51"/>
      <c r="BH35" s="132" t="s">
        <v>1462</v>
      </c>
      <c r="BI35" s="132" t="s">
        <v>1462</v>
      </c>
      <c r="BJ35" s="132" t="s">
        <v>1491</v>
      </c>
      <c r="BK35" s="132" t="s">
        <v>1491</v>
      </c>
      <c r="BL35" s="132">
        <v>0</v>
      </c>
      <c r="BM35" s="135">
        <v>0</v>
      </c>
      <c r="BN35" s="132">
        <v>0</v>
      </c>
      <c r="BO35" s="135">
        <v>0</v>
      </c>
      <c r="BP35" s="132">
        <v>0</v>
      </c>
      <c r="BQ35" s="135">
        <v>0</v>
      </c>
      <c r="BR35" s="132">
        <v>24</v>
      </c>
      <c r="BS35" s="135">
        <v>100</v>
      </c>
      <c r="BT35" s="132">
        <v>24</v>
      </c>
      <c r="BU35" s="2"/>
      <c r="BV35" s="3"/>
      <c r="BW35" s="3"/>
      <c r="BX35" s="3"/>
      <c r="BY35" s="3"/>
    </row>
    <row r="36" spans="1:77" ht="41.45" customHeight="1">
      <c r="A36" s="14" t="s">
        <v>229</v>
      </c>
      <c r="C36" s="15"/>
      <c r="D36" s="15" t="s">
        <v>64</v>
      </c>
      <c r="E36" s="93">
        <v>195.04767953717467</v>
      </c>
      <c r="F36" s="81">
        <v>99.92541365497966</v>
      </c>
      <c r="G36" s="112" t="s">
        <v>363</v>
      </c>
      <c r="H36" s="15"/>
      <c r="I36" s="16" t="s">
        <v>229</v>
      </c>
      <c r="J36" s="66"/>
      <c r="K36" s="66"/>
      <c r="L36" s="114" t="s">
        <v>1049</v>
      </c>
      <c r="M36" s="94">
        <v>25.85714258377509</v>
      </c>
      <c r="N36" s="95">
        <v>3955.429931640625</v>
      </c>
      <c r="O36" s="95">
        <v>4633.22314453125</v>
      </c>
      <c r="P36" s="77"/>
      <c r="Q36" s="96"/>
      <c r="R36" s="96"/>
      <c r="S36" s="97"/>
      <c r="T36" s="51">
        <v>0</v>
      </c>
      <c r="U36" s="51">
        <v>2</v>
      </c>
      <c r="V36" s="52">
        <v>0</v>
      </c>
      <c r="W36" s="52">
        <v>0.05</v>
      </c>
      <c r="X36" s="52">
        <v>0.022374</v>
      </c>
      <c r="Y36" s="52">
        <v>0.627825</v>
      </c>
      <c r="Z36" s="52">
        <v>0.5</v>
      </c>
      <c r="AA36" s="52">
        <v>0</v>
      </c>
      <c r="AB36" s="82">
        <v>36</v>
      </c>
      <c r="AC36" s="82"/>
      <c r="AD36" s="98"/>
      <c r="AE36" s="85" t="s">
        <v>623</v>
      </c>
      <c r="AF36" s="85">
        <v>147</v>
      </c>
      <c r="AG36" s="85">
        <v>51987</v>
      </c>
      <c r="AH36" s="85">
        <v>2292</v>
      </c>
      <c r="AI36" s="85">
        <v>0</v>
      </c>
      <c r="AJ36" s="85"/>
      <c r="AK36" s="85" t="s">
        <v>698</v>
      </c>
      <c r="AL36" s="85" t="s">
        <v>767</v>
      </c>
      <c r="AM36" s="85"/>
      <c r="AN36" s="85"/>
      <c r="AO36" s="87">
        <v>40537.59832175926</v>
      </c>
      <c r="AP36" s="90" t="s">
        <v>862</v>
      </c>
      <c r="AQ36" s="85" t="b">
        <v>0</v>
      </c>
      <c r="AR36" s="85" t="b">
        <v>0</v>
      </c>
      <c r="AS36" s="85" t="b">
        <v>1</v>
      </c>
      <c r="AT36" s="85" t="s">
        <v>548</v>
      </c>
      <c r="AU36" s="85">
        <v>1716</v>
      </c>
      <c r="AV36" s="90" t="s">
        <v>904</v>
      </c>
      <c r="AW36" s="85" t="b">
        <v>1</v>
      </c>
      <c r="AX36" s="85" t="s">
        <v>935</v>
      </c>
      <c r="AY36" s="90" t="s">
        <v>969</v>
      </c>
      <c r="AZ36" s="85" t="s">
        <v>66</v>
      </c>
      <c r="BA36" s="85" t="str">
        <f>REPLACE(INDEX(GroupVertices[Group],MATCH(Vertices[[#This Row],[Vertex]],GroupVertices[Vertex],0)),1,1,"")</f>
        <v>3</v>
      </c>
      <c r="BB36" s="51"/>
      <c r="BC36" s="51"/>
      <c r="BD36" s="51"/>
      <c r="BE36" s="51"/>
      <c r="BF36" s="51"/>
      <c r="BG36" s="51"/>
      <c r="BH36" s="132" t="s">
        <v>1462</v>
      </c>
      <c r="BI36" s="132" t="s">
        <v>1462</v>
      </c>
      <c r="BJ36" s="132" t="s">
        <v>1491</v>
      </c>
      <c r="BK36" s="132" t="s">
        <v>1491</v>
      </c>
      <c r="BL36" s="132">
        <v>0</v>
      </c>
      <c r="BM36" s="135">
        <v>0</v>
      </c>
      <c r="BN36" s="132">
        <v>0</v>
      </c>
      <c r="BO36" s="135">
        <v>0</v>
      </c>
      <c r="BP36" s="132">
        <v>0</v>
      </c>
      <c r="BQ36" s="135">
        <v>0</v>
      </c>
      <c r="BR36" s="132">
        <v>24</v>
      </c>
      <c r="BS36" s="135">
        <v>100</v>
      </c>
      <c r="BT36" s="132">
        <v>24</v>
      </c>
      <c r="BU36" s="2"/>
      <c r="BV36" s="3"/>
      <c r="BW36" s="3"/>
      <c r="BX36" s="3"/>
      <c r="BY36" s="3"/>
    </row>
    <row r="37" spans="1:77" ht="41.45" customHeight="1">
      <c r="A37" s="14" t="s">
        <v>230</v>
      </c>
      <c r="C37" s="15"/>
      <c r="D37" s="15" t="s">
        <v>64</v>
      </c>
      <c r="E37" s="93">
        <v>162.70966346668246</v>
      </c>
      <c r="F37" s="81">
        <v>99.99839833825202</v>
      </c>
      <c r="G37" s="112" t="s">
        <v>364</v>
      </c>
      <c r="H37" s="15"/>
      <c r="I37" s="16" t="s">
        <v>230</v>
      </c>
      <c r="J37" s="66"/>
      <c r="K37" s="66"/>
      <c r="L37" s="114" t="s">
        <v>1050</v>
      </c>
      <c r="M37" s="94">
        <v>1.5337804718778718</v>
      </c>
      <c r="N37" s="95">
        <v>3964.0546875</v>
      </c>
      <c r="O37" s="95">
        <v>9378.0546875</v>
      </c>
      <c r="P37" s="77"/>
      <c r="Q37" s="96"/>
      <c r="R37" s="96"/>
      <c r="S37" s="97"/>
      <c r="T37" s="51">
        <v>0</v>
      </c>
      <c r="U37" s="51">
        <v>2</v>
      </c>
      <c r="V37" s="52">
        <v>0</v>
      </c>
      <c r="W37" s="52">
        <v>0.05</v>
      </c>
      <c r="X37" s="52">
        <v>0.022374</v>
      </c>
      <c r="Y37" s="52">
        <v>0.627825</v>
      </c>
      <c r="Z37" s="52">
        <v>0.5</v>
      </c>
      <c r="AA37" s="52">
        <v>0</v>
      </c>
      <c r="AB37" s="82">
        <v>37</v>
      </c>
      <c r="AC37" s="82"/>
      <c r="AD37" s="98"/>
      <c r="AE37" s="85" t="s">
        <v>624</v>
      </c>
      <c r="AF37" s="85">
        <v>4999</v>
      </c>
      <c r="AG37" s="85">
        <v>1133</v>
      </c>
      <c r="AH37" s="85">
        <v>175314</v>
      </c>
      <c r="AI37" s="85">
        <v>192336</v>
      </c>
      <c r="AJ37" s="85"/>
      <c r="AK37" s="85" t="s">
        <v>699</v>
      </c>
      <c r="AL37" s="85"/>
      <c r="AM37" s="85"/>
      <c r="AN37" s="85"/>
      <c r="AO37" s="87">
        <v>42104.63611111111</v>
      </c>
      <c r="AP37" s="85"/>
      <c r="AQ37" s="85" t="b">
        <v>1</v>
      </c>
      <c r="AR37" s="85" t="b">
        <v>0</v>
      </c>
      <c r="AS37" s="85" t="b">
        <v>0</v>
      </c>
      <c r="AT37" s="85" t="s">
        <v>548</v>
      </c>
      <c r="AU37" s="85">
        <v>155</v>
      </c>
      <c r="AV37" s="90" t="s">
        <v>904</v>
      </c>
      <c r="AW37" s="85" t="b">
        <v>0</v>
      </c>
      <c r="AX37" s="85" t="s">
        <v>935</v>
      </c>
      <c r="AY37" s="90" t="s">
        <v>970</v>
      </c>
      <c r="AZ37" s="85" t="s">
        <v>66</v>
      </c>
      <c r="BA37" s="85" t="str">
        <f>REPLACE(INDEX(GroupVertices[Group],MATCH(Vertices[[#This Row],[Vertex]],GroupVertices[Vertex],0)),1,1,"")</f>
        <v>3</v>
      </c>
      <c r="BB37" s="51"/>
      <c r="BC37" s="51"/>
      <c r="BD37" s="51"/>
      <c r="BE37" s="51"/>
      <c r="BF37" s="51"/>
      <c r="BG37" s="51"/>
      <c r="BH37" s="132" t="s">
        <v>1462</v>
      </c>
      <c r="BI37" s="132" t="s">
        <v>1462</v>
      </c>
      <c r="BJ37" s="132" t="s">
        <v>1491</v>
      </c>
      <c r="BK37" s="132" t="s">
        <v>1491</v>
      </c>
      <c r="BL37" s="132">
        <v>0</v>
      </c>
      <c r="BM37" s="135">
        <v>0</v>
      </c>
      <c r="BN37" s="132">
        <v>0</v>
      </c>
      <c r="BO37" s="135">
        <v>0</v>
      </c>
      <c r="BP37" s="132">
        <v>0</v>
      </c>
      <c r="BQ37" s="135">
        <v>0</v>
      </c>
      <c r="BR37" s="132">
        <v>24</v>
      </c>
      <c r="BS37" s="135">
        <v>100</v>
      </c>
      <c r="BT37" s="132">
        <v>24</v>
      </c>
      <c r="BU37" s="2"/>
      <c r="BV37" s="3"/>
      <c r="BW37" s="3"/>
      <c r="BX37" s="3"/>
      <c r="BY37" s="3"/>
    </row>
    <row r="38" spans="1:77" ht="41.45" customHeight="1">
      <c r="A38" s="14" t="s">
        <v>231</v>
      </c>
      <c r="C38" s="15"/>
      <c r="D38" s="15" t="s">
        <v>64</v>
      </c>
      <c r="E38" s="93">
        <v>168.85944427876666</v>
      </c>
      <c r="F38" s="81">
        <v>99.98451870495028</v>
      </c>
      <c r="G38" s="112" t="s">
        <v>365</v>
      </c>
      <c r="H38" s="15"/>
      <c r="I38" s="16" t="s">
        <v>231</v>
      </c>
      <c r="J38" s="66"/>
      <c r="K38" s="66"/>
      <c r="L38" s="114" t="s">
        <v>1051</v>
      </c>
      <c r="M38" s="94">
        <v>6.159399596905559</v>
      </c>
      <c r="N38" s="95">
        <v>4589.89306640625</v>
      </c>
      <c r="O38" s="95">
        <v>9646.09375</v>
      </c>
      <c r="P38" s="77"/>
      <c r="Q38" s="96"/>
      <c r="R38" s="96"/>
      <c r="S38" s="97"/>
      <c r="T38" s="51">
        <v>0</v>
      </c>
      <c r="U38" s="51">
        <v>2</v>
      </c>
      <c r="V38" s="52">
        <v>0</v>
      </c>
      <c r="W38" s="52">
        <v>0.05</v>
      </c>
      <c r="X38" s="52">
        <v>0.022374</v>
      </c>
      <c r="Y38" s="52">
        <v>0.627825</v>
      </c>
      <c r="Z38" s="52">
        <v>0.5</v>
      </c>
      <c r="AA38" s="52">
        <v>0</v>
      </c>
      <c r="AB38" s="82">
        <v>38</v>
      </c>
      <c r="AC38" s="82"/>
      <c r="AD38" s="98"/>
      <c r="AE38" s="85" t="s">
        <v>625</v>
      </c>
      <c r="AF38" s="85">
        <v>1650</v>
      </c>
      <c r="AG38" s="85">
        <v>10804</v>
      </c>
      <c r="AH38" s="85">
        <v>17875</v>
      </c>
      <c r="AI38" s="85">
        <v>1590</v>
      </c>
      <c r="AJ38" s="85"/>
      <c r="AK38" s="85" t="s">
        <v>700</v>
      </c>
      <c r="AL38" s="85" t="s">
        <v>755</v>
      </c>
      <c r="AM38" s="90" t="s">
        <v>811</v>
      </c>
      <c r="AN38" s="85"/>
      <c r="AO38" s="87">
        <v>38951.88869212963</v>
      </c>
      <c r="AP38" s="90" t="s">
        <v>863</v>
      </c>
      <c r="AQ38" s="85" t="b">
        <v>0</v>
      </c>
      <c r="AR38" s="85" t="b">
        <v>0</v>
      </c>
      <c r="AS38" s="85" t="b">
        <v>1</v>
      </c>
      <c r="AT38" s="85" t="s">
        <v>548</v>
      </c>
      <c r="AU38" s="85">
        <v>789</v>
      </c>
      <c r="AV38" s="90" t="s">
        <v>904</v>
      </c>
      <c r="AW38" s="85" t="b">
        <v>1</v>
      </c>
      <c r="AX38" s="85" t="s">
        <v>935</v>
      </c>
      <c r="AY38" s="90" t="s">
        <v>971</v>
      </c>
      <c r="AZ38" s="85" t="s">
        <v>66</v>
      </c>
      <c r="BA38" s="85" t="str">
        <f>REPLACE(INDEX(GroupVertices[Group],MATCH(Vertices[[#This Row],[Vertex]],GroupVertices[Vertex],0)),1,1,"")</f>
        <v>3</v>
      </c>
      <c r="BB38" s="51"/>
      <c r="BC38" s="51"/>
      <c r="BD38" s="51"/>
      <c r="BE38" s="51"/>
      <c r="BF38" s="51"/>
      <c r="BG38" s="51"/>
      <c r="BH38" s="132" t="s">
        <v>1462</v>
      </c>
      <c r="BI38" s="132" t="s">
        <v>1462</v>
      </c>
      <c r="BJ38" s="132" t="s">
        <v>1491</v>
      </c>
      <c r="BK38" s="132" t="s">
        <v>1491</v>
      </c>
      <c r="BL38" s="132">
        <v>0</v>
      </c>
      <c r="BM38" s="135">
        <v>0</v>
      </c>
      <c r="BN38" s="132">
        <v>0</v>
      </c>
      <c r="BO38" s="135">
        <v>0</v>
      </c>
      <c r="BP38" s="132">
        <v>0</v>
      </c>
      <c r="BQ38" s="135">
        <v>0</v>
      </c>
      <c r="BR38" s="132">
        <v>24</v>
      </c>
      <c r="BS38" s="135">
        <v>100</v>
      </c>
      <c r="BT38" s="132">
        <v>24</v>
      </c>
      <c r="BU38" s="2"/>
      <c r="BV38" s="3"/>
      <c r="BW38" s="3"/>
      <c r="BX38" s="3"/>
      <c r="BY38" s="3"/>
    </row>
    <row r="39" spans="1:77" ht="41.45" customHeight="1">
      <c r="A39" s="14" t="s">
        <v>232</v>
      </c>
      <c r="C39" s="15"/>
      <c r="D39" s="15" t="s">
        <v>64</v>
      </c>
      <c r="E39" s="93">
        <v>163.71819954030107</v>
      </c>
      <c r="F39" s="81">
        <v>99.99612214153848</v>
      </c>
      <c r="G39" s="112" t="s">
        <v>366</v>
      </c>
      <c r="H39" s="15"/>
      <c r="I39" s="16" t="s">
        <v>232</v>
      </c>
      <c r="J39" s="66"/>
      <c r="K39" s="66"/>
      <c r="L39" s="114" t="s">
        <v>1052</v>
      </c>
      <c r="M39" s="94">
        <v>2.292360963274202</v>
      </c>
      <c r="N39" s="95">
        <v>4653.97412109375</v>
      </c>
      <c r="O39" s="95">
        <v>4211.34375</v>
      </c>
      <c r="P39" s="77"/>
      <c r="Q39" s="96"/>
      <c r="R39" s="96"/>
      <c r="S39" s="97"/>
      <c r="T39" s="51">
        <v>0</v>
      </c>
      <c r="U39" s="51">
        <v>2</v>
      </c>
      <c r="V39" s="52">
        <v>0</v>
      </c>
      <c r="W39" s="52">
        <v>0.05</v>
      </c>
      <c r="X39" s="52">
        <v>0.022374</v>
      </c>
      <c r="Y39" s="52">
        <v>0.627825</v>
      </c>
      <c r="Z39" s="52">
        <v>0.5</v>
      </c>
      <c r="AA39" s="52">
        <v>0</v>
      </c>
      <c r="AB39" s="82">
        <v>39</v>
      </c>
      <c r="AC39" s="82"/>
      <c r="AD39" s="98"/>
      <c r="AE39" s="85" t="s">
        <v>626</v>
      </c>
      <c r="AF39" s="85">
        <v>299</v>
      </c>
      <c r="AG39" s="85">
        <v>2719</v>
      </c>
      <c r="AH39" s="85">
        <v>16838</v>
      </c>
      <c r="AI39" s="85">
        <v>8347</v>
      </c>
      <c r="AJ39" s="85"/>
      <c r="AK39" s="85" t="s">
        <v>701</v>
      </c>
      <c r="AL39" s="85"/>
      <c r="AM39" s="90" t="s">
        <v>812</v>
      </c>
      <c r="AN39" s="85"/>
      <c r="AO39" s="87">
        <v>40012.117939814816</v>
      </c>
      <c r="AP39" s="90" t="s">
        <v>864</v>
      </c>
      <c r="AQ39" s="85" t="b">
        <v>0</v>
      </c>
      <c r="AR39" s="85" t="b">
        <v>0</v>
      </c>
      <c r="AS39" s="85" t="b">
        <v>0</v>
      </c>
      <c r="AT39" s="85" t="s">
        <v>548</v>
      </c>
      <c r="AU39" s="85">
        <v>113</v>
      </c>
      <c r="AV39" s="90" t="s">
        <v>908</v>
      </c>
      <c r="AW39" s="85" t="b">
        <v>0</v>
      </c>
      <c r="AX39" s="85" t="s">
        <v>935</v>
      </c>
      <c r="AY39" s="90" t="s">
        <v>972</v>
      </c>
      <c r="AZ39" s="85" t="s">
        <v>66</v>
      </c>
      <c r="BA39" s="85" t="str">
        <f>REPLACE(INDEX(GroupVertices[Group],MATCH(Vertices[[#This Row],[Vertex]],GroupVertices[Vertex],0)),1,1,"")</f>
        <v>3</v>
      </c>
      <c r="BB39" s="51"/>
      <c r="BC39" s="51"/>
      <c r="BD39" s="51"/>
      <c r="BE39" s="51"/>
      <c r="BF39" s="51"/>
      <c r="BG39" s="51"/>
      <c r="BH39" s="132" t="s">
        <v>1462</v>
      </c>
      <c r="BI39" s="132" t="s">
        <v>1462</v>
      </c>
      <c r="BJ39" s="132" t="s">
        <v>1491</v>
      </c>
      <c r="BK39" s="132" t="s">
        <v>1491</v>
      </c>
      <c r="BL39" s="132">
        <v>0</v>
      </c>
      <c r="BM39" s="135">
        <v>0</v>
      </c>
      <c r="BN39" s="132">
        <v>0</v>
      </c>
      <c r="BO39" s="135">
        <v>0</v>
      </c>
      <c r="BP39" s="132">
        <v>0</v>
      </c>
      <c r="BQ39" s="135">
        <v>0</v>
      </c>
      <c r="BR39" s="132">
        <v>24</v>
      </c>
      <c r="BS39" s="135">
        <v>100</v>
      </c>
      <c r="BT39" s="132">
        <v>24</v>
      </c>
      <c r="BU39" s="2"/>
      <c r="BV39" s="3"/>
      <c r="BW39" s="3"/>
      <c r="BX39" s="3"/>
      <c r="BY39" s="3"/>
    </row>
    <row r="40" spans="1:77" ht="41.45" customHeight="1">
      <c r="A40" s="14" t="s">
        <v>233</v>
      </c>
      <c r="C40" s="15"/>
      <c r="D40" s="15" t="s">
        <v>64</v>
      </c>
      <c r="E40" s="93">
        <v>162.0209846724019</v>
      </c>
      <c r="F40" s="81">
        <v>99.99995263903433</v>
      </c>
      <c r="G40" s="112" t="s">
        <v>367</v>
      </c>
      <c r="H40" s="15"/>
      <c r="I40" s="16" t="s">
        <v>233</v>
      </c>
      <c r="J40" s="66"/>
      <c r="K40" s="66"/>
      <c r="L40" s="114" t="s">
        <v>1053</v>
      </c>
      <c r="M40" s="94">
        <v>1.015783831157679</v>
      </c>
      <c r="N40" s="95">
        <v>8150.58203125</v>
      </c>
      <c r="O40" s="95">
        <v>5531.7998046875</v>
      </c>
      <c r="P40" s="77"/>
      <c r="Q40" s="96"/>
      <c r="R40" s="96"/>
      <c r="S40" s="97"/>
      <c r="T40" s="51">
        <v>1</v>
      </c>
      <c r="U40" s="51">
        <v>1</v>
      </c>
      <c r="V40" s="52">
        <v>0</v>
      </c>
      <c r="W40" s="52">
        <v>0</v>
      </c>
      <c r="X40" s="52">
        <v>0</v>
      </c>
      <c r="Y40" s="52">
        <v>0.999993</v>
      </c>
      <c r="Z40" s="52">
        <v>0</v>
      </c>
      <c r="AA40" s="52" t="s">
        <v>1586</v>
      </c>
      <c r="AB40" s="82">
        <v>40</v>
      </c>
      <c r="AC40" s="82"/>
      <c r="AD40" s="98"/>
      <c r="AE40" s="85" t="s">
        <v>627</v>
      </c>
      <c r="AF40" s="85">
        <v>172</v>
      </c>
      <c r="AG40" s="85">
        <v>50</v>
      </c>
      <c r="AH40" s="85">
        <v>550</v>
      </c>
      <c r="AI40" s="85">
        <v>6</v>
      </c>
      <c r="AJ40" s="85"/>
      <c r="AK40" s="85" t="s">
        <v>702</v>
      </c>
      <c r="AL40" s="85"/>
      <c r="AM40" s="90" t="s">
        <v>813</v>
      </c>
      <c r="AN40" s="85"/>
      <c r="AO40" s="87">
        <v>42378.95951388889</v>
      </c>
      <c r="AP40" s="90" t="s">
        <v>865</v>
      </c>
      <c r="AQ40" s="85" t="b">
        <v>1</v>
      </c>
      <c r="AR40" s="85" t="b">
        <v>0</v>
      </c>
      <c r="AS40" s="85" t="b">
        <v>0</v>
      </c>
      <c r="AT40" s="85" t="s">
        <v>548</v>
      </c>
      <c r="AU40" s="85">
        <v>0</v>
      </c>
      <c r="AV40" s="85"/>
      <c r="AW40" s="85" t="b">
        <v>0</v>
      </c>
      <c r="AX40" s="85" t="s">
        <v>935</v>
      </c>
      <c r="AY40" s="90" t="s">
        <v>973</v>
      </c>
      <c r="AZ40" s="85" t="s">
        <v>66</v>
      </c>
      <c r="BA40" s="85" t="str">
        <f>REPLACE(INDEX(GroupVertices[Group],MATCH(Vertices[[#This Row],[Vertex]],GroupVertices[Vertex],0)),1,1,"")</f>
        <v>9</v>
      </c>
      <c r="BB40" s="51" t="s">
        <v>326</v>
      </c>
      <c r="BC40" s="51" t="s">
        <v>326</v>
      </c>
      <c r="BD40" s="51" t="s">
        <v>334</v>
      </c>
      <c r="BE40" s="51" t="s">
        <v>334</v>
      </c>
      <c r="BF40" s="51"/>
      <c r="BG40" s="51"/>
      <c r="BH40" s="132" t="s">
        <v>1463</v>
      </c>
      <c r="BI40" s="132" t="s">
        <v>1463</v>
      </c>
      <c r="BJ40" s="132" t="s">
        <v>1492</v>
      </c>
      <c r="BK40" s="132" t="s">
        <v>1492</v>
      </c>
      <c r="BL40" s="132">
        <v>0</v>
      </c>
      <c r="BM40" s="135">
        <v>0</v>
      </c>
      <c r="BN40" s="132">
        <v>0</v>
      </c>
      <c r="BO40" s="135">
        <v>0</v>
      </c>
      <c r="BP40" s="132">
        <v>0</v>
      </c>
      <c r="BQ40" s="135">
        <v>0</v>
      </c>
      <c r="BR40" s="132">
        <v>37</v>
      </c>
      <c r="BS40" s="135">
        <v>100</v>
      </c>
      <c r="BT40" s="132">
        <v>37</v>
      </c>
      <c r="BU40" s="2"/>
      <c r="BV40" s="3"/>
      <c r="BW40" s="3"/>
      <c r="BX40" s="3"/>
      <c r="BY40" s="3"/>
    </row>
    <row r="41" spans="1:77" ht="41.45" customHeight="1">
      <c r="A41" s="14" t="s">
        <v>234</v>
      </c>
      <c r="C41" s="15"/>
      <c r="D41" s="15" t="s">
        <v>64</v>
      </c>
      <c r="E41" s="93">
        <v>162.17169277419737</v>
      </c>
      <c r="F41" s="81">
        <v>99.99961250119</v>
      </c>
      <c r="G41" s="112" t="s">
        <v>368</v>
      </c>
      <c r="H41" s="15"/>
      <c r="I41" s="16" t="s">
        <v>234</v>
      </c>
      <c r="J41" s="66"/>
      <c r="K41" s="66"/>
      <c r="L41" s="114" t="s">
        <v>1054</v>
      </c>
      <c r="M41" s="94">
        <v>1.1291404367446465</v>
      </c>
      <c r="N41" s="95">
        <v>2986.6630859375</v>
      </c>
      <c r="O41" s="95">
        <v>8902.896484375</v>
      </c>
      <c r="P41" s="77"/>
      <c r="Q41" s="96"/>
      <c r="R41" s="96"/>
      <c r="S41" s="97"/>
      <c r="T41" s="51">
        <v>0</v>
      </c>
      <c r="U41" s="51">
        <v>1</v>
      </c>
      <c r="V41" s="52">
        <v>0</v>
      </c>
      <c r="W41" s="52">
        <v>0.04</v>
      </c>
      <c r="X41" s="52">
        <v>0.030672</v>
      </c>
      <c r="Y41" s="52">
        <v>0.462158</v>
      </c>
      <c r="Z41" s="52">
        <v>0</v>
      </c>
      <c r="AA41" s="52">
        <v>0</v>
      </c>
      <c r="AB41" s="82">
        <v>41</v>
      </c>
      <c r="AC41" s="82"/>
      <c r="AD41" s="98"/>
      <c r="AE41" s="85" t="s">
        <v>628</v>
      </c>
      <c r="AF41" s="85">
        <v>1054</v>
      </c>
      <c r="AG41" s="85">
        <v>287</v>
      </c>
      <c r="AH41" s="85">
        <v>4779</v>
      </c>
      <c r="AI41" s="85">
        <v>42898</v>
      </c>
      <c r="AJ41" s="85"/>
      <c r="AK41" s="85" t="s">
        <v>703</v>
      </c>
      <c r="AL41" s="85" t="s">
        <v>768</v>
      </c>
      <c r="AM41" s="85"/>
      <c r="AN41" s="85"/>
      <c r="AO41" s="87">
        <v>39974.15332175926</v>
      </c>
      <c r="AP41" s="90" t="s">
        <v>866</v>
      </c>
      <c r="AQ41" s="85" t="b">
        <v>0</v>
      </c>
      <c r="AR41" s="85" t="b">
        <v>0</v>
      </c>
      <c r="AS41" s="85" t="b">
        <v>0</v>
      </c>
      <c r="AT41" s="85" t="s">
        <v>548</v>
      </c>
      <c r="AU41" s="85">
        <v>1</v>
      </c>
      <c r="AV41" s="90" t="s">
        <v>904</v>
      </c>
      <c r="AW41" s="85" t="b">
        <v>0</v>
      </c>
      <c r="AX41" s="85" t="s">
        <v>935</v>
      </c>
      <c r="AY41" s="90" t="s">
        <v>974</v>
      </c>
      <c r="AZ41" s="85" t="s">
        <v>66</v>
      </c>
      <c r="BA41" s="85" t="str">
        <f>REPLACE(INDEX(GroupVertices[Group],MATCH(Vertices[[#This Row],[Vertex]],GroupVertices[Vertex],0)),1,1,"")</f>
        <v>1</v>
      </c>
      <c r="BB41" s="51"/>
      <c r="BC41" s="51"/>
      <c r="BD41" s="51"/>
      <c r="BE41" s="51"/>
      <c r="BF41" s="51"/>
      <c r="BG41" s="51"/>
      <c r="BH41" s="132" t="s">
        <v>1456</v>
      </c>
      <c r="BI41" s="132" t="s">
        <v>1456</v>
      </c>
      <c r="BJ41" s="132" t="s">
        <v>1486</v>
      </c>
      <c r="BK41" s="132" t="s">
        <v>1486</v>
      </c>
      <c r="BL41" s="132">
        <v>0</v>
      </c>
      <c r="BM41" s="135">
        <v>0</v>
      </c>
      <c r="BN41" s="132">
        <v>0</v>
      </c>
      <c r="BO41" s="135">
        <v>0</v>
      </c>
      <c r="BP41" s="132">
        <v>0</v>
      </c>
      <c r="BQ41" s="135">
        <v>0</v>
      </c>
      <c r="BR41" s="132">
        <v>17</v>
      </c>
      <c r="BS41" s="135">
        <v>100</v>
      </c>
      <c r="BT41" s="132">
        <v>17</v>
      </c>
      <c r="BU41" s="2"/>
      <c r="BV41" s="3"/>
      <c r="BW41" s="3"/>
      <c r="BX41" s="3"/>
      <c r="BY41" s="3"/>
    </row>
    <row r="42" spans="1:77" ht="41.45" customHeight="1">
      <c r="A42" s="14" t="s">
        <v>235</v>
      </c>
      <c r="C42" s="15"/>
      <c r="D42" s="15" t="s">
        <v>64</v>
      </c>
      <c r="E42" s="93">
        <v>162.21620571565595</v>
      </c>
      <c r="F42" s="81">
        <v>99.99951203853556</v>
      </c>
      <c r="G42" s="112" t="s">
        <v>369</v>
      </c>
      <c r="H42" s="15"/>
      <c r="I42" s="16" t="s">
        <v>235</v>
      </c>
      <c r="J42" s="66"/>
      <c r="K42" s="66"/>
      <c r="L42" s="114" t="s">
        <v>1055</v>
      </c>
      <c r="M42" s="94">
        <v>1.1626212907154807</v>
      </c>
      <c r="N42" s="95">
        <v>828.998046875</v>
      </c>
      <c r="O42" s="95">
        <v>9206.251953125</v>
      </c>
      <c r="P42" s="77"/>
      <c r="Q42" s="96"/>
      <c r="R42" s="96"/>
      <c r="S42" s="97"/>
      <c r="T42" s="51">
        <v>0</v>
      </c>
      <c r="U42" s="51">
        <v>1</v>
      </c>
      <c r="V42" s="52">
        <v>0</v>
      </c>
      <c r="W42" s="52">
        <v>0.04</v>
      </c>
      <c r="X42" s="52">
        <v>0.030672</v>
      </c>
      <c r="Y42" s="52">
        <v>0.462158</v>
      </c>
      <c r="Z42" s="52">
        <v>0</v>
      </c>
      <c r="AA42" s="52">
        <v>0</v>
      </c>
      <c r="AB42" s="82">
        <v>42</v>
      </c>
      <c r="AC42" s="82"/>
      <c r="AD42" s="98"/>
      <c r="AE42" s="85" t="s">
        <v>629</v>
      </c>
      <c r="AF42" s="85">
        <v>641</v>
      </c>
      <c r="AG42" s="85">
        <v>357</v>
      </c>
      <c r="AH42" s="85">
        <v>2019</v>
      </c>
      <c r="AI42" s="85">
        <v>1852</v>
      </c>
      <c r="AJ42" s="85"/>
      <c r="AK42" s="85" t="s">
        <v>704</v>
      </c>
      <c r="AL42" s="85" t="s">
        <v>769</v>
      </c>
      <c r="AM42" s="90" t="s">
        <v>814</v>
      </c>
      <c r="AN42" s="85"/>
      <c r="AO42" s="87">
        <v>41223.37097222222</v>
      </c>
      <c r="AP42" s="90" t="s">
        <v>867</v>
      </c>
      <c r="AQ42" s="85" t="b">
        <v>0</v>
      </c>
      <c r="AR42" s="85" t="b">
        <v>0</v>
      </c>
      <c r="AS42" s="85" t="b">
        <v>1</v>
      </c>
      <c r="AT42" s="85" t="s">
        <v>548</v>
      </c>
      <c r="AU42" s="85">
        <v>8</v>
      </c>
      <c r="AV42" s="90" t="s">
        <v>904</v>
      </c>
      <c r="AW42" s="85" t="b">
        <v>0</v>
      </c>
      <c r="AX42" s="85" t="s">
        <v>935</v>
      </c>
      <c r="AY42" s="90" t="s">
        <v>975</v>
      </c>
      <c r="AZ42" s="85" t="s">
        <v>66</v>
      </c>
      <c r="BA42" s="85" t="str">
        <f>REPLACE(INDEX(GroupVertices[Group],MATCH(Vertices[[#This Row],[Vertex]],GroupVertices[Vertex],0)),1,1,"")</f>
        <v>1</v>
      </c>
      <c r="BB42" s="51"/>
      <c r="BC42" s="51"/>
      <c r="BD42" s="51"/>
      <c r="BE42" s="51"/>
      <c r="BF42" s="51"/>
      <c r="BG42" s="51"/>
      <c r="BH42" s="132" t="s">
        <v>1456</v>
      </c>
      <c r="BI42" s="132" t="s">
        <v>1456</v>
      </c>
      <c r="BJ42" s="132" t="s">
        <v>1486</v>
      </c>
      <c r="BK42" s="132" t="s">
        <v>1486</v>
      </c>
      <c r="BL42" s="132">
        <v>0</v>
      </c>
      <c r="BM42" s="135">
        <v>0</v>
      </c>
      <c r="BN42" s="132">
        <v>0</v>
      </c>
      <c r="BO42" s="135">
        <v>0</v>
      </c>
      <c r="BP42" s="132">
        <v>0</v>
      </c>
      <c r="BQ42" s="135">
        <v>0</v>
      </c>
      <c r="BR42" s="132">
        <v>17</v>
      </c>
      <c r="BS42" s="135">
        <v>100</v>
      </c>
      <c r="BT42" s="132">
        <v>17</v>
      </c>
      <c r="BU42" s="2"/>
      <c r="BV42" s="3"/>
      <c r="BW42" s="3"/>
      <c r="BX42" s="3"/>
      <c r="BY42" s="3"/>
    </row>
    <row r="43" spans="1:77" ht="41.45" customHeight="1">
      <c r="A43" s="14" t="s">
        <v>236</v>
      </c>
      <c r="C43" s="15"/>
      <c r="D43" s="15" t="s">
        <v>64</v>
      </c>
      <c r="E43" s="93">
        <v>168.0652062233129</v>
      </c>
      <c r="F43" s="81">
        <v>99.9863112457417</v>
      </c>
      <c r="G43" s="112" t="s">
        <v>370</v>
      </c>
      <c r="H43" s="15"/>
      <c r="I43" s="16" t="s">
        <v>236</v>
      </c>
      <c r="J43" s="66"/>
      <c r="K43" s="66"/>
      <c r="L43" s="114" t="s">
        <v>1056</v>
      </c>
      <c r="M43" s="94">
        <v>5.562005502483102</v>
      </c>
      <c r="N43" s="95">
        <v>1772.1226806640625</v>
      </c>
      <c r="O43" s="95">
        <v>352.9058837890625</v>
      </c>
      <c r="P43" s="77"/>
      <c r="Q43" s="96"/>
      <c r="R43" s="96"/>
      <c r="S43" s="97"/>
      <c r="T43" s="51">
        <v>0</v>
      </c>
      <c r="U43" s="51">
        <v>1</v>
      </c>
      <c r="V43" s="52">
        <v>0</v>
      </c>
      <c r="W43" s="52">
        <v>0.043478</v>
      </c>
      <c r="X43" s="52">
        <v>0</v>
      </c>
      <c r="Y43" s="52">
        <v>0.560341</v>
      </c>
      <c r="Z43" s="52">
        <v>0</v>
      </c>
      <c r="AA43" s="52">
        <v>0</v>
      </c>
      <c r="AB43" s="82">
        <v>43</v>
      </c>
      <c r="AC43" s="82"/>
      <c r="AD43" s="98"/>
      <c r="AE43" s="85" t="s">
        <v>630</v>
      </c>
      <c r="AF43" s="85">
        <v>5970</v>
      </c>
      <c r="AG43" s="85">
        <v>9555</v>
      </c>
      <c r="AH43" s="85">
        <v>87274</v>
      </c>
      <c r="AI43" s="85">
        <v>82950</v>
      </c>
      <c r="AJ43" s="85"/>
      <c r="AK43" s="85" t="s">
        <v>705</v>
      </c>
      <c r="AL43" s="85" t="s">
        <v>770</v>
      </c>
      <c r="AM43" s="85"/>
      <c r="AN43" s="85"/>
      <c r="AO43" s="87">
        <v>42955.66400462963</v>
      </c>
      <c r="AP43" s="90" t="s">
        <v>868</v>
      </c>
      <c r="AQ43" s="85" t="b">
        <v>1</v>
      </c>
      <c r="AR43" s="85" t="b">
        <v>0</v>
      </c>
      <c r="AS43" s="85" t="b">
        <v>1</v>
      </c>
      <c r="AT43" s="85" t="s">
        <v>548</v>
      </c>
      <c r="AU43" s="85">
        <v>13</v>
      </c>
      <c r="AV43" s="85"/>
      <c r="AW43" s="85" t="b">
        <v>0</v>
      </c>
      <c r="AX43" s="85" t="s">
        <v>935</v>
      </c>
      <c r="AY43" s="90" t="s">
        <v>976</v>
      </c>
      <c r="AZ43" s="85" t="s">
        <v>66</v>
      </c>
      <c r="BA43" s="85" t="str">
        <f>REPLACE(INDEX(GroupVertices[Group],MATCH(Vertices[[#This Row],[Vertex]],GroupVertices[Vertex],0)),1,1,"")</f>
        <v>2</v>
      </c>
      <c r="BB43" s="51"/>
      <c r="BC43" s="51"/>
      <c r="BD43" s="51"/>
      <c r="BE43" s="51"/>
      <c r="BF43" s="51" t="s">
        <v>343</v>
      </c>
      <c r="BG43" s="51" t="s">
        <v>343</v>
      </c>
      <c r="BH43" s="132" t="s">
        <v>1464</v>
      </c>
      <c r="BI43" s="132" t="s">
        <v>1464</v>
      </c>
      <c r="BJ43" s="132" t="s">
        <v>1493</v>
      </c>
      <c r="BK43" s="132" t="s">
        <v>1493</v>
      </c>
      <c r="BL43" s="132">
        <v>1</v>
      </c>
      <c r="BM43" s="135">
        <v>4</v>
      </c>
      <c r="BN43" s="132">
        <v>0</v>
      </c>
      <c r="BO43" s="135">
        <v>0</v>
      </c>
      <c r="BP43" s="132">
        <v>0</v>
      </c>
      <c r="BQ43" s="135">
        <v>0</v>
      </c>
      <c r="BR43" s="132">
        <v>24</v>
      </c>
      <c r="BS43" s="135">
        <v>96</v>
      </c>
      <c r="BT43" s="132">
        <v>25</v>
      </c>
      <c r="BU43" s="2"/>
      <c r="BV43" s="3"/>
      <c r="BW43" s="3"/>
      <c r="BX43" s="3"/>
      <c r="BY43" s="3"/>
    </row>
    <row r="44" spans="1:77" ht="41.45" customHeight="1">
      <c r="A44" s="14" t="s">
        <v>249</v>
      </c>
      <c r="C44" s="15"/>
      <c r="D44" s="15" t="s">
        <v>64</v>
      </c>
      <c r="E44" s="93">
        <v>180.53964011749716</v>
      </c>
      <c r="F44" s="81">
        <v>99.95815730442433</v>
      </c>
      <c r="G44" s="112" t="s">
        <v>383</v>
      </c>
      <c r="H44" s="15"/>
      <c r="I44" s="16" t="s">
        <v>249</v>
      </c>
      <c r="J44" s="66"/>
      <c r="K44" s="66"/>
      <c r="L44" s="114" t="s">
        <v>1057</v>
      </c>
      <c r="M44" s="94">
        <v>14.944775678852467</v>
      </c>
      <c r="N44" s="95">
        <v>1768.8895263671875</v>
      </c>
      <c r="O44" s="95">
        <v>2651.109130859375</v>
      </c>
      <c r="P44" s="77"/>
      <c r="Q44" s="96"/>
      <c r="R44" s="96"/>
      <c r="S44" s="97"/>
      <c r="T44" s="51">
        <v>13</v>
      </c>
      <c r="U44" s="51">
        <v>1</v>
      </c>
      <c r="V44" s="52">
        <v>132</v>
      </c>
      <c r="W44" s="52">
        <v>0.083333</v>
      </c>
      <c r="X44" s="52">
        <v>0</v>
      </c>
      <c r="Y44" s="52">
        <v>6.275815</v>
      </c>
      <c r="Z44" s="52">
        <v>0</v>
      </c>
      <c r="AA44" s="52">
        <v>0</v>
      </c>
      <c r="AB44" s="82">
        <v>44</v>
      </c>
      <c r="AC44" s="82"/>
      <c r="AD44" s="98"/>
      <c r="AE44" s="85" t="s">
        <v>631</v>
      </c>
      <c r="AF44" s="85">
        <v>29194</v>
      </c>
      <c r="AG44" s="85">
        <v>29172</v>
      </c>
      <c r="AH44" s="85">
        <v>181770</v>
      </c>
      <c r="AI44" s="85">
        <v>164076</v>
      </c>
      <c r="AJ44" s="85"/>
      <c r="AK44" s="85" t="s">
        <v>706</v>
      </c>
      <c r="AL44" s="85" t="s">
        <v>771</v>
      </c>
      <c r="AM44" s="90" t="s">
        <v>815</v>
      </c>
      <c r="AN44" s="85"/>
      <c r="AO44" s="87">
        <v>42923.60957175926</v>
      </c>
      <c r="AP44" s="90" t="s">
        <v>869</v>
      </c>
      <c r="AQ44" s="85" t="b">
        <v>0</v>
      </c>
      <c r="AR44" s="85" t="b">
        <v>0</v>
      </c>
      <c r="AS44" s="85" t="b">
        <v>0</v>
      </c>
      <c r="AT44" s="85" t="s">
        <v>548</v>
      </c>
      <c r="AU44" s="85">
        <v>24</v>
      </c>
      <c r="AV44" s="90" t="s">
        <v>904</v>
      </c>
      <c r="AW44" s="85" t="b">
        <v>0</v>
      </c>
      <c r="AX44" s="85" t="s">
        <v>935</v>
      </c>
      <c r="AY44" s="90" t="s">
        <v>977</v>
      </c>
      <c r="AZ44" s="85" t="s">
        <v>66</v>
      </c>
      <c r="BA44" s="85" t="str">
        <f>REPLACE(INDEX(GroupVertices[Group],MATCH(Vertices[[#This Row],[Vertex]],GroupVertices[Vertex],0)),1,1,"")</f>
        <v>2</v>
      </c>
      <c r="BB44" s="51"/>
      <c r="BC44" s="51"/>
      <c r="BD44" s="51"/>
      <c r="BE44" s="51"/>
      <c r="BF44" s="51" t="s">
        <v>343</v>
      </c>
      <c r="BG44" s="51" t="s">
        <v>343</v>
      </c>
      <c r="BH44" s="132" t="s">
        <v>1465</v>
      </c>
      <c r="BI44" s="132" t="s">
        <v>1465</v>
      </c>
      <c r="BJ44" s="132" t="s">
        <v>1379</v>
      </c>
      <c r="BK44" s="132" t="s">
        <v>1379</v>
      </c>
      <c r="BL44" s="132">
        <v>1</v>
      </c>
      <c r="BM44" s="135">
        <v>2.2222222222222223</v>
      </c>
      <c r="BN44" s="132">
        <v>0</v>
      </c>
      <c r="BO44" s="135">
        <v>0</v>
      </c>
      <c r="BP44" s="132">
        <v>0</v>
      </c>
      <c r="BQ44" s="135">
        <v>0</v>
      </c>
      <c r="BR44" s="132">
        <v>44</v>
      </c>
      <c r="BS44" s="135">
        <v>97.77777777777777</v>
      </c>
      <c r="BT44" s="132">
        <v>45</v>
      </c>
      <c r="BU44" s="2"/>
      <c r="BV44" s="3"/>
      <c r="BW44" s="3"/>
      <c r="BX44" s="3"/>
      <c r="BY44" s="3"/>
    </row>
    <row r="45" spans="1:77" ht="41.45" customHeight="1">
      <c r="A45" s="14" t="s">
        <v>237</v>
      </c>
      <c r="C45" s="15"/>
      <c r="D45" s="15" t="s">
        <v>64</v>
      </c>
      <c r="E45" s="93">
        <v>163.14398259548543</v>
      </c>
      <c r="F45" s="81">
        <v>99.99741810978081</v>
      </c>
      <c r="G45" s="112" t="s">
        <v>371</v>
      </c>
      <c r="H45" s="15"/>
      <c r="I45" s="16" t="s">
        <v>237</v>
      </c>
      <c r="J45" s="66"/>
      <c r="K45" s="66"/>
      <c r="L45" s="114" t="s">
        <v>1058</v>
      </c>
      <c r="M45" s="94">
        <v>1.8604579470504405</v>
      </c>
      <c r="N45" s="95">
        <v>2976.822509765625</v>
      </c>
      <c r="O45" s="95">
        <v>3877.2373046875</v>
      </c>
      <c r="P45" s="77"/>
      <c r="Q45" s="96"/>
      <c r="R45" s="96"/>
      <c r="S45" s="97"/>
      <c r="T45" s="51">
        <v>0</v>
      </c>
      <c r="U45" s="51">
        <v>1</v>
      </c>
      <c r="V45" s="52">
        <v>0</v>
      </c>
      <c r="W45" s="52">
        <v>0.043478</v>
      </c>
      <c r="X45" s="52">
        <v>0</v>
      </c>
      <c r="Y45" s="52">
        <v>0.560341</v>
      </c>
      <c r="Z45" s="52">
        <v>0</v>
      </c>
      <c r="AA45" s="52">
        <v>0</v>
      </c>
      <c r="AB45" s="82">
        <v>45</v>
      </c>
      <c r="AC45" s="82"/>
      <c r="AD45" s="98"/>
      <c r="AE45" s="85" t="s">
        <v>632</v>
      </c>
      <c r="AF45" s="85">
        <v>1620</v>
      </c>
      <c r="AG45" s="85">
        <v>1816</v>
      </c>
      <c r="AH45" s="85">
        <v>60056</v>
      </c>
      <c r="AI45" s="85">
        <v>110383</v>
      </c>
      <c r="AJ45" s="85"/>
      <c r="AK45" s="85" t="s">
        <v>707</v>
      </c>
      <c r="AL45" s="85"/>
      <c r="AM45" s="85"/>
      <c r="AN45" s="85"/>
      <c r="AO45" s="87">
        <v>42781.91710648148</v>
      </c>
      <c r="AP45" s="85"/>
      <c r="AQ45" s="85" t="b">
        <v>0</v>
      </c>
      <c r="AR45" s="85" t="b">
        <v>0</v>
      </c>
      <c r="AS45" s="85" t="b">
        <v>0</v>
      </c>
      <c r="AT45" s="85" t="s">
        <v>548</v>
      </c>
      <c r="AU45" s="85">
        <v>6</v>
      </c>
      <c r="AV45" s="90" t="s">
        <v>904</v>
      </c>
      <c r="AW45" s="85" t="b">
        <v>0</v>
      </c>
      <c r="AX45" s="85" t="s">
        <v>935</v>
      </c>
      <c r="AY45" s="90" t="s">
        <v>978</v>
      </c>
      <c r="AZ45" s="85" t="s">
        <v>66</v>
      </c>
      <c r="BA45" s="85" t="str">
        <f>REPLACE(INDEX(GroupVertices[Group],MATCH(Vertices[[#This Row],[Vertex]],GroupVertices[Vertex],0)),1,1,"")</f>
        <v>2</v>
      </c>
      <c r="BB45" s="51"/>
      <c r="BC45" s="51"/>
      <c r="BD45" s="51"/>
      <c r="BE45" s="51"/>
      <c r="BF45" s="51" t="s">
        <v>343</v>
      </c>
      <c r="BG45" s="51" t="s">
        <v>343</v>
      </c>
      <c r="BH45" s="132" t="s">
        <v>1464</v>
      </c>
      <c r="BI45" s="132" t="s">
        <v>1464</v>
      </c>
      <c r="BJ45" s="132" t="s">
        <v>1493</v>
      </c>
      <c r="BK45" s="132" t="s">
        <v>1493</v>
      </c>
      <c r="BL45" s="132">
        <v>1</v>
      </c>
      <c r="BM45" s="135">
        <v>4</v>
      </c>
      <c r="BN45" s="132">
        <v>0</v>
      </c>
      <c r="BO45" s="135">
        <v>0</v>
      </c>
      <c r="BP45" s="132">
        <v>0</v>
      </c>
      <c r="BQ45" s="135">
        <v>0</v>
      </c>
      <c r="BR45" s="132">
        <v>24</v>
      </c>
      <c r="BS45" s="135">
        <v>96</v>
      </c>
      <c r="BT45" s="132">
        <v>25</v>
      </c>
      <c r="BU45" s="2"/>
      <c r="BV45" s="3"/>
      <c r="BW45" s="3"/>
      <c r="BX45" s="3"/>
      <c r="BY45" s="3"/>
    </row>
    <row r="46" spans="1:77" ht="41.45" customHeight="1">
      <c r="A46" s="14" t="s">
        <v>238</v>
      </c>
      <c r="C46" s="15"/>
      <c r="D46" s="15" t="s">
        <v>64</v>
      </c>
      <c r="E46" s="93">
        <v>180.01883870243182</v>
      </c>
      <c r="F46" s="81">
        <v>99.95933271748132</v>
      </c>
      <c r="G46" s="112" t="s">
        <v>372</v>
      </c>
      <c r="H46" s="15"/>
      <c r="I46" s="16" t="s">
        <v>238</v>
      </c>
      <c r="J46" s="66"/>
      <c r="K46" s="66"/>
      <c r="L46" s="114" t="s">
        <v>1059</v>
      </c>
      <c r="M46" s="94">
        <v>14.553049687393706</v>
      </c>
      <c r="N46" s="95">
        <v>603.9415893554688</v>
      </c>
      <c r="O46" s="95">
        <v>947.218994140625</v>
      </c>
      <c r="P46" s="77"/>
      <c r="Q46" s="96"/>
      <c r="R46" s="96"/>
      <c r="S46" s="97"/>
      <c r="T46" s="51">
        <v>0</v>
      </c>
      <c r="U46" s="51">
        <v>1</v>
      </c>
      <c r="V46" s="52">
        <v>0</v>
      </c>
      <c r="W46" s="52">
        <v>0.043478</v>
      </c>
      <c r="X46" s="52">
        <v>0</v>
      </c>
      <c r="Y46" s="52">
        <v>0.560341</v>
      </c>
      <c r="Z46" s="52">
        <v>0</v>
      </c>
      <c r="AA46" s="52">
        <v>0</v>
      </c>
      <c r="AB46" s="82">
        <v>46</v>
      </c>
      <c r="AC46" s="82"/>
      <c r="AD46" s="98"/>
      <c r="AE46" s="85" t="s">
        <v>633</v>
      </c>
      <c r="AF46" s="85">
        <v>24082</v>
      </c>
      <c r="AG46" s="85">
        <v>28353</v>
      </c>
      <c r="AH46" s="85">
        <v>367014</v>
      </c>
      <c r="AI46" s="85">
        <v>359236</v>
      </c>
      <c r="AJ46" s="85"/>
      <c r="AK46" s="85" t="s">
        <v>708</v>
      </c>
      <c r="AL46" s="85" t="s">
        <v>772</v>
      </c>
      <c r="AM46" s="85"/>
      <c r="AN46" s="85"/>
      <c r="AO46" s="87">
        <v>41019.15824074074</v>
      </c>
      <c r="AP46" s="90" t="s">
        <v>870</v>
      </c>
      <c r="AQ46" s="85" t="b">
        <v>1</v>
      </c>
      <c r="AR46" s="85" t="b">
        <v>0</v>
      </c>
      <c r="AS46" s="85" t="b">
        <v>1</v>
      </c>
      <c r="AT46" s="85" t="s">
        <v>548</v>
      </c>
      <c r="AU46" s="85">
        <v>190</v>
      </c>
      <c r="AV46" s="90" t="s">
        <v>904</v>
      </c>
      <c r="AW46" s="85" t="b">
        <v>0</v>
      </c>
      <c r="AX46" s="85" t="s">
        <v>935</v>
      </c>
      <c r="AY46" s="90" t="s">
        <v>979</v>
      </c>
      <c r="AZ46" s="85" t="s">
        <v>66</v>
      </c>
      <c r="BA46" s="85" t="str">
        <f>REPLACE(INDEX(GroupVertices[Group],MATCH(Vertices[[#This Row],[Vertex]],GroupVertices[Vertex],0)),1,1,"")</f>
        <v>2</v>
      </c>
      <c r="BB46" s="51"/>
      <c r="BC46" s="51"/>
      <c r="BD46" s="51"/>
      <c r="BE46" s="51"/>
      <c r="BF46" s="51" t="s">
        <v>343</v>
      </c>
      <c r="BG46" s="51" t="s">
        <v>343</v>
      </c>
      <c r="BH46" s="132" t="s">
        <v>1464</v>
      </c>
      <c r="BI46" s="132" t="s">
        <v>1464</v>
      </c>
      <c r="BJ46" s="132" t="s">
        <v>1493</v>
      </c>
      <c r="BK46" s="132" t="s">
        <v>1493</v>
      </c>
      <c r="BL46" s="132">
        <v>1</v>
      </c>
      <c r="BM46" s="135">
        <v>4</v>
      </c>
      <c r="BN46" s="132">
        <v>0</v>
      </c>
      <c r="BO46" s="135">
        <v>0</v>
      </c>
      <c r="BP46" s="132">
        <v>0</v>
      </c>
      <c r="BQ46" s="135">
        <v>0</v>
      </c>
      <c r="BR46" s="132">
        <v>24</v>
      </c>
      <c r="BS46" s="135">
        <v>96</v>
      </c>
      <c r="BT46" s="132">
        <v>25</v>
      </c>
      <c r="BU46" s="2"/>
      <c r="BV46" s="3"/>
      <c r="BW46" s="3"/>
      <c r="BX46" s="3"/>
      <c r="BY46" s="3"/>
    </row>
    <row r="47" spans="1:77" ht="41.45" customHeight="1">
      <c r="A47" s="14" t="s">
        <v>239</v>
      </c>
      <c r="C47" s="15"/>
      <c r="D47" s="15" t="s">
        <v>64</v>
      </c>
      <c r="E47" s="93">
        <v>181.30971400473055</v>
      </c>
      <c r="F47" s="81">
        <v>99.95641930050246</v>
      </c>
      <c r="G47" s="112" t="s">
        <v>373</v>
      </c>
      <c r="H47" s="15"/>
      <c r="I47" s="16" t="s">
        <v>239</v>
      </c>
      <c r="J47" s="66"/>
      <c r="K47" s="66"/>
      <c r="L47" s="114" t="s">
        <v>1060</v>
      </c>
      <c r="M47" s="94">
        <v>15.5239944525479</v>
      </c>
      <c r="N47" s="95">
        <v>751.2362670898438</v>
      </c>
      <c r="O47" s="95">
        <v>4198.82373046875</v>
      </c>
      <c r="P47" s="77"/>
      <c r="Q47" s="96"/>
      <c r="R47" s="96"/>
      <c r="S47" s="97"/>
      <c r="T47" s="51">
        <v>0</v>
      </c>
      <c r="U47" s="51">
        <v>1</v>
      </c>
      <c r="V47" s="52">
        <v>0</v>
      </c>
      <c r="W47" s="52">
        <v>0.043478</v>
      </c>
      <c r="X47" s="52">
        <v>0</v>
      </c>
      <c r="Y47" s="52">
        <v>0.560341</v>
      </c>
      <c r="Z47" s="52">
        <v>0</v>
      </c>
      <c r="AA47" s="52">
        <v>0</v>
      </c>
      <c r="AB47" s="82">
        <v>47</v>
      </c>
      <c r="AC47" s="82"/>
      <c r="AD47" s="98"/>
      <c r="AE47" s="85" t="s">
        <v>634</v>
      </c>
      <c r="AF47" s="85">
        <v>29408</v>
      </c>
      <c r="AG47" s="85">
        <v>30383</v>
      </c>
      <c r="AH47" s="85">
        <v>35567</v>
      </c>
      <c r="AI47" s="85">
        <v>54351</v>
      </c>
      <c r="AJ47" s="85"/>
      <c r="AK47" s="85" t="s">
        <v>709</v>
      </c>
      <c r="AL47" s="85" t="s">
        <v>773</v>
      </c>
      <c r="AM47" s="85"/>
      <c r="AN47" s="85"/>
      <c r="AO47" s="87">
        <v>42576.994305555556</v>
      </c>
      <c r="AP47" s="90" t="s">
        <v>871</v>
      </c>
      <c r="AQ47" s="85" t="b">
        <v>0</v>
      </c>
      <c r="AR47" s="85" t="b">
        <v>0</v>
      </c>
      <c r="AS47" s="85" t="b">
        <v>0</v>
      </c>
      <c r="AT47" s="85" t="s">
        <v>548</v>
      </c>
      <c r="AU47" s="85">
        <v>28</v>
      </c>
      <c r="AV47" s="90" t="s">
        <v>904</v>
      </c>
      <c r="AW47" s="85" t="b">
        <v>0</v>
      </c>
      <c r="AX47" s="85" t="s">
        <v>935</v>
      </c>
      <c r="AY47" s="90" t="s">
        <v>980</v>
      </c>
      <c r="AZ47" s="85" t="s">
        <v>66</v>
      </c>
      <c r="BA47" s="85" t="str">
        <f>REPLACE(INDEX(GroupVertices[Group],MATCH(Vertices[[#This Row],[Vertex]],GroupVertices[Vertex],0)),1,1,"")</f>
        <v>2</v>
      </c>
      <c r="BB47" s="51"/>
      <c r="BC47" s="51"/>
      <c r="BD47" s="51"/>
      <c r="BE47" s="51"/>
      <c r="BF47" s="51" t="s">
        <v>343</v>
      </c>
      <c r="BG47" s="51" t="s">
        <v>343</v>
      </c>
      <c r="BH47" s="132" t="s">
        <v>1464</v>
      </c>
      <c r="BI47" s="132" t="s">
        <v>1464</v>
      </c>
      <c r="BJ47" s="132" t="s">
        <v>1493</v>
      </c>
      <c r="BK47" s="132" t="s">
        <v>1493</v>
      </c>
      <c r="BL47" s="132">
        <v>1</v>
      </c>
      <c r="BM47" s="135">
        <v>4</v>
      </c>
      <c r="BN47" s="132">
        <v>0</v>
      </c>
      <c r="BO47" s="135">
        <v>0</v>
      </c>
      <c r="BP47" s="132">
        <v>0</v>
      </c>
      <c r="BQ47" s="135">
        <v>0</v>
      </c>
      <c r="BR47" s="132">
        <v>24</v>
      </c>
      <c r="BS47" s="135">
        <v>96</v>
      </c>
      <c r="BT47" s="132">
        <v>25</v>
      </c>
      <c r="BU47" s="2"/>
      <c r="BV47" s="3"/>
      <c r="BW47" s="3"/>
      <c r="BX47" s="3"/>
      <c r="BY47" s="3"/>
    </row>
    <row r="48" spans="1:77" ht="41.45" customHeight="1">
      <c r="A48" s="14" t="s">
        <v>240</v>
      </c>
      <c r="C48" s="15"/>
      <c r="D48" s="15" t="s">
        <v>64</v>
      </c>
      <c r="E48" s="93">
        <v>163.33983953790315</v>
      </c>
      <c r="F48" s="81">
        <v>99.99697607410125</v>
      </c>
      <c r="G48" s="112" t="s">
        <v>374</v>
      </c>
      <c r="H48" s="15"/>
      <c r="I48" s="16" t="s">
        <v>240</v>
      </c>
      <c r="J48" s="66"/>
      <c r="K48" s="66"/>
      <c r="L48" s="114" t="s">
        <v>1061</v>
      </c>
      <c r="M48" s="94">
        <v>2.007773704522111</v>
      </c>
      <c r="N48" s="95">
        <v>194.9122772216797</v>
      </c>
      <c r="O48" s="95">
        <v>7083.96240234375</v>
      </c>
      <c r="P48" s="77"/>
      <c r="Q48" s="96"/>
      <c r="R48" s="96"/>
      <c r="S48" s="97"/>
      <c r="T48" s="51">
        <v>0</v>
      </c>
      <c r="U48" s="51">
        <v>1</v>
      </c>
      <c r="V48" s="52">
        <v>0</v>
      </c>
      <c r="W48" s="52">
        <v>0.04</v>
      </c>
      <c r="X48" s="52">
        <v>0.030672</v>
      </c>
      <c r="Y48" s="52">
        <v>0.462158</v>
      </c>
      <c r="Z48" s="52">
        <v>0</v>
      </c>
      <c r="AA48" s="52">
        <v>0</v>
      </c>
      <c r="AB48" s="82">
        <v>48</v>
      </c>
      <c r="AC48" s="82"/>
      <c r="AD48" s="98"/>
      <c r="AE48" s="85" t="s">
        <v>635</v>
      </c>
      <c r="AF48" s="85">
        <v>2829</v>
      </c>
      <c r="AG48" s="85">
        <v>2124</v>
      </c>
      <c r="AH48" s="85">
        <v>17375</v>
      </c>
      <c r="AI48" s="85">
        <v>4901</v>
      </c>
      <c r="AJ48" s="85"/>
      <c r="AK48" s="85" t="s">
        <v>710</v>
      </c>
      <c r="AL48" s="85" t="s">
        <v>774</v>
      </c>
      <c r="AM48" s="90" t="s">
        <v>816</v>
      </c>
      <c r="AN48" s="85"/>
      <c r="AO48" s="87">
        <v>40876.18400462963</v>
      </c>
      <c r="AP48" s="90" t="s">
        <v>872</v>
      </c>
      <c r="AQ48" s="85" t="b">
        <v>0</v>
      </c>
      <c r="AR48" s="85" t="b">
        <v>0</v>
      </c>
      <c r="AS48" s="85" t="b">
        <v>0</v>
      </c>
      <c r="AT48" s="85" t="s">
        <v>548</v>
      </c>
      <c r="AU48" s="85">
        <v>169</v>
      </c>
      <c r="AV48" s="90" t="s">
        <v>904</v>
      </c>
      <c r="AW48" s="85" t="b">
        <v>0</v>
      </c>
      <c r="AX48" s="85" t="s">
        <v>935</v>
      </c>
      <c r="AY48" s="90" t="s">
        <v>981</v>
      </c>
      <c r="AZ48" s="85" t="s">
        <v>66</v>
      </c>
      <c r="BA48" s="85" t="str">
        <f>REPLACE(INDEX(GroupVertices[Group],MATCH(Vertices[[#This Row],[Vertex]],GroupVertices[Vertex],0)),1,1,"")</f>
        <v>1</v>
      </c>
      <c r="BB48" s="51"/>
      <c r="BC48" s="51"/>
      <c r="BD48" s="51"/>
      <c r="BE48" s="51"/>
      <c r="BF48" s="51"/>
      <c r="BG48" s="51"/>
      <c r="BH48" s="132" t="s">
        <v>1456</v>
      </c>
      <c r="BI48" s="132" t="s">
        <v>1456</v>
      </c>
      <c r="BJ48" s="132" t="s">
        <v>1486</v>
      </c>
      <c r="BK48" s="132" t="s">
        <v>1486</v>
      </c>
      <c r="BL48" s="132">
        <v>0</v>
      </c>
      <c r="BM48" s="135">
        <v>0</v>
      </c>
      <c r="BN48" s="132">
        <v>0</v>
      </c>
      <c r="BO48" s="135">
        <v>0</v>
      </c>
      <c r="BP48" s="132">
        <v>0</v>
      </c>
      <c r="BQ48" s="135">
        <v>0</v>
      </c>
      <c r="BR48" s="132">
        <v>17</v>
      </c>
      <c r="BS48" s="135">
        <v>100</v>
      </c>
      <c r="BT48" s="132">
        <v>17</v>
      </c>
      <c r="BU48" s="2"/>
      <c r="BV48" s="3"/>
      <c r="BW48" s="3"/>
      <c r="BX48" s="3"/>
      <c r="BY48" s="3"/>
    </row>
    <row r="49" spans="1:77" ht="41.45" customHeight="1">
      <c r="A49" s="14" t="s">
        <v>241</v>
      </c>
      <c r="C49" s="15"/>
      <c r="D49" s="15" t="s">
        <v>64</v>
      </c>
      <c r="E49" s="93">
        <v>166.89006456880648</v>
      </c>
      <c r="F49" s="81">
        <v>99.988963459819</v>
      </c>
      <c r="G49" s="112" t="s">
        <v>375</v>
      </c>
      <c r="H49" s="15"/>
      <c r="I49" s="16" t="s">
        <v>241</v>
      </c>
      <c r="J49" s="66"/>
      <c r="K49" s="66"/>
      <c r="L49" s="114" t="s">
        <v>1062</v>
      </c>
      <c r="M49" s="94">
        <v>4.678110957653077</v>
      </c>
      <c r="N49" s="95">
        <v>2727.549072265625</v>
      </c>
      <c r="O49" s="95">
        <v>7761.201171875</v>
      </c>
      <c r="P49" s="77"/>
      <c r="Q49" s="96"/>
      <c r="R49" s="96"/>
      <c r="S49" s="97"/>
      <c r="T49" s="51">
        <v>0</v>
      </c>
      <c r="U49" s="51">
        <v>1</v>
      </c>
      <c r="V49" s="52">
        <v>0</v>
      </c>
      <c r="W49" s="52">
        <v>0.04</v>
      </c>
      <c r="X49" s="52">
        <v>0.030672</v>
      </c>
      <c r="Y49" s="52">
        <v>0.462158</v>
      </c>
      <c r="Z49" s="52">
        <v>0</v>
      </c>
      <c r="AA49" s="52">
        <v>0</v>
      </c>
      <c r="AB49" s="82">
        <v>49</v>
      </c>
      <c r="AC49" s="82"/>
      <c r="AD49" s="98"/>
      <c r="AE49" s="85" t="s">
        <v>636</v>
      </c>
      <c r="AF49" s="85">
        <v>2854</v>
      </c>
      <c r="AG49" s="85">
        <v>7707</v>
      </c>
      <c r="AH49" s="85">
        <v>18550</v>
      </c>
      <c r="AI49" s="85">
        <v>496</v>
      </c>
      <c r="AJ49" s="85"/>
      <c r="AK49" s="85" t="s">
        <v>711</v>
      </c>
      <c r="AL49" s="85" t="s">
        <v>775</v>
      </c>
      <c r="AM49" s="90" t="s">
        <v>817</v>
      </c>
      <c r="AN49" s="85"/>
      <c r="AO49" s="87">
        <v>40169.94013888889</v>
      </c>
      <c r="AP49" s="90" t="s">
        <v>873</v>
      </c>
      <c r="AQ49" s="85" t="b">
        <v>1</v>
      </c>
      <c r="AR49" s="85" t="b">
        <v>0</v>
      </c>
      <c r="AS49" s="85" t="b">
        <v>1</v>
      </c>
      <c r="AT49" s="85" t="s">
        <v>548</v>
      </c>
      <c r="AU49" s="85">
        <v>481</v>
      </c>
      <c r="AV49" s="90" t="s">
        <v>904</v>
      </c>
      <c r="AW49" s="85" t="b">
        <v>0</v>
      </c>
      <c r="AX49" s="85" t="s">
        <v>935</v>
      </c>
      <c r="AY49" s="90" t="s">
        <v>982</v>
      </c>
      <c r="AZ49" s="85" t="s">
        <v>66</v>
      </c>
      <c r="BA49" s="85" t="str">
        <f>REPLACE(INDEX(GroupVertices[Group],MATCH(Vertices[[#This Row],[Vertex]],GroupVertices[Vertex],0)),1,1,"")</f>
        <v>1</v>
      </c>
      <c r="BB49" s="51"/>
      <c r="BC49" s="51"/>
      <c r="BD49" s="51"/>
      <c r="BE49" s="51"/>
      <c r="BF49" s="51"/>
      <c r="BG49" s="51"/>
      <c r="BH49" s="132" t="s">
        <v>1456</v>
      </c>
      <c r="BI49" s="132" t="s">
        <v>1456</v>
      </c>
      <c r="BJ49" s="132" t="s">
        <v>1486</v>
      </c>
      <c r="BK49" s="132" t="s">
        <v>1486</v>
      </c>
      <c r="BL49" s="132">
        <v>0</v>
      </c>
      <c r="BM49" s="135">
        <v>0</v>
      </c>
      <c r="BN49" s="132">
        <v>0</v>
      </c>
      <c r="BO49" s="135">
        <v>0</v>
      </c>
      <c r="BP49" s="132">
        <v>0</v>
      </c>
      <c r="BQ49" s="135">
        <v>0</v>
      </c>
      <c r="BR49" s="132">
        <v>17</v>
      </c>
      <c r="BS49" s="135">
        <v>100</v>
      </c>
      <c r="BT49" s="132">
        <v>17</v>
      </c>
      <c r="BU49" s="2"/>
      <c r="BV49" s="3"/>
      <c r="BW49" s="3"/>
      <c r="BX49" s="3"/>
      <c r="BY49" s="3"/>
    </row>
    <row r="50" spans="1:77" ht="41.45" customHeight="1">
      <c r="A50" s="14" t="s">
        <v>242</v>
      </c>
      <c r="C50" s="15"/>
      <c r="D50" s="15" t="s">
        <v>64</v>
      </c>
      <c r="E50" s="93">
        <v>194.60509371924368</v>
      </c>
      <c r="F50" s="81">
        <v>99.926412540801</v>
      </c>
      <c r="G50" s="112" t="s">
        <v>376</v>
      </c>
      <c r="H50" s="15"/>
      <c r="I50" s="16" t="s">
        <v>242</v>
      </c>
      <c r="J50" s="66"/>
      <c r="K50" s="66"/>
      <c r="L50" s="114" t="s">
        <v>1063</v>
      </c>
      <c r="M50" s="94">
        <v>25.524247235722225</v>
      </c>
      <c r="N50" s="95">
        <v>198.3232421875</v>
      </c>
      <c r="O50" s="95">
        <v>2158.793701171875</v>
      </c>
      <c r="P50" s="77"/>
      <c r="Q50" s="96"/>
      <c r="R50" s="96"/>
      <c r="S50" s="97"/>
      <c r="T50" s="51">
        <v>0</v>
      </c>
      <c r="U50" s="51">
        <v>1</v>
      </c>
      <c r="V50" s="52">
        <v>0</v>
      </c>
      <c r="W50" s="52">
        <v>0.043478</v>
      </c>
      <c r="X50" s="52">
        <v>0</v>
      </c>
      <c r="Y50" s="52">
        <v>0.560341</v>
      </c>
      <c r="Z50" s="52">
        <v>0</v>
      </c>
      <c r="AA50" s="52">
        <v>0</v>
      </c>
      <c r="AB50" s="82">
        <v>50</v>
      </c>
      <c r="AC50" s="82"/>
      <c r="AD50" s="98"/>
      <c r="AE50" s="85" t="s">
        <v>637</v>
      </c>
      <c r="AF50" s="85">
        <v>51674</v>
      </c>
      <c r="AG50" s="85">
        <v>51291</v>
      </c>
      <c r="AH50" s="85">
        <v>61006</v>
      </c>
      <c r="AI50" s="85">
        <v>1065</v>
      </c>
      <c r="AJ50" s="85"/>
      <c r="AK50" s="85" t="s">
        <v>712</v>
      </c>
      <c r="AL50" s="85"/>
      <c r="AM50" s="90" t="s">
        <v>818</v>
      </c>
      <c r="AN50" s="85"/>
      <c r="AO50" s="87">
        <v>42622.15796296296</v>
      </c>
      <c r="AP50" s="90" t="s">
        <v>874</v>
      </c>
      <c r="AQ50" s="85" t="b">
        <v>1</v>
      </c>
      <c r="AR50" s="85" t="b">
        <v>0</v>
      </c>
      <c r="AS50" s="85" t="b">
        <v>0</v>
      </c>
      <c r="AT50" s="85" t="s">
        <v>548</v>
      </c>
      <c r="AU50" s="85">
        <v>45</v>
      </c>
      <c r="AV50" s="85"/>
      <c r="AW50" s="85" t="b">
        <v>0</v>
      </c>
      <c r="AX50" s="85" t="s">
        <v>935</v>
      </c>
      <c r="AY50" s="90" t="s">
        <v>983</v>
      </c>
      <c r="AZ50" s="85" t="s">
        <v>66</v>
      </c>
      <c r="BA50" s="85" t="str">
        <f>REPLACE(INDEX(GroupVertices[Group],MATCH(Vertices[[#This Row],[Vertex]],GroupVertices[Vertex],0)),1,1,"")</f>
        <v>2</v>
      </c>
      <c r="BB50" s="51"/>
      <c r="BC50" s="51"/>
      <c r="BD50" s="51"/>
      <c r="BE50" s="51"/>
      <c r="BF50" s="51" t="s">
        <v>343</v>
      </c>
      <c r="BG50" s="51" t="s">
        <v>343</v>
      </c>
      <c r="BH50" s="132" t="s">
        <v>1464</v>
      </c>
      <c r="BI50" s="132" t="s">
        <v>1464</v>
      </c>
      <c r="BJ50" s="132" t="s">
        <v>1493</v>
      </c>
      <c r="BK50" s="132" t="s">
        <v>1493</v>
      </c>
      <c r="BL50" s="132">
        <v>1</v>
      </c>
      <c r="BM50" s="135">
        <v>4</v>
      </c>
      <c r="BN50" s="132">
        <v>0</v>
      </c>
      <c r="BO50" s="135">
        <v>0</v>
      </c>
      <c r="BP50" s="132">
        <v>0</v>
      </c>
      <c r="BQ50" s="135">
        <v>0</v>
      </c>
      <c r="BR50" s="132">
        <v>24</v>
      </c>
      <c r="BS50" s="135">
        <v>96</v>
      </c>
      <c r="BT50" s="132">
        <v>25</v>
      </c>
      <c r="BU50" s="2"/>
      <c r="BV50" s="3"/>
      <c r="BW50" s="3"/>
      <c r="BX50" s="3"/>
      <c r="BY50" s="3"/>
    </row>
    <row r="51" spans="1:77" ht="41.45" customHeight="1">
      <c r="A51" s="14" t="s">
        <v>243</v>
      </c>
      <c r="C51" s="15"/>
      <c r="D51" s="15" t="s">
        <v>64</v>
      </c>
      <c r="E51" s="93">
        <v>196.1840313426958</v>
      </c>
      <c r="F51" s="81">
        <v>99.92284898692981</v>
      </c>
      <c r="G51" s="112" t="s">
        <v>377</v>
      </c>
      <c r="H51" s="15"/>
      <c r="I51" s="16" t="s">
        <v>243</v>
      </c>
      <c r="J51" s="66"/>
      <c r="K51" s="66"/>
      <c r="L51" s="114" t="s">
        <v>1064</v>
      </c>
      <c r="M51" s="94">
        <v>26.711860955859102</v>
      </c>
      <c r="N51" s="95">
        <v>1502.49609375</v>
      </c>
      <c r="O51" s="95">
        <v>4646.59423828125</v>
      </c>
      <c r="P51" s="77"/>
      <c r="Q51" s="96"/>
      <c r="R51" s="96"/>
      <c r="S51" s="97"/>
      <c r="T51" s="51">
        <v>0</v>
      </c>
      <c r="U51" s="51">
        <v>1</v>
      </c>
      <c r="V51" s="52">
        <v>0</v>
      </c>
      <c r="W51" s="52">
        <v>0.043478</v>
      </c>
      <c r="X51" s="52">
        <v>0</v>
      </c>
      <c r="Y51" s="52">
        <v>0.560341</v>
      </c>
      <c r="Z51" s="52">
        <v>0</v>
      </c>
      <c r="AA51" s="52">
        <v>0</v>
      </c>
      <c r="AB51" s="82">
        <v>51</v>
      </c>
      <c r="AC51" s="82"/>
      <c r="AD51" s="98"/>
      <c r="AE51" s="85" t="s">
        <v>638</v>
      </c>
      <c r="AF51" s="85">
        <v>22502</v>
      </c>
      <c r="AG51" s="85">
        <v>53774</v>
      </c>
      <c r="AH51" s="85">
        <v>152900</v>
      </c>
      <c r="AI51" s="85">
        <v>252635</v>
      </c>
      <c r="AJ51" s="85"/>
      <c r="AK51" s="85" t="s">
        <v>713</v>
      </c>
      <c r="AL51" s="85" t="s">
        <v>562</v>
      </c>
      <c r="AM51" s="85"/>
      <c r="AN51" s="85"/>
      <c r="AO51" s="87">
        <v>42784.61927083333</v>
      </c>
      <c r="AP51" s="90" t="s">
        <v>875</v>
      </c>
      <c r="AQ51" s="85" t="b">
        <v>0</v>
      </c>
      <c r="AR51" s="85" t="b">
        <v>0</v>
      </c>
      <c r="AS51" s="85" t="b">
        <v>0</v>
      </c>
      <c r="AT51" s="85" t="s">
        <v>548</v>
      </c>
      <c r="AU51" s="85">
        <v>77</v>
      </c>
      <c r="AV51" s="90" t="s">
        <v>904</v>
      </c>
      <c r="AW51" s="85" t="b">
        <v>0</v>
      </c>
      <c r="AX51" s="85" t="s">
        <v>935</v>
      </c>
      <c r="AY51" s="90" t="s">
        <v>984</v>
      </c>
      <c r="AZ51" s="85" t="s">
        <v>66</v>
      </c>
      <c r="BA51" s="85" t="str">
        <f>REPLACE(INDEX(GroupVertices[Group],MATCH(Vertices[[#This Row],[Vertex]],GroupVertices[Vertex],0)),1,1,"")</f>
        <v>2</v>
      </c>
      <c r="BB51" s="51"/>
      <c r="BC51" s="51"/>
      <c r="BD51" s="51"/>
      <c r="BE51" s="51"/>
      <c r="BF51" s="51" t="s">
        <v>343</v>
      </c>
      <c r="BG51" s="51" t="s">
        <v>343</v>
      </c>
      <c r="BH51" s="132" t="s">
        <v>1464</v>
      </c>
      <c r="BI51" s="132" t="s">
        <v>1464</v>
      </c>
      <c r="BJ51" s="132" t="s">
        <v>1493</v>
      </c>
      <c r="BK51" s="132" t="s">
        <v>1493</v>
      </c>
      <c r="BL51" s="132">
        <v>1</v>
      </c>
      <c r="BM51" s="135">
        <v>4</v>
      </c>
      <c r="BN51" s="132">
        <v>0</v>
      </c>
      <c r="BO51" s="135">
        <v>0</v>
      </c>
      <c r="BP51" s="132">
        <v>0</v>
      </c>
      <c r="BQ51" s="135">
        <v>0</v>
      </c>
      <c r="BR51" s="132">
        <v>24</v>
      </c>
      <c r="BS51" s="135">
        <v>96</v>
      </c>
      <c r="BT51" s="132">
        <v>25</v>
      </c>
      <c r="BU51" s="2"/>
      <c r="BV51" s="3"/>
      <c r="BW51" s="3"/>
      <c r="BX51" s="3"/>
      <c r="BY51" s="3"/>
    </row>
    <row r="52" spans="1:77" ht="41.45" customHeight="1">
      <c r="A52" s="14" t="s">
        <v>244</v>
      </c>
      <c r="C52" s="15"/>
      <c r="D52" s="15" t="s">
        <v>64</v>
      </c>
      <c r="E52" s="93">
        <v>164.87935141320622</v>
      </c>
      <c r="F52" s="81">
        <v>99.99350150143829</v>
      </c>
      <c r="G52" s="112" t="s">
        <v>378</v>
      </c>
      <c r="H52" s="15"/>
      <c r="I52" s="16" t="s">
        <v>244</v>
      </c>
      <c r="J52" s="66"/>
      <c r="K52" s="66"/>
      <c r="L52" s="114" t="s">
        <v>1065</v>
      </c>
      <c r="M52" s="94">
        <v>3.1657329539991075</v>
      </c>
      <c r="N52" s="95">
        <v>1424.9578857421875</v>
      </c>
      <c r="O52" s="95">
        <v>1516.421142578125</v>
      </c>
      <c r="P52" s="77"/>
      <c r="Q52" s="96"/>
      <c r="R52" s="96"/>
      <c r="S52" s="97"/>
      <c r="T52" s="51">
        <v>0</v>
      </c>
      <c r="U52" s="51">
        <v>1</v>
      </c>
      <c r="V52" s="52">
        <v>0</v>
      </c>
      <c r="W52" s="52">
        <v>0.043478</v>
      </c>
      <c r="X52" s="52">
        <v>0</v>
      </c>
      <c r="Y52" s="52">
        <v>0.560341</v>
      </c>
      <c r="Z52" s="52">
        <v>0</v>
      </c>
      <c r="AA52" s="52">
        <v>0</v>
      </c>
      <c r="AB52" s="82">
        <v>52</v>
      </c>
      <c r="AC52" s="82"/>
      <c r="AD52" s="98"/>
      <c r="AE52" s="85" t="s">
        <v>639</v>
      </c>
      <c r="AF52" s="85">
        <v>4429</v>
      </c>
      <c r="AG52" s="85">
        <v>4545</v>
      </c>
      <c r="AH52" s="85">
        <v>13947</v>
      </c>
      <c r="AI52" s="85">
        <v>15746</v>
      </c>
      <c r="AJ52" s="85"/>
      <c r="AK52" s="85" t="s">
        <v>714</v>
      </c>
      <c r="AL52" s="85" t="s">
        <v>776</v>
      </c>
      <c r="AM52" s="85"/>
      <c r="AN52" s="85"/>
      <c r="AO52" s="87">
        <v>41698.03947916667</v>
      </c>
      <c r="AP52" s="90" t="s">
        <v>876</v>
      </c>
      <c r="AQ52" s="85" t="b">
        <v>1</v>
      </c>
      <c r="AR52" s="85" t="b">
        <v>0</v>
      </c>
      <c r="AS52" s="85" t="b">
        <v>0</v>
      </c>
      <c r="AT52" s="85" t="s">
        <v>548</v>
      </c>
      <c r="AU52" s="85">
        <v>0</v>
      </c>
      <c r="AV52" s="90" t="s">
        <v>904</v>
      </c>
      <c r="AW52" s="85" t="b">
        <v>0</v>
      </c>
      <c r="AX52" s="85" t="s">
        <v>935</v>
      </c>
      <c r="AY52" s="90" t="s">
        <v>985</v>
      </c>
      <c r="AZ52" s="85" t="s">
        <v>66</v>
      </c>
      <c r="BA52" s="85" t="str">
        <f>REPLACE(INDEX(GroupVertices[Group],MATCH(Vertices[[#This Row],[Vertex]],GroupVertices[Vertex],0)),1,1,"")</f>
        <v>2</v>
      </c>
      <c r="BB52" s="51"/>
      <c r="BC52" s="51"/>
      <c r="BD52" s="51"/>
      <c r="BE52" s="51"/>
      <c r="BF52" s="51" t="s">
        <v>343</v>
      </c>
      <c r="BG52" s="51" t="s">
        <v>343</v>
      </c>
      <c r="BH52" s="132" t="s">
        <v>1464</v>
      </c>
      <c r="BI52" s="132" t="s">
        <v>1464</v>
      </c>
      <c r="BJ52" s="132" t="s">
        <v>1493</v>
      </c>
      <c r="BK52" s="132" t="s">
        <v>1493</v>
      </c>
      <c r="BL52" s="132">
        <v>1</v>
      </c>
      <c r="BM52" s="135">
        <v>4</v>
      </c>
      <c r="BN52" s="132">
        <v>0</v>
      </c>
      <c r="BO52" s="135">
        <v>0</v>
      </c>
      <c r="BP52" s="132">
        <v>0</v>
      </c>
      <c r="BQ52" s="135">
        <v>0</v>
      </c>
      <c r="BR52" s="132">
        <v>24</v>
      </c>
      <c r="BS52" s="135">
        <v>96</v>
      </c>
      <c r="BT52" s="132">
        <v>25</v>
      </c>
      <c r="BU52" s="2"/>
      <c r="BV52" s="3"/>
      <c r="BW52" s="3"/>
      <c r="BX52" s="3"/>
      <c r="BY52" s="3"/>
    </row>
    <row r="53" spans="1:77" ht="41.45" customHeight="1">
      <c r="A53" s="14" t="s">
        <v>245</v>
      </c>
      <c r="C53" s="15"/>
      <c r="D53" s="15" t="s">
        <v>64</v>
      </c>
      <c r="E53" s="93">
        <v>170.46063837294804</v>
      </c>
      <c r="F53" s="81">
        <v>99.98090491975186</v>
      </c>
      <c r="G53" s="112" t="s">
        <v>379</v>
      </c>
      <c r="H53" s="15"/>
      <c r="I53" s="16" t="s">
        <v>245</v>
      </c>
      <c r="J53" s="66"/>
      <c r="K53" s="66"/>
      <c r="L53" s="114" t="s">
        <v>1066</v>
      </c>
      <c r="M53" s="94">
        <v>7.363753744027854</v>
      </c>
      <c r="N53" s="95">
        <v>3307.01171875</v>
      </c>
      <c r="O53" s="95">
        <v>2871.832763671875</v>
      </c>
      <c r="P53" s="77"/>
      <c r="Q53" s="96"/>
      <c r="R53" s="96"/>
      <c r="S53" s="97"/>
      <c r="T53" s="51">
        <v>0</v>
      </c>
      <c r="U53" s="51">
        <v>1</v>
      </c>
      <c r="V53" s="52">
        <v>0</v>
      </c>
      <c r="W53" s="52">
        <v>0.043478</v>
      </c>
      <c r="X53" s="52">
        <v>0</v>
      </c>
      <c r="Y53" s="52">
        <v>0.560341</v>
      </c>
      <c r="Z53" s="52">
        <v>0</v>
      </c>
      <c r="AA53" s="52">
        <v>0</v>
      </c>
      <c r="AB53" s="82">
        <v>53</v>
      </c>
      <c r="AC53" s="82"/>
      <c r="AD53" s="98"/>
      <c r="AE53" s="85" t="s">
        <v>245</v>
      </c>
      <c r="AF53" s="85">
        <v>14445</v>
      </c>
      <c r="AG53" s="85">
        <v>13322</v>
      </c>
      <c r="AH53" s="85">
        <v>72269</v>
      </c>
      <c r="AI53" s="85">
        <v>74944</v>
      </c>
      <c r="AJ53" s="85"/>
      <c r="AK53" s="85" t="s">
        <v>715</v>
      </c>
      <c r="AL53" s="85" t="s">
        <v>562</v>
      </c>
      <c r="AM53" s="85"/>
      <c r="AN53" s="85"/>
      <c r="AO53" s="87">
        <v>39791.921898148146</v>
      </c>
      <c r="AP53" s="85"/>
      <c r="AQ53" s="85" t="b">
        <v>0</v>
      </c>
      <c r="AR53" s="85" t="b">
        <v>0</v>
      </c>
      <c r="AS53" s="85" t="b">
        <v>1</v>
      </c>
      <c r="AT53" s="85" t="s">
        <v>548</v>
      </c>
      <c r="AU53" s="85">
        <v>73</v>
      </c>
      <c r="AV53" s="90" t="s">
        <v>904</v>
      </c>
      <c r="AW53" s="85" t="b">
        <v>0</v>
      </c>
      <c r="AX53" s="85" t="s">
        <v>935</v>
      </c>
      <c r="AY53" s="90" t="s">
        <v>986</v>
      </c>
      <c r="AZ53" s="85" t="s">
        <v>66</v>
      </c>
      <c r="BA53" s="85" t="str">
        <f>REPLACE(INDEX(GroupVertices[Group],MATCH(Vertices[[#This Row],[Vertex]],GroupVertices[Vertex],0)),1,1,"")</f>
        <v>2</v>
      </c>
      <c r="BB53" s="51"/>
      <c r="BC53" s="51"/>
      <c r="BD53" s="51"/>
      <c r="BE53" s="51"/>
      <c r="BF53" s="51" t="s">
        <v>343</v>
      </c>
      <c r="BG53" s="51" t="s">
        <v>343</v>
      </c>
      <c r="BH53" s="132" t="s">
        <v>1464</v>
      </c>
      <c r="BI53" s="132" t="s">
        <v>1464</v>
      </c>
      <c r="BJ53" s="132" t="s">
        <v>1493</v>
      </c>
      <c r="BK53" s="132" t="s">
        <v>1493</v>
      </c>
      <c r="BL53" s="132">
        <v>1</v>
      </c>
      <c r="BM53" s="135">
        <v>4</v>
      </c>
      <c r="BN53" s="132">
        <v>0</v>
      </c>
      <c r="BO53" s="135">
        <v>0</v>
      </c>
      <c r="BP53" s="132">
        <v>0</v>
      </c>
      <c r="BQ53" s="135">
        <v>0</v>
      </c>
      <c r="BR53" s="132">
        <v>24</v>
      </c>
      <c r="BS53" s="135">
        <v>96</v>
      </c>
      <c r="BT53" s="132">
        <v>25</v>
      </c>
      <c r="BU53" s="2"/>
      <c r="BV53" s="3"/>
      <c r="BW53" s="3"/>
      <c r="BX53" s="3"/>
      <c r="BY53" s="3"/>
    </row>
    <row r="54" spans="1:77" ht="41.45" customHeight="1">
      <c r="A54" s="14" t="s">
        <v>246</v>
      </c>
      <c r="C54" s="15"/>
      <c r="D54" s="15" t="s">
        <v>64</v>
      </c>
      <c r="E54" s="93">
        <v>183.5328174810046</v>
      </c>
      <c r="F54" s="81">
        <v>99.9514019085034</v>
      </c>
      <c r="G54" s="112" t="s">
        <v>380</v>
      </c>
      <c r="H54" s="15"/>
      <c r="I54" s="16" t="s">
        <v>246</v>
      </c>
      <c r="J54" s="66"/>
      <c r="K54" s="66"/>
      <c r="L54" s="114" t="s">
        <v>1067</v>
      </c>
      <c r="M54" s="94">
        <v>17.196123959434136</v>
      </c>
      <c r="N54" s="95">
        <v>2676.085693359375</v>
      </c>
      <c r="O54" s="95">
        <v>873.6365966796875</v>
      </c>
      <c r="P54" s="77"/>
      <c r="Q54" s="96"/>
      <c r="R54" s="96"/>
      <c r="S54" s="97"/>
      <c r="T54" s="51">
        <v>0</v>
      </c>
      <c r="U54" s="51">
        <v>1</v>
      </c>
      <c r="V54" s="52">
        <v>0</v>
      </c>
      <c r="W54" s="52">
        <v>0.043478</v>
      </c>
      <c r="X54" s="52">
        <v>0</v>
      </c>
      <c r="Y54" s="52">
        <v>0.560341</v>
      </c>
      <c r="Z54" s="52">
        <v>0</v>
      </c>
      <c r="AA54" s="52">
        <v>0</v>
      </c>
      <c r="AB54" s="82">
        <v>54</v>
      </c>
      <c r="AC54" s="82"/>
      <c r="AD54" s="98"/>
      <c r="AE54" s="85" t="s">
        <v>640</v>
      </c>
      <c r="AF54" s="85">
        <v>33059</v>
      </c>
      <c r="AG54" s="85">
        <v>33879</v>
      </c>
      <c r="AH54" s="85">
        <v>78360</v>
      </c>
      <c r="AI54" s="85">
        <v>49001</v>
      </c>
      <c r="AJ54" s="85"/>
      <c r="AK54" s="85" t="s">
        <v>716</v>
      </c>
      <c r="AL54" s="85"/>
      <c r="AM54" s="85"/>
      <c r="AN54" s="85"/>
      <c r="AO54" s="87">
        <v>42218.85020833334</v>
      </c>
      <c r="AP54" s="90" t="s">
        <v>877</v>
      </c>
      <c r="AQ54" s="85" t="b">
        <v>0</v>
      </c>
      <c r="AR54" s="85" t="b">
        <v>0</v>
      </c>
      <c r="AS54" s="85" t="b">
        <v>0</v>
      </c>
      <c r="AT54" s="85" t="s">
        <v>548</v>
      </c>
      <c r="AU54" s="85">
        <v>9</v>
      </c>
      <c r="AV54" s="90" t="s">
        <v>904</v>
      </c>
      <c r="AW54" s="85" t="b">
        <v>0</v>
      </c>
      <c r="AX54" s="85" t="s">
        <v>935</v>
      </c>
      <c r="AY54" s="90" t="s">
        <v>987</v>
      </c>
      <c r="AZ54" s="85" t="s">
        <v>66</v>
      </c>
      <c r="BA54" s="85" t="str">
        <f>REPLACE(INDEX(GroupVertices[Group],MATCH(Vertices[[#This Row],[Vertex]],GroupVertices[Vertex],0)),1,1,"")</f>
        <v>2</v>
      </c>
      <c r="BB54" s="51"/>
      <c r="BC54" s="51"/>
      <c r="BD54" s="51"/>
      <c r="BE54" s="51"/>
      <c r="BF54" s="51" t="s">
        <v>343</v>
      </c>
      <c r="BG54" s="51" t="s">
        <v>343</v>
      </c>
      <c r="BH54" s="132" t="s">
        <v>1464</v>
      </c>
      <c r="BI54" s="132" t="s">
        <v>1464</v>
      </c>
      <c r="BJ54" s="132" t="s">
        <v>1493</v>
      </c>
      <c r="BK54" s="132" t="s">
        <v>1493</v>
      </c>
      <c r="BL54" s="132">
        <v>1</v>
      </c>
      <c r="BM54" s="135">
        <v>4</v>
      </c>
      <c r="BN54" s="132">
        <v>0</v>
      </c>
      <c r="BO54" s="135">
        <v>0</v>
      </c>
      <c r="BP54" s="132">
        <v>0</v>
      </c>
      <c r="BQ54" s="135">
        <v>0</v>
      </c>
      <c r="BR54" s="132">
        <v>24</v>
      </c>
      <c r="BS54" s="135">
        <v>96</v>
      </c>
      <c r="BT54" s="132">
        <v>25</v>
      </c>
      <c r="BU54" s="2"/>
      <c r="BV54" s="3"/>
      <c r="BW54" s="3"/>
      <c r="BX54" s="3"/>
      <c r="BY54" s="3"/>
    </row>
    <row r="55" spans="1:77" ht="41.45" customHeight="1">
      <c r="A55" s="14" t="s">
        <v>247</v>
      </c>
      <c r="C55" s="15"/>
      <c r="D55" s="15" t="s">
        <v>64</v>
      </c>
      <c r="E55" s="93">
        <v>183.86666454194392</v>
      </c>
      <c r="F55" s="81">
        <v>99.95064843859507</v>
      </c>
      <c r="G55" s="112" t="s">
        <v>381</v>
      </c>
      <c r="H55" s="15"/>
      <c r="I55" s="16" t="s">
        <v>247</v>
      </c>
      <c r="J55" s="66"/>
      <c r="K55" s="66"/>
      <c r="L55" s="114" t="s">
        <v>1068</v>
      </c>
      <c r="M55" s="94">
        <v>17.447230364215393</v>
      </c>
      <c r="N55" s="95">
        <v>3188.782958984375</v>
      </c>
      <c r="O55" s="95">
        <v>1778.918701171875</v>
      </c>
      <c r="P55" s="77"/>
      <c r="Q55" s="96"/>
      <c r="R55" s="96"/>
      <c r="S55" s="97"/>
      <c r="T55" s="51">
        <v>0</v>
      </c>
      <c r="U55" s="51">
        <v>1</v>
      </c>
      <c r="V55" s="52">
        <v>0</v>
      </c>
      <c r="W55" s="52">
        <v>0.043478</v>
      </c>
      <c r="X55" s="52">
        <v>0</v>
      </c>
      <c r="Y55" s="52">
        <v>0.560341</v>
      </c>
      <c r="Z55" s="52">
        <v>0</v>
      </c>
      <c r="AA55" s="52">
        <v>0</v>
      </c>
      <c r="AB55" s="82">
        <v>55</v>
      </c>
      <c r="AC55" s="82"/>
      <c r="AD55" s="98"/>
      <c r="AE55" s="85" t="s">
        <v>641</v>
      </c>
      <c r="AF55" s="85">
        <v>33424</v>
      </c>
      <c r="AG55" s="85">
        <v>34404</v>
      </c>
      <c r="AH55" s="85">
        <v>39229</v>
      </c>
      <c r="AI55" s="85">
        <v>54513</v>
      </c>
      <c r="AJ55" s="85"/>
      <c r="AK55" s="85" t="s">
        <v>717</v>
      </c>
      <c r="AL55" s="85" t="s">
        <v>777</v>
      </c>
      <c r="AM55" s="85"/>
      <c r="AN55" s="85"/>
      <c r="AO55" s="87">
        <v>42968.04619212963</v>
      </c>
      <c r="AP55" s="90" t="s">
        <v>878</v>
      </c>
      <c r="AQ55" s="85" t="b">
        <v>0</v>
      </c>
      <c r="AR55" s="85" t="b">
        <v>0</v>
      </c>
      <c r="AS55" s="85" t="b">
        <v>1</v>
      </c>
      <c r="AT55" s="85" t="s">
        <v>548</v>
      </c>
      <c r="AU55" s="85">
        <v>20</v>
      </c>
      <c r="AV55" s="90" t="s">
        <v>904</v>
      </c>
      <c r="AW55" s="85" t="b">
        <v>0</v>
      </c>
      <c r="AX55" s="85" t="s">
        <v>935</v>
      </c>
      <c r="AY55" s="90" t="s">
        <v>988</v>
      </c>
      <c r="AZ55" s="85" t="s">
        <v>66</v>
      </c>
      <c r="BA55" s="85" t="str">
        <f>REPLACE(INDEX(GroupVertices[Group],MATCH(Vertices[[#This Row],[Vertex]],GroupVertices[Vertex],0)),1,1,"")</f>
        <v>2</v>
      </c>
      <c r="BB55" s="51"/>
      <c r="BC55" s="51"/>
      <c r="BD55" s="51"/>
      <c r="BE55" s="51"/>
      <c r="BF55" s="51" t="s">
        <v>343</v>
      </c>
      <c r="BG55" s="51" t="s">
        <v>343</v>
      </c>
      <c r="BH55" s="132" t="s">
        <v>1464</v>
      </c>
      <c r="BI55" s="132" t="s">
        <v>1464</v>
      </c>
      <c r="BJ55" s="132" t="s">
        <v>1493</v>
      </c>
      <c r="BK55" s="132" t="s">
        <v>1493</v>
      </c>
      <c r="BL55" s="132">
        <v>1</v>
      </c>
      <c r="BM55" s="135">
        <v>4</v>
      </c>
      <c r="BN55" s="132">
        <v>0</v>
      </c>
      <c r="BO55" s="135">
        <v>0</v>
      </c>
      <c r="BP55" s="132">
        <v>0</v>
      </c>
      <c r="BQ55" s="135">
        <v>0</v>
      </c>
      <c r="BR55" s="132">
        <v>24</v>
      </c>
      <c r="BS55" s="135">
        <v>96</v>
      </c>
      <c r="BT55" s="132">
        <v>25</v>
      </c>
      <c r="BU55" s="2"/>
      <c r="BV55" s="3"/>
      <c r="BW55" s="3"/>
      <c r="BX55" s="3"/>
      <c r="BY55" s="3"/>
    </row>
    <row r="56" spans="1:77" ht="41.45" customHeight="1">
      <c r="A56" s="14" t="s">
        <v>248</v>
      </c>
      <c r="C56" s="15"/>
      <c r="D56" s="15" t="s">
        <v>64</v>
      </c>
      <c r="E56" s="93">
        <v>171.97916557584918</v>
      </c>
      <c r="F56" s="81">
        <v>99.97747770805456</v>
      </c>
      <c r="G56" s="112" t="s">
        <v>382</v>
      </c>
      <c r="H56" s="15"/>
      <c r="I56" s="16" t="s">
        <v>248</v>
      </c>
      <c r="J56" s="66"/>
      <c r="K56" s="66"/>
      <c r="L56" s="114" t="s">
        <v>1069</v>
      </c>
      <c r="M56" s="94">
        <v>8.505929162347172</v>
      </c>
      <c r="N56" s="95">
        <v>2322.71044921875</v>
      </c>
      <c r="O56" s="95">
        <v>4542.1435546875</v>
      </c>
      <c r="P56" s="77"/>
      <c r="Q56" s="96"/>
      <c r="R56" s="96"/>
      <c r="S56" s="97"/>
      <c r="T56" s="51">
        <v>0</v>
      </c>
      <c r="U56" s="51">
        <v>1</v>
      </c>
      <c r="V56" s="52">
        <v>0</v>
      </c>
      <c r="W56" s="52">
        <v>0.043478</v>
      </c>
      <c r="X56" s="52">
        <v>0</v>
      </c>
      <c r="Y56" s="52">
        <v>0.560341</v>
      </c>
      <c r="Z56" s="52">
        <v>0</v>
      </c>
      <c r="AA56" s="52">
        <v>0</v>
      </c>
      <c r="AB56" s="82">
        <v>56</v>
      </c>
      <c r="AC56" s="82"/>
      <c r="AD56" s="98"/>
      <c r="AE56" s="85" t="s">
        <v>642</v>
      </c>
      <c r="AF56" s="85">
        <v>14160</v>
      </c>
      <c r="AG56" s="85">
        <v>15710</v>
      </c>
      <c r="AH56" s="85">
        <v>75082</v>
      </c>
      <c r="AI56" s="85">
        <v>45775</v>
      </c>
      <c r="AJ56" s="85"/>
      <c r="AK56" s="85" t="s">
        <v>718</v>
      </c>
      <c r="AL56" s="85" t="s">
        <v>778</v>
      </c>
      <c r="AM56" s="85"/>
      <c r="AN56" s="85"/>
      <c r="AO56" s="87">
        <v>41768.65777777778</v>
      </c>
      <c r="AP56" s="90" t="s">
        <v>879</v>
      </c>
      <c r="AQ56" s="85" t="b">
        <v>0</v>
      </c>
      <c r="AR56" s="85" t="b">
        <v>0</v>
      </c>
      <c r="AS56" s="85" t="b">
        <v>1</v>
      </c>
      <c r="AT56" s="85" t="s">
        <v>548</v>
      </c>
      <c r="AU56" s="85">
        <v>282</v>
      </c>
      <c r="AV56" s="90" t="s">
        <v>909</v>
      </c>
      <c r="AW56" s="85" t="b">
        <v>0</v>
      </c>
      <c r="AX56" s="85" t="s">
        <v>935</v>
      </c>
      <c r="AY56" s="90" t="s">
        <v>989</v>
      </c>
      <c r="AZ56" s="85" t="s">
        <v>66</v>
      </c>
      <c r="BA56" s="85" t="str">
        <f>REPLACE(INDEX(GroupVertices[Group],MATCH(Vertices[[#This Row],[Vertex]],GroupVertices[Vertex],0)),1,1,"")</f>
        <v>2</v>
      </c>
      <c r="BB56" s="51"/>
      <c r="BC56" s="51"/>
      <c r="BD56" s="51"/>
      <c r="BE56" s="51"/>
      <c r="BF56" s="51" t="s">
        <v>343</v>
      </c>
      <c r="BG56" s="51" t="s">
        <v>343</v>
      </c>
      <c r="BH56" s="132" t="s">
        <v>1464</v>
      </c>
      <c r="BI56" s="132" t="s">
        <v>1464</v>
      </c>
      <c r="BJ56" s="132" t="s">
        <v>1493</v>
      </c>
      <c r="BK56" s="132" t="s">
        <v>1493</v>
      </c>
      <c r="BL56" s="132">
        <v>1</v>
      </c>
      <c r="BM56" s="135">
        <v>4</v>
      </c>
      <c r="BN56" s="132">
        <v>0</v>
      </c>
      <c r="BO56" s="135">
        <v>0</v>
      </c>
      <c r="BP56" s="132">
        <v>0</v>
      </c>
      <c r="BQ56" s="135">
        <v>0</v>
      </c>
      <c r="BR56" s="132">
        <v>24</v>
      </c>
      <c r="BS56" s="135">
        <v>96</v>
      </c>
      <c r="BT56" s="132">
        <v>25</v>
      </c>
      <c r="BU56" s="2"/>
      <c r="BV56" s="3"/>
      <c r="BW56" s="3"/>
      <c r="BX56" s="3"/>
      <c r="BY56" s="3"/>
    </row>
    <row r="57" spans="1:77" ht="41.45" customHeight="1">
      <c r="A57" s="14" t="s">
        <v>250</v>
      </c>
      <c r="C57" s="15"/>
      <c r="D57" s="15" t="s">
        <v>64</v>
      </c>
      <c r="E57" s="93">
        <v>194.95738185593012</v>
      </c>
      <c r="F57" s="81">
        <v>99.92561745065011</v>
      </c>
      <c r="G57" s="112" t="s">
        <v>384</v>
      </c>
      <c r="H57" s="15"/>
      <c r="I57" s="16" t="s">
        <v>250</v>
      </c>
      <c r="J57" s="66"/>
      <c r="K57" s="66"/>
      <c r="L57" s="114" t="s">
        <v>1070</v>
      </c>
      <c r="M57" s="94">
        <v>25.789224280005683</v>
      </c>
      <c r="N57" s="95">
        <v>277.46978759765625</v>
      </c>
      <c r="O57" s="95">
        <v>3293.116943359375</v>
      </c>
      <c r="P57" s="77"/>
      <c r="Q57" s="96"/>
      <c r="R57" s="96"/>
      <c r="S57" s="97"/>
      <c r="T57" s="51">
        <v>0</v>
      </c>
      <c r="U57" s="51">
        <v>1</v>
      </c>
      <c r="V57" s="52">
        <v>0</v>
      </c>
      <c r="W57" s="52">
        <v>0.043478</v>
      </c>
      <c r="X57" s="52">
        <v>0</v>
      </c>
      <c r="Y57" s="52">
        <v>0.560341</v>
      </c>
      <c r="Z57" s="52">
        <v>0</v>
      </c>
      <c r="AA57" s="52">
        <v>0</v>
      </c>
      <c r="AB57" s="82">
        <v>57</v>
      </c>
      <c r="AC57" s="82"/>
      <c r="AD57" s="98"/>
      <c r="AE57" s="85" t="s">
        <v>643</v>
      </c>
      <c r="AF57" s="85">
        <v>51206</v>
      </c>
      <c r="AG57" s="85">
        <v>51845</v>
      </c>
      <c r="AH57" s="85">
        <v>79497</v>
      </c>
      <c r="AI57" s="85">
        <v>69797</v>
      </c>
      <c r="AJ57" s="85"/>
      <c r="AK57" s="85" t="s">
        <v>719</v>
      </c>
      <c r="AL57" s="85" t="s">
        <v>779</v>
      </c>
      <c r="AM57" s="85"/>
      <c r="AN57" s="85"/>
      <c r="AO57" s="87">
        <v>39904.990891203706</v>
      </c>
      <c r="AP57" s="90" t="s">
        <v>880</v>
      </c>
      <c r="AQ57" s="85" t="b">
        <v>1</v>
      </c>
      <c r="AR57" s="85" t="b">
        <v>0</v>
      </c>
      <c r="AS57" s="85" t="b">
        <v>1</v>
      </c>
      <c r="AT57" s="85" t="s">
        <v>548</v>
      </c>
      <c r="AU57" s="85">
        <v>6</v>
      </c>
      <c r="AV57" s="90" t="s">
        <v>904</v>
      </c>
      <c r="AW57" s="85" t="b">
        <v>0</v>
      </c>
      <c r="AX57" s="85" t="s">
        <v>935</v>
      </c>
      <c r="AY57" s="90" t="s">
        <v>990</v>
      </c>
      <c r="AZ57" s="85" t="s">
        <v>66</v>
      </c>
      <c r="BA57" s="85" t="str">
        <f>REPLACE(INDEX(GroupVertices[Group],MATCH(Vertices[[#This Row],[Vertex]],GroupVertices[Vertex],0)),1,1,"")</f>
        <v>2</v>
      </c>
      <c r="BB57" s="51"/>
      <c r="BC57" s="51"/>
      <c r="BD57" s="51"/>
      <c r="BE57" s="51"/>
      <c r="BF57" s="51" t="s">
        <v>343</v>
      </c>
      <c r="BG57" s="51" t="s">
        <v>343</v>
      </c>
      <c r="BH57" s="132" t="s">
        <v>1464</v>
      </c>
      <c r="BI57" s="132" t="s">
        <v>1464</v>
      </c>
      <c r="BJ57" s="132" t="s">
        <v>1493</v>
      </c>
      <c r="BK57" s="132" t="s">
        <v>1493</v>
      </c>
      <c r="BL57" s="132">
        <v>1</v>
      </c>
      <c r="BM57" s="135">
        <v>4</v>
      </c>
      <c r="BN57" s="132">
        <v>0</v>
      </c>
      <c r="BO57" s="135">
        <v>0</v>
      </c>
      <c r="BP57" s="132">
        <v>0</v>
      </c>
      <c r="BQ57" s="135">
        <v>0</v>
      </c>
      <c r="BR57" s="132">
        <v>24</v>
      </c>
      <c r="BS57" s="135">
        <v>96</v>
      </c>
      <c r="BT57" s="132">
        <v>25</v>
      </c>
      <c r="BU57" s="2"/>
      <c r="BV57" s="3"/>
      <c r="BW57" s="3"/>
      <c r="BX57" s="3"/>
      <c r="BY57" s="3"/>
    </row>
    <row r="58" spans="1:77" ht="41.45" customHeight="1">
      <c r="A58" s="14" t="s">
        <v>251</v>
      </c>
      <c r="C58" s="15"/>
      <c r="D58" s="15" t="s">
        <v>64</v>
      </c>
      <c r="E58" s="93">
        <v>162.28679052282598</v>
      </c>
      <c r="F58" s="81">
        <v>99.99935273346922</v>
      </c>
      <c r="G58" s="112" t="s">
        <v>385</v>
      </c>
      <c r="H58" s="15"/>
      <c r="I58" s="16" t="s">
        <v>251</v>
      </c>
      <c r="J58" s="66"/>
      <c r="K58" s="66"/>
      <c r="L58" s="114" t="s">
        <v>1071</v>
      </c>
      <c r="M58" s="94">
        <v>1.2157123591549464</v>
      </c>
      <c r="N58" s="95">
        <v>5957.81884765625</v>
      </c>
      <c r="O58" s="95">
        <v>6140.5625</v>
      </c>
      <c r="P58" s="77"/>
      <c r="Q58" s="96"/>
      <c r="R58" s="96"/>
      <c r="S58" s="97"/>
      <c r="T58" s="51">
        <v>0</v>
      </c>
      <c r="U58" s="51">
        <v>1</v>
      </c>
      <c r="V58" s="52">
        <v>0</v>
      </c>
      <c r="W58" s="52">
        <v>0.142857</v>
      </c>
      <c r="X58" s="52">
        <v>0</v>
      </c>
      <c r="Y58" s="52">
        <v>0.655401</v>
      </c>
      <c r="Z58" s="52">
        <v>0</v>
      </c>
      <c r="AA58" s="52">
        <v>0</v>
      </c>
      <c r="AB58" s="82">
        <v>58</v>
      </c>
      <c r="AC58" s="82"/>
      <c r="AD58" s="98"/>
      <c r="AE58" s="85" t="s">
        <v>644</v>
      </c>
      <c r="AF58" s="85">
        <v>168</v>
      </c>
      <c r="AG58" s="85">
        <v>468</v>
      </c>
      <c r="AH58" s="85">
        <v>5151</v>
      </c>
      <c r="AI58" s="85">
        <v>7069</v>
      </c>
      <c r="AJ58" s="85"/>
      <c r="AK58" s="85" t="s">
        <v>720</v>
      </c>
      <c r="AL58" s="85" t="s">
        <v>780</v>
      </c>
      <c r="AM58" s="85"/>
      <c r="AN58" s="85"/>
      <c r="AO58" s="87">
        <v>43333.933229166665</v>
      </c>
      <c r="AP58" s="90" t="s">
        <v>881</v>
      </c>
      <c r="AQ58" s="85" t="b">
        <v>0</v>
      </c>
      <c r="AR58" s="85" t="b">
        <v>0</v>
      </c>
      <c r="AS58" s="85" t="b">
        <v>0</v>
      </c>
      <c r="AT58" s="85" t="s">
        <v>548</v>
      </c>
      <c r="AU58" s="85">
        <v>4</v>
      </c>
      <c r="AV58" s="90" t="s">
        <v>904</v>
      </c>
      <c r="AW58" s="85" t="b">
        <v>0</v>
      </c>
      <c r="AX58" s="85" t="s">
        <v>935</v>
      </c>
      <c r="AY58" s="90" t="s">
        <v>991</v>
      </c>
      <c r="AZ58" s="85" t="s">
        <v>66</v>
      </c>
      <c r="BA58" s="85" t="str">
        <f>REPLACE(INDEX(GroupVertices[Group],MATCH(Vertices[[#This Row],[Vertex]],GroupVertices[Vertex],0)),1,1,"")</f>
        <v>7</v>
      </c>
      <c r="BB58" s="51" t="s">
        <v>327</v>
      </c>
      <c r="BC58" s="51" t="s">
        <v>327</v>
      </c>
      <c r="BD58" s="51" t="s">
        <v>333</v>
      </c>
      <c r="BE58" s="51" t="s">
        <v>333</v>
      </c>
      <c r="BF58" s="51"/>
      <c r="BG58" s="51"/>
      <c r="BH58" s="132" t="s">
        <v>1466</v>
      </c>
      <c r="BI58" s="132" t="s">
        <v>1466</v>
      </c>
      <c r="BJ58" s="132" t="s">
        <v>1494</v>
      </c>
      <c r="BK58" s="132" t="s">
        <v>1494</v>
      </c>
      <c r="BL58" s="132">
        <v>0</v>
      </c>
      <c r="BM58" s="135">
        <v>0</v>
      </c>
      <c r="BN58" s="132">
        <v>2</v>
      </c>
      <c r="BO58" s="135">
        <v>6.666666666666667</v>
      </c>
      <c r="BP58" s="132">
        <v>0</v>
      </c>
      <c r="BQ58" s="135">
        <v>0</v>
      </c>
      <c r="BR58" s="132">
        <v>28</v>
      </c>
      <c r="BS58" s="135">
        <v>93.33333333333333</v>
      </c>
      <c r="BT58" s="132">
        <v>30</v>
      </c>
      <c r="BU58" s="2"/>
      <c r="BV58" s="3"/>
      <c r="BW58" s="3"/>
      <c r="BX58" s="3"/>
      <c r="BY58" s="3"/>
    </row>
    <row r="59" spans="1:77" ht="41.45" customHeight="1">
      <c r="A59" s="14" t="s">
        <v>252</v>
      </c>
      <c r="C59" s="15"/>
      <c r="D59" s="15" t="s">
        <v>64</v>
      </c>
      <c r="E59" s="93">
        <v>162.23401089223938</v>
      </c>
      <c r="F59" s="81">
        <v>99.99947185347378</v>
      </c>
      <c r="G59" s="112" t="s">
        <v>386</v>
      </c>
      <c r="H59" s="15"/>
      <c r="I59" s="16" t="s">
        <v>252</v>
      </c>
      <c r="J59" s="66"/>
      <c r="K59" s="66"/>
      <c r="L59" s="114" t="s">
        <v>1072</v>
      </c>
      <c r="M59" s="94">
        <v>1.1760136323038144</v>
      </c>
      <c r="N59" s="95">
        <v>8150.58203125</v>
      </c>
      <c r="O59" s="95">
        <v>4314.2744140625</v>
      </c>
      <c r="P59" s="77"/>
      <c r="Q59" s="96"/>
      <c r="R59" s="96"/>
      <c r="S59" s="97"/>
      <c r="T59" s="51">
        <v>1</v>
      </c>
      <c r="U59" s="51">
        <v>1</v>
      </c>
      <c r="V59" s="52">
        <v>0</v>
      </c>
      <c r="W59" s="52">
        <v>0</v>
      </c>
      <c r="X59" s="52">
        <v>0</v>
      </c>
      <c r="Y59" s="52">
        <v>0.999993</v>
      </c>
      <c r="Z59" s="52">
        <v>0</v>
      </c>
      <c r="AA59" s="52" t="s">
        <v>1586</v>
      </c>
      <c r="AB59" s="82">
        <v>59</v>
      </c>
      <c r="AC59" s="82"/>
      <c r="AD59" s="98"/>
      <c r="AE59" s="85" t="s">
        <v>645</v>
      </c>
      <c r="AF59" s="85">
        <v>240</v>
      </c>
      <c r="AG59" s="85">
        <v>385</v>
      </c>
      <c r="AH59" s="85">
        <v>21505</v>
      </c>
      <c r="AI59" s="85">
        <v>140</v>
      </c>
      <c r="AJ59" s="85"/>
      <c r="AK59" s="85" t="s">
        <v>721</v>
      </c>
      <c r="AL59" s="85" t="s">
        <v>781</v>
      </c>
      <c r="AM59" s="90" t="s">
        <v>819</v>
      </c>
      <c r="AN59" s="85"/>
      <c r="AO59" s="87">
        <v>42166.13917824074</v>
      </c>
      <c r="AP59" s="90" t="s">
        <v>882</v>
      </c>
      <c r="AQ59" s="85" t="b">
        <v>0</v>
      </c>
      <c r="AR59" s="85" t="b">
        <v>0</v>
      </c>
      <c r="AS59" s="85" t="b">
        <v>0</v>
      </c>
      <c r="AT59" s="85" t="s">
        <v>903</v>
      </c>
      <c r="AU59" s="85">
        <v>5</v>
      </c>
      <c r="AV59" s="90" t="s">
        <v>908</v>
      </c>
      <c r="AW59" s="85" t="b">
        <v>0</v>
      </c>
      <c r="AX59" s="85" t="s">
        <v>935</v>
      </c>
      <c r="AY59" s="90" t="s">
        <v>992</v>
      </c>
      <c r="AZ59" s="85" t="s">
        <v>66</v>
      </c>
      <c r="BA59" s="85" t="str">
        <f>REPLACE(INDEX(GroupVertices[Group],MATCH(Vertices[[#This Row],[Vertex]],GroupVertices[Vertex],0)),1,1,"")</f>
        <v>9</v>
      </c>
      <c r="BB59" s="51" t="s">
        <v>328</v>
      </c>
      <c r="BC59" s="51" t="s">
        <v>328</v>
      </c>
      <c r="BD59" s="51" t="s">
        <v>335</v>
      </c>
      <c r="BE59" s="51" t="s">
        <v>335</v>
      </c>
      <c r="BF59" s="51"/>
      <c r="BG59" s="51"/>
      <c r="BH59" s="132" t="s">
        <v>1467</v>
      </c>
      <c r="BI59" s="132" t="s">
        <v>1467</v>
      </c>
      <c r="BJ59" s="132" t="s">
        <v>1495</v>
      </c>
      <c r="BK59" s="132" t="s">
        <v>1495</v>
      </c>
      <c r="BL59" s="132">
        <v>0</v>
      </c>
      <c r="BM59" s="135">
        <v>0</v>
      </c>
      <c r="BN59" s="132">
        <v>0</v>
      </c>
      <c r="BO59" s="135">
        <v>0</v>
      </c>
      <c r="BP59" s="132">
        <v>0</v>
      </c>
      <c r="BQ59" s="135">
        <v>0</v>
      </c>
      <c r="BR59" s="132">
        <v>19</v>
      </c>
      <c r="BS59" s="135">
        <v>100</v>
      </c>
      <c r="BT59" s="132">
        <v>19</v>
      </c>
      <c r="BU59" s="2"/>
      <c r="BV59" s="3"/>
      <c r="BW59" s="3"/>
      <c r="BX59" s="3"/>
      <c r="BY59" s="3"/>
    </row>
    <row r="60" spans="1:77" ht="41.45" customHeight="1">
      <c r="A60" s="14" t="s">
        <v>253</v>
      </c>
      <c r="C60" s="15"/>
      <c r="D60" s="15" t="s">
        <v>64</v>
      </c>
      <c r="E60" s="93">
        <v>170.19356072419657</v>
      </c>
      <c r="F60" s="81">
        <v>99.98150769567853</v>
      </c>
      <c r="G60" s="112" t="s">
        <v>387</v>
      </c>
      <c r="H60" s="15"/>
      <c r="I60" s="16" t="s">
        <v>253</v>
      </c>
      <c r="J60" s="66"/>
      <c r="K60" s="66"/>
      <c r="L60" s="114" t="s">
        <v>1073</v>
      </c>
      <c r="M60" s="94">
        <v>7.162868620202849</v>
      </c>
      <c r="N60" s="95">
        <v>7686.041015625</v>
      </c>
      <c r="O60" s="95">
        <v>3423.18701171875</v>
      </c>
      <c r="P60" s="77"/>
      <c r="Q60" s="96"/>
      <c r="R60" s="96"/>
      <c r="S60" s="97"/>
      <c r="T60" s="51">
        <v>0</v>
      </c>
      <c r="U60" s="51">
        <v>1</v>
      </c>
      <c r="V60" s="52">
        <v>0</v>
      </c>
      <c r="W60" s="52">
        <v>0.142857</v>
      </c>
      <c r="X60" s="52">
        <v>0</v>
      </c>
      <c r="Y60" s="52">
        <v>0.655401</v>
      </c>
      <c r="Z60" s="52">
        <v>0</v>
      </c>
      <c r="AA60" s="52">
        <v>0</v>
      </c>
      <c r="AB60" s="82">
        <v>60</v>
      </c>
      <c r="AC60" s="82"/>
      <c r="AD60" s="98"/>
      <c r="AE60" s="85" t="s">
        <v>646</v>
      </c>
      <c r="AF60" s="85">
        <v>941</v>
      </c>
      <c r="AG60" s="85">
        <v>12902</v>
      </c>
      <c r="AH60" s="85">
        <v>110176</v>
      </c>
      <c r="AI60" s="85">
        <v>133427</v>
      </c>
      <c r="AJ60" s="85"/>
      <c r="AK60" s="85" t="s">
        <v>722</v>
      </c>
      <c r="AL60" s="85"/>
      <c r="AM60" s="90" t="s">
        <v>820</v>
      </c>
      <c r="AN60" s="85"/>
      <c r="AO60" s="87">
        <v>41756.449016203704</v>
      </c>
      <c r="AP60" s="90" t="s">
        <v>883</v>
      </c>
      <c r="AQ60" s="85" t="b">
        <v>0</v>
      </c>
      <c r="AR60" s="85" t="b">
        <v>0</v>
      </c>
      <c r="AS60" s="85" t="b">
        <v>1</v>
      </c>
      <c r="AT60" s="85" t="s">
        <v>548</v>
      </c>
      <c r="AU60" s="85">
        <v>408</v>
      </c>
      <c r="AV60" s="90" t="s">
        <v>909</v>
      </c>
      <c r="AW60" s="85" t="b">
        <v>0</v>
      </c>
      <c r="AX60" s="85" t="s">
        <v>935</v>
      </c>
      <c r="AY60" s="90" t="s">
        <v>993</v>
      </c>
      <c r="AZ60" s="85" t="s">
        <v>66</v>
      </c>
      <c r="BA60" s="85" t="str">
        <f>REPLACE(INDEX(GroupVertices[Group],MATCH(Vertices[[#This Row],[Vertex]],GroupVertices[Vertex],0)),1,1,"")</f>
        <v>7</v>
      </c>
      <c r="BB60" s="51"/>
      <c r="BC60" s="51"/>
      <c r="BD60" s="51"/>
      <c r="BE60" s="51"/>
      <c r="BF60" s="51"/>
      <c r="BG60" s="51"/>
      <c r="BH60" s="132" t="s">
        <v>1468</v>
      </c>
      <c r="BI60" s="132" t="s">
        <v>1468</v>
      </c>
      <c r="BJ60" s="132" t="s">
        <v>1496</v>
      </c>
      <c r="BK60" s="132" t="s">
        <v>1496</v>
      </c>
      <c r="BL60" s="132">
        <v>0</v>
      </c>
      <c r="BM60" s="135">
        <v>0</v>
      </c>
      <c r="BN60" s="132">
        <v>2</v>
      </c>
      <c r="BO60" s="135">
        <v>22.22222222222222</v>
      </c>
      <c r="BP60" s="132">
        <v>0</v>
      </c>
      <c r="BQ60" s="135">
        <v>0</v>
      </c>
      <c r="BR60" s="132">
        <v>7</v>
      </c>
      <c r="BS60" s="135">
        <v>77.77777777777777</v>
      </c>
      <c r="BT60" s="132">
        <v>9</v>
      </c>
      <c r="BU60" s="2"/>
      <c r="BV60" s="3"/>
      <c r="BW60" s="3"/>
      <c r="BX60" s="3"/>
      <c r="BY60" s="3"/>
    </row>
    <row r="61" spans="1:77" ht="41.45" customHeight="1">
      <c r="A61" s="14" t="s">
        <v>255</v>
      </c>
      <c r="C61" s="15"/>
      <c r="D61" s="15" t="s">
        <v>64</v>
      </c>
      <c r="E61" s="93">
        <v>163.22601358760193</v>
      </c>
      <c r="F61" s="81">
        <v>99.99723297146048</v>
      </c>
      <c r="G61" s="112" t="s">
        <v>389</v>
      </c>
      <c r="H61" s="15"/>
      <c r="I61" s="16" t="s">
        <v>255</v>
      </c>
      <c r="J61" s="66"/>
      <c r="K61" s="66"/>
      <c r="L61" s="114" t="s">
        <v>1074</v>
      </c>
      <c r="M61" s="94">
        <v>1.9221583779395492</v>
      </c>
      <c r="N61" s="95">
        <v>5278.53857421875</v>
      </c>
      <c r="O61" s="95">
        <v>4842.78466796875</v>
      </c>
      <c r="P61" s="77"/>
      <c r="Q61" s="96"/>
      <c r="R61" s="96"/>
      <c r="S61" s="97"/>
      <c r="T61" s="51">
        <v>0</v>
      </c>
      <c r="U61" s="51">
        <v>2</v>
      </c>
      <c r="V61" s="52">
        <v>0</v>
      </c>
      <c r="W61" s="52">
        <v>0.05</v>
      </c>
      <c r="X61" s="52">
        <v>0.022374</v>
      </c>
      <c r="Y61" s="52">
        <v>0.627825</v>
      </c>
      <c r="Z61" s="52">
        <v>0.5</v>
      </c>
      <c r="AA61" s="52">
        <v>0</v>
      </c>
      <c r="AB61" s="82">
        <v>61</v>
      </c>
      <c r="AC61" s="82"/>
      <c r="AD61" s="98"/>
      <c r="AE61" s="85" t="s">
        <v>647</v>
      </c>
      <c r="AF61" s="85">
        <v>4922</v>
      </c>
      <c r="AG61" s="85">
        <v>1945</v>
      </c>
      <c r="AH61" s="85">
        <v>112971</v>
      </c>
      <c r="AI61" s="85">
        <v>247855</v>
      </c>
      <c r="AJ61" s="85"/>
      <c r="AK61" s="85" t="s">
        <v>723</v>
      </c>
      <c r="AL61" s="85" t="s">
        <v>782</v>
      </c>
      <c r="AM61" s="85"/>
      <c r="AN61" s="85"/>
      <c r="AO61" s="87">
        <v>40528.85711805556</v>
      </c>
      <c r="AP61" s="90" t="s">
        <v>884</v>
      </c>
      <c r="AQ61" s="85" t="b">
        <v>0</v>
      </c>
      <c r="AR61" s="85" t="b">
        <v>0</v>
      </c>
      <c r="AS61" s="85" t="b">
        <v>0</v>
      </c>
      <c r="AT61" s="85" t="s">
        <v>548</v>
      </c>
      <c r="AU61" s="85">
        <v>140</v>
      </c>
      <c r="AV61" s="90" t="s">
        <v>906</v>
      </c>
      <c r="AW61" s="85" t="b">
        <v>0</v>
      </c>
      <c r="AX61" s="85" t="s">
        <v>935</v>
      </c>
      <c r="AY61" s="90" t="s">
        <v>994</v>
      </c>
      <c r="AZ61" s="85" t="s">
        <v>66</v>
      </c>
      <c r="BA61" s="85" t="str">
        <f>REPLACE(INDEX(GroupVertices[Group],MATCH(Vertices[[#This Row],[Vertex]],GroupVertices[Vertex],0)),1,1,"")</f>
        <v>3</v>
      </c>
      <c r="BB61" s="51"/>
      <c r="BC61" s="51"/>
      <c r="BD61" s="51"/>
      <c r="BE61" s="51"/>
      <c r="BF61" s="51"/>
      <c r="BG61" s="51"/>
      <c r="BH61" s="132" t="s">
        <v>1462</v>
      </c>
      <c r="BI61" s="132" t="s">
        <v>1462</v>
      </c>
      <c r="BJ61" s="132" t="s">
        <v>1491</v>
      </c>
      <c r="BK61" s="132" t="s">
        <v>1491</v>
      </c>
      <c r="BL61" s="132">
        <v>0</v>
      </c>
      <c r="BM61" s="135">
        <v>0</v>
      </c>
      <c r="BN61" s="132">
        <v>0</v>
      </c>
      <c r="BO61" s="135">
        <v>0</v>
      </c>
      <c r="BP61" s="132">
        <v>0</v>
      </c>
      <c r="BQ61" s="135">
        <v>0</v>
      </c>
      <c r="BR61" s="132">
        <v>24</v>
      </c>
      <c r="BS61" s="135">
        <v>100</v>
      </c>
      <c r="BT61" s="132">
        <v>24</v>
      </c>
      <c r="BU61" s="2"/>
      <c r="BV61" s="3"/>
      <c r="BW61" s="3"/>
      <c r="BX61" s="3"/>
      <c r="BY61" s="3"/>
    </row>
    <row r="62" spans="1:77" ht="41.45" customHeight="1">
      <c r="A62" s="14" t="s">
        <v>256</v>
      </c>
      <c r="C62" s="15"/>
      <c r="D62" s="15" t="s">
        <v>64</v>
      </c>
      <c r="E62" s="93">
        <v>162.0426052439675</v>
      </c>
      <c r="F62" s="81">
        <v>99.99990384288789</v>
      </c>
      <c r="G62" s="112" t="s">
        <v>390</v>
      </c>
      <c r="H62" s="15"/>
      <c r="I62" s="16" t="s">
        <v>256</v>
      </c>
      <c r="J62" s="66"/>
      <c r="K62" s="66"/>
      <c r="L62" s="114" t="s">
        <v>1075</v>
      </c>
      <c r="M62" s="94">
        <v>1.0320459602292271</v>
      </c>
      <c r="N62" s="95">
        <v>8689.8388671875</v>
      </c>
      <c r="O62" s="95">
        <v>5531.7998046875</v>
      </c>
      <c r="P62" s="77"/>
      <c r="Q62" s="96"/>
      <c r="R62" s="96"/>
      <c r="S62" s="97"/>
      <c r="T62" s="51">
        <v>1</v>
      </c>
      <c r="U62" s="51">
        <v>1</v>
      </c>
      <c r="V62" s="52">
        <v>0</v>
      </c>
      <c r="W62" s="52">
        <v>0</v>
      </c>
      <c r="X62" s="52">
        <v>0</v>
      </c>
      <c r="Y62" s="52">
        <v>0.999993</v>
      </c>
      <c r="Z62" s="52">
        <v>0</v>
      </c>
      <c r="AA62" s="52" t="s">
        <v>1586</v>
      </c>
      <c r="AB62" s="82">
        <v>62</v>
      </c>
      <c r="AC62" s="82"/>
      <c r="AD62" s="98"/>
      <c r="AE62" s="85" t="s">
        <v>648</v>
      </c>
      <c r="AF62" s="85">
        <v>379</v>
      </c>
      <c r="AG62" s="85">
        <v>84</v>
      </c>
      <c r="AH62" s="85">
        <v>594</v>
      </c>
      <c r="AI62" s="85">
        <v>2171</v>
      </c>
      <c r="AJ62" s="85"/>
      <c r="AK62" s="85" t="s">
        <v>724</v>
      </c>
      <c r="AL62" s="85" t="s">
        <v>755</v>
      </c>
      <c r="AM62" s="85"/>
      <c r="AN62" s="85"/>
      <c r="AO62" s="87">
        <v>40606.834861111114</v>
      </c>
      <c r="AP62" s="90" t="s">
        <v>885</v>
      </c>
      <c r="AQ62" s="85" t="b">
        <v>1</v>
      </c>
      <c r="AR62" s="85" t="b">
        <v>0</v>
      </c>
      <c r="AS62" s="85" t="b">
        <v>0</v>
      </c>
      <c r="AT62" s="85" t="s">
        <v>548</v>
      </c>
      <c r="AU62" s="85">
        <v>2</v>
      </c>
      <c r="AV62" s="90" t="s">
        <v>904</v>
      </c>
      <c r="AW62" s="85" t="b">
        <v>0</v>
      </c>
      <c r="AX62" s="85" t="s">
        <v>935</v>
      </c>
      <c r="AY62" s="90" t="s">
        <v>995</v>
      </c>
      <c r="AZ62" s="85" t="s">
        <v>66</v>
      </c>
      <c r="BA62" s="85" t="str">
        <f>REPLACE(INDEX(GroupVertices[Group],MATCH(Vertices[[#This Row],[Vertex]],GroupVertices[Vertex],0)),1,1,"")</f>
        <v>9</v>
      </c>
      <c r="BB62" s="51"/>
      <c r="BC62" s="51"/>
      <c r="BD62" s="51"/>
      <c r="BE62" s="51"/>
      <c r="BF62" s="51"/>
      <c r="BG62" s="51"/>
      <c r="BH62" s="132" t="s">
        <v>1469</v>
      </c>
      <c r="BI62" s="132" t="s">
        <v>1469</v>
      </c>
      <c r="BJ62" s="132" t="s">
        <v>1497</v>
      </c>
      <c r="BK62" s="132" t="s">
        <v>1497</v>
      </c>
      <c r="BL62" s="132">
        <v>0</v>
      </c>
      <c r="BM62" s="135">
        <v>0</v>
      </c>
      <c r="BN62" s="132">
        <v>0</v>
      </c>
      <c r="BO62" s="135">
        <v>0</v>
      </c>
      <c r="BP62" s="132">
        <v>0</v>
      </c>
      <c r="BQ62" s="135">
        <v>0</v>
      </c>
      <c r="BR62" s="132">
        <v>16</v>
      </c>
      <c r="BS62" s="135">
        <v>100</v>
      </c>
      <c r="BT62" s="132">
        <v>16</v>
      </c>
      <c r="BU62" s="2"/>
      <c r="BV62" s="3"/>
      <c r="BW62" s="3"/>
      <c r="BX62" s="3"/>
      <c r="BY62" s="3"/>
    </row>
    <row r="63" spans="1:77" ht="41.45" customHeight="1">
      <c r="A63" s="14" t="s">
        <v>258</v>
      </c>
      <c r="C63" s="15"/>
      <c r="D63" s="15" t="s">
        <v>64</v>
      </c>
      <c r="E63" s="93">
        <v>162.6861351976258</v>
      </c>
      <c r="F63" s="81">
        <v>99.9984514399408</v>
      </c>
      <c r="G63" s="112" t="s">
        <v>392</v>
      </c>
      <c r="H63" s="15"/>
      <c r="I63" s="16" t="s">
        <v>258</v>
      </c>
      <c r="J63" s="66"/>
      <c r="K63" s="66"/>
      <c r="L63" s="114" t="s">
        <v>1076</v>
      </c>
      <c r="M63" s="94">
        <v>1.5160834490647166</v>
      </c>
      <c r="N63" s="95">
        <v>1504.58447265625</v>
      </c>
      <c r="O63" s="95">
        <v>9646.09375</v>
      </c>
      <c r="P63" s="77"/>
      <c r="Q63" s="96"/>
      <c r="R63" s="96"/>
      <c r="S63" s="97"/>
      <c r="T63" s="51">
        <v>0</v>
      </c>
      <c r="U63" s="51">
        <v>1</v>
      </c>
      <c r="V63" s="52">
        <v>0</v>
      </c>
      <c r="W63" s="52">
        <v>0.04</v>
      </c>
      <c r="X63" s="52">
        <v>0.030672</v>
      </c>
      <c r="Y63" s="52">
        <v>0.462158</v>
      </c>
      <c r="Z63" s="52">
        <v>0</v>
      </c>
      <c r="AA63" s="52">
        <v>0</v>
      </c>
      <c r="AB63" s="82">
        <v>63</v>
      </c>
      <c r="AC63" s="82"/>
      <c r="AD63" s="98"/>
      <c r="AE63" s="85" t="s">
        <v>649</v>
      </c>
      <c r="AF63" s="85">
        <v>327</v>
      </c>
      <c r="AG63" s="85">
        <v>1096</v>
      </c>
      <c r="AH63" s="85">
        <v>138283</v>
      </c>
      <c r="AI63" s="85">
        <v>100613</v>
      </c>
      <c r="AJ63" s="85"/>
      <c r="AK63" s="85" t="s">
        <v>725</v>
      </c>
      <c r="AL63" s="85" t="s">
        <v>769</v>
      </c>
      <c r="AM63" s="90" t="s">
        <v>821</v>
      </c>
      <c r="AN63" s="85"/>
      <c r="AO63" s="87">
        <v>40705.45135416667</v>
      </c>
      <c r="AP63" s="85"/>
      <c r="AQ63" s="85" t="b">
        <v>1</v>
      </c>
      <c r="AR63" s="85" t="b">
        <v>0</v>
      </c>
      <c r="AS63" s="85" t="b">
        <v>1</v>
      </c>
      <c r="AT63" s="85" t="s">
        <v>548</v>
      </c>
      <c r="AU63" s="85">
        <v>160</v>
      </c>
      <c r="AV63" s="90" t="s">
        <v>904</v>
      </c>
      <c r="AW63" s="85" t="b">
        <v>0</v>
      </c>
      <c r="AX63" s="85" t="s">
        <v>935</v>
      </c>
      <c r="AY63" s="90" t="s">
        <v>996</v>
      </c>
      <c r="AZ63" s="85" t="s">
        <v>66</v>
      </c>
      <c r="BA63" s="85" t="str">
        <f>REPLACE(INDEX(GroupVertices[Group],MATCH(Vertices[[#This Row],[Vertex]],GroupVertices[Vertex],0)),1,1,"")</f>
        <v>1</v>
      </c>
      <c r="BB63" s="51"/>
      <c r="BC63" s="51"/>
      <c r="BD63" s="51"/>
      <c r="BE63" s="51"/>
      <c r="BF63" s="51"/>
      <c r="BG63" s="51"/>
      <c r="BH63" s="132" t="s">
        <v>1456</v>
      </c>
      <c r="BI63" s="132" t="s">
        <v>1456</v>
      </c>
      <c r="BJ63" s="132" t="s">
        <v>1486</v>
      </c>
      <c r="BK63" s="132" t="s">
        <v>1486</v>
      </c>
      <c r="BL63" s="132">
        <v>0</v>
      </c>
      <c r="BM63" s="135">
        <v>0</v>
      </c>
      <c r="BN63" s="132">
        <v>0</v>
      </c>
      <c r="BO63" s="135">
        <v>0</v>
      </c>
      <c r="BP63" s="132">
        <v>0</v>
      </c>
      <c r="BQ63" s="135">
        <v>0</v>
      </c>
      <c r="BR63" s="132">
        <v>17</v>
      </c>
      <c r="BS63" s="135">
        <v>100</v>
      </c>
      <c r="BT63" s="132">
        <v>17</v>
      </c>
      <c r="BU63" s="2"/>
      <c r="BV63" s="3"/>
      <c r="BW63" s="3"/>
      <c r="BX63" s="3"/>
      <c r="BY63" s="3"/>
    </row>
    <row r="64" spans="1:77" ht="41.45" customHeight="1">
      <c r="A64" s="14" t="s">
        <v>259</v>
      </c>
      <c r="C64" s="15"/>
      <c r="D64" s="15" t="s">
        <v>64</v>
      </c>
      <c r="E64" s="93">
        <v>355.3400535278365</v>
      </c>
      <c r="F64" s="81">
        <v>99.56364476596747</v>
      </c>
      <c r="G64" s="112" t="s">
        <v>393</v>
      </c>
      <c r="H64" s="15"/>
      <c r="I64" s="16" t="s">
        <v>259</v>
      </c>
      <c r="J64" s="66"/>
      <c r="K64" s="66"/>
      <c r="L64" s="114" t="s">
        <v>1077</v>
      </c>
      <c r="M64" s="94">
        <v>146.42265432857698</v>
      </c>
      <c r="N64" s="95">
        <v>6907.380859375</v>
      </c>
      <c r="O64" s="95">
        <v>1806.4779052734375</v>
      </c>
      <c r="P64" s="77"/>
      <c r="Q64" s="96"/>
      <c r="R64" s="96"/>
      <c r="S64" s="97"/>
      <c r="T64" s="51">
        <v>1</v>
      </c>
      <c r="U64" s="51">
        <v>3</v>
      </c>
      <c r="V64" s="52">
        <v>3</v>
      </c>
      <c r="W64" s="52">
        <v>0.25</v>
      </c>
      <c r="X64" s="52">
        <v>0</v>
      </c>
      <c r="Y64" s="52">
        <v>1.389303</v>
      </c>
      <c r="Z64" s="52">
        <v>0.25</v>
      </c>
      <c r="AA64" s="52">
        <v>0</v>
      </c>
      <c r="AB64" s="82">
        <v>64</v>
      </c>
      <c r="AC64" s="82"/>
      <c r="AD64" s="98"/>
      <c r="AE64" s="85" t="s">
        <v>650</v>
      </c>
      <c r="AF64" s="85">
        <v>74</v>
      </c>
      <c r="AG64" s="85">
        <v>304059</v>
      </c>
      <c r="AH64" s="85">
        <v>1571</v>
      </c>
      <c r="AI64" s="85">
        <v>174</v>
      </c>
      <c r="AJ64" s="85"/>
      <c r="AK64" s="85" t="s">
        <v>726</v>
      </c>
      <c r="AL64" s="85"/>
      <c r="AM64" s="85"/>
      <c r="AN64" s="85"/>
      <c r="AO64" s="87">
        <v>40505.698159722226</v>
      </c>
      <c r="AP64" s="90" t="s">
        <v>886</v>
      </c>
      <c r="AQ64" s="85" t="b">
        <v>1</v>
      </c>
      <c r="AR64" s="85" t="b">
        <v>0</v>
      </c>
      <c r="AS64" s="85" t="b">
        <v>1</v>
      </c>
      <c r="AT64" s="85" t="s">
        <v>548</v>
      </c>
      <c r="AU64" s="85">
        <v>1018</v>
      </c>
      <c r="AV64" s="90" t="s">
        <v>904</v>
      </c>
      <c r="AW64" s="85" t="b">
        <v>1</v>
      </c>
      <c r="AX64" s="85" t="s">
        <v>935</v>
      </c>
      <c r="AY64" s="90" t="s">
        <v>997</v>
      </c>
      <c r="AZ64" s="85" t="s">
        <v>66</v>
      </c>
      <c r="BA64" s="85" t="str">
        <f>REPLACE(INDEX(GroupVertices[Group],MATCH(Vertices[[#This Row],[Vertex]],GroupVertices[Vertex],0)),1,1,"")</f>
        <v>6</v>
      </c>
      <c r="BB64" s="51" t="s">
        <v>332</v>
      </c>
      <c r="BC64" s="51" t="s">
        <v>332</v>
      </c>
      <c r="BD64" s="51" t="s">
        <v>339</v>
      </c>
      <c r="BE64" s="51" t="s">
        <v>339</v>
      </c>
      <c r="BF64" s="51"/>
      <c r="BG64" s="51"/>
      <c r="BH64" s="132" t="s">
        <v>1301</v>
      </c>
      <c r="BI64" s="132" t="s">
        <v>1301</v>
      </c>
      <c r="BJ64" s="132" t="s">
        <v>1382</v>
      </c>
      <c r="BK64" s="132" t="s">
        <v>1382</v>
      </c>
      <c r="BL64" s="132">
        <v>0</v>
      </c>
      <c r="BM64" s="135">
        <v>0</v>
      </c>
      <c r="BN64" s="132">
        <v>1</v>
      </c>
      <c r="BO64" s="135">
        <v>2.6315789473684212</v>
      </c>
      <c r="BP64" s="132">
        <v>0</v>
      </c>
      <c r="BQ64" s="135">
        <v>0</v>
      </c>
      <c r="BR64" s="132">
        <v>37</v>
      </c>
      <c r="BS64" s="135">
        <v>97.36842105263158</v>
      </c>
      <c r="BT64" s="132">
        <v>38</v>
      </c>
      <c r="BU64" s="2"/>
      <c r="BV64" s="3"/>
      <c r="BW64" s="3"/>
      <c r="BX64" s="3"/>
      <c r="BY64" s="3"/>
    </row>
    <row r="65" spans="1:77" ht="41.45" customHeight="1">
      <c r="A65" s="14" t="s">
        <v>282</v>
      </c>
      <c r="C65" s="15"/>
      <c r="D65" s="15" t="s">
        <v>64</v>
      </c>
      <c r="E65" s="93">
        <v>1000</v>
      </c>
      <c r="F65" s="81">
        <v>87.7645600285888</v>
      </c>
      <c r="G65" s="112" t="s">
        <v>925</v>
      </c>
      <c r="H65" s="15"/>
      <c r="I65" s="16" t="s">
        <v>282</v>
      </c>
      <c r="J65" s="66"/>
      <c r="K65" s="66"/>
      <c r="L65" s="114" t="s">
        <v>1078</v>
      </c>
      <c r="M65" s="94">
        <v>4078.6642944723058</v>
      </c>
      <c r="N65" s="95">
        <v>7686.041015625</v>
      </c>
      <c r="O65" s="95">
        <v>700.4376220703125</v>
      </c>
      <c r="P65" s="77"/>
      <c r="Q65" s="96"/>
      <c r="R65" s="96"/>
      <c r="S65" s="97"/>
      <c r="T65" s="51">
        <v>2</v>
      </c>
      <c r="U65" s="51">
        <v>0</v>
      </c>
      <c r="V65" s="52">
        <v>0</v>
      </c>
      <c r="W65" s="52">
        <v>0.166667</v>
      </c>
      <c r="X65" s="52">
        <v>0</v>
      </c>
      <c r="Y65" s="52">
        <v>0.740453</v>
      </c>
      <c r="Z65" s="52">
        <v>0.5</v>
      </c>
      <c r="AA65" s="52">
        <v>0</v>
      </c>
      <c r="AB65" s="82">
        <v>65</v>
      </c>
      <c r="AC65" s="82"/>
      <c r="AD65" s="98"/>
      <c r="AE65" s="85" t="s">
        <v>651</v>
      </c>
      <c r="AF65" s="85">
        <v>2568</v>
      </c>
      <c r="AG65" s="85">
        <v>8525382</v>
      </c>
      <c r="AH65" s="85">
        <v>15344</v>
      </c>
      <c r="AI65" s="85">
        <v>1597</v>
      </c>
      <c r="AJ65" s="85"/>
      <c r="AK65" s="85" t="s">
        <v>727</v>
      </c>
      <c r="AL65" s="85" t="s">
        <v>783</v>
      </c>
      <c r="AM65" s="90" t="s">
        <v>822</v>
      </c>
      <c r="AN65" s="85"/>
      <c r="AO65" s="87">
        <v>40070.941458333335</v>
      </c>
      <c r="AP65" s="90" t="s">
        <v>887</v>
      </c>
      <c r="AQ65" s="85" t="b">
        <v>0</v>
      </c>
      <c r="AR65" s="85" t="b">
        <v>0</v>
      </c>
      <c r="AS65" s="85" t="b">
        <v>0</v>
      </c>
      <c r="AT65" s="85" t="s">
        <v>548</v>
      </c>
      <c r="AU65" s="85">
        <v>22773</v>
      </c>
      <c r="AV65" s="90" t="s">
        <v>904</v>
      </c>
      <c r="AW65" s="85" t="b">
        <v>1</v>
      </c>
      <c r="AX65" s="85" t="s">
        <v>935</v>
      </c>
      <c r="AY65" s="90" t="s">
        <v>998</v>
      </c>
      <c r="AZ65" s="85" t="s">
        <v>65</v>
      </c>
      <c r="BA65" s="85" t="str">
        <f>REPLACE(INDEX(GroupVertices[Group],MATCH(Vertices[[#This Row],[Vertex]],GroupVertices[Vertex],0)),1,1,"")</f>
        <v>6</v>
      </c>
      <c r="BB65" s="51"/>
      <c r="BC65" s="51"/>
      <c r="BD65" s="51"/>
      <c r="BE65" s="51"/>
      <c r="BF65" s="51"/>
      <c r="BG65" s="51"/>
      <c r="BH65" s="51"/>
      <c r="BI65" s="51"/>
      <c r="BJ65" s="51"/>
      <c r="BK65" s="51"/>
      <c r="BL65" s="51"/>
      <c r="BM65" s="52"/>
      <c r="BN65" s="51"/>
      <c r="BO65" s="52"/>
      <c r="BP65" s="51"/>
      <c r="BQ65" s="52"/>
      <c r="BR65" s="51"/>
      <c r="BS65" s="52"/>
      <c r="BT65" s="51"/>
      <c r="BU65" s="2"/>
      <c r="BV65" s="3"/>
      <c r="BW65" s="3"/>
      <c r="BX65" s="3"/>
      <c r="BY65" s="3"/>
    </row>
    <row r="66" spans="1:77" ht="41.45" customHeight="1">
      <c r="A66" s="14" t="s">
        <v>260</v>
      </c>
      <c r="C66" s="15"/>
      <c r="D66" s="15" t="s">
        <v>64</v>
      </c>
      <c r="E66" s="93">
        <v>168.90459311938892</v>
      </c>
      <c r="F66" s="81">
        <v>99.98441680711505</v>
      </c>
      <c r="G66" s="112" t="s">
        <v>394</v>
      </c>
      <c r="H66" s="15"/>
      <c r="I66" s="16" t="s">
        <v>260</v>
      </c>
      <c r="J66" s="66"/>
      <c r="K66" s="66"/>
      <c r="L66" s="114" t="s">
        <v>1079</v>
      </c>
      <c r="M66" s="94">
        <v>6.193358748790263</v>
      </c>
      <c r="N66" s="95">
        <v>6712.81591796875</v>
      </c>
      <c r="O66" s="95">
        <v>802.8429565429688</v>
      </c>
      <c r="P66" s="77"/>
      <c r="Q66" s="96"/>
      <c r="R66" s="96"/>
      <c r="S66" s="97"/>
      <c r="T66" s="51">
        <v>0</v>
      </c>
      <c r="U66" s="51">
        <v>4</v>
      </c>
      <c r="V66" s="52">
        <v>3</v>
      </c>
      <c r="W66" s="52">
        <v>0.25</v>
      </c>
      <c r="X66" s="52">
        <v>0</v>
      </c>
      <c r="Y66" s="52">
        <v>1.389303</v>
      </c>
      <c r="Z66" s="52">
        <v>0.25</v>
      </c>
      <c r="AA66" s="52">
        <v>0</v>
      </c>
      <c r="AB66" s="82">
        <v>66</v>
      </c>
      <c r="AC66" s="82"/>
      <c r="AD66" s="98"/>
      <c r="AE66" s="85" t="s">
        <v>652</v>
      </c>
      <c r="AF66" s="85">
        <v>1724</v>
      </c>
      <c r="AG66" s="85">
        <v>10875</v>
      </c>
      <c r="AH66" s="85">
        <v>17472</v>
      </c>
      <c r="AI66" s="85">
        <v>113150</v>
      </c>
      <c r="AJ66" s="85"/>
      <c r="AK66" s="85" t="s">
        <v>728</v>
      </c>
      <c r="AL66" s="85" t="s">
        <v>784</v>
      </c>
      <c r="AM66" s="90" t="s">
        <v>823</v>
      </c>
      <c r="AN66" s="85"/>
      <c r="AO66" s="87">
        <v>39933.668587962966</v>
      </c>
      <c r="AP66" s="90" t="s">
        <v>888</v>
      </c>
      <c r="AQ66" s="85" t="b">
        <v>0</v>
      </c>
      <c r="AR66" s="85" t="b">
        <v>0</v>
      </c>
      <c r="AS66" s="85" t="b">
        <v>0</v>
      </c>
      <c r="AT66" s="85" t="s">
        <v>548</v>
      </c>
      <c r="AU66" s="85">
        <v>200</v>
      </c>
      <c r="AV66" s="90" t="s">
        <v>910</v>
      </c>
      <c r="AW66" s="85" t="b">
        <v>0</v>
      </c>
      <c r="AX66" s="85" t="s">
        <v>935</v>
      </c>
      <c r="AY66" s="90" t="s">
        <v>999</v>
      </c>
      <c r="AZ66" s="85" t="s">
        <v>66</v>
      </c>
      <c r="BA66" s="85" t="str">
        <f>REPLACE(INDEX(GroupVertices[Group],MATCH(Vertices[[#This Row],[Vertex]],GroupVertices[Vertex],0)),1,1,"")</f>
        <v>6</v>
      </c>
      <c r="BB66" s="51"/>
      <c r="BC66" s="51"/>
      <c r="BD66" s="51"/>
      <c r="BE66" s="51"/>
      <c r="BF66" s="51"/>
      <c r="BG66" s="51"/>
      <c r="BH66" s="132" t="s">
        <v>1470</v>
      </c>
      <c r="BI66" s="132" t="s">
        <v>1470</v>
      </c>
      <c r="BJ66" s="132" t="s">
        <v>1498</v>
      </c>
      <c r="BK66" s="132" t="s">
        <v>1498</v>
      </c>
      <c r="BL66" s="132">
        <v>0</v>
      </c>
      <c r="BM66" s="135">
        <v>0</v>
      </c>
      <c r="BN66" s="132">
        <v>1</v>
      </c>
      <c r="BO66" s="135">
        <v>4.761904761904762</v>
      </c>
      <c r="BP66" s="132">
        <v>0</v>
      </c>
      <c r="BQ66" s="135">
        <v>0</v>
      </c>
      <c r="BR66" s="132">
        <v>20</v>
      </c>
      <c r="BS66" s="135">
        <v>95.23809523809524</v>
      </c>
      <c r="BT66" s="132">
        <v>21</v>
      </c>
      <c r="BU66" s="2"/>
      <c r="BV66" s="3"/>
      <c r="BW66" s="3"/>
      <c r="BX66" s="3"/>
      <c r="BY66" s="3"/>
    </row>
    <row r="67" spans="1:77" ht="41.45" customHeight="1">
      <c r="A67" s="14" t="s">
        <v>283</v>
      </c>
      <c r="C67" s="15"/>
      <c r="D67" s="15" t="s">
        <v>64</v>
      </c>
      <c r="E67" s="93">
        <v>1000</v>
      </c>
      <c r="F67" s="81">
        <v>70</v>
      </c>
      <c r="G67" s="112" t="s">
        <v>926</v>
      </c>
      <c r="H67" s="15"/>
      <c r="I67" s="16" t="s">
        <v>283</v>
      </c>
      <c r="J67" s="66"/>
      <c r="K67" s="66"/>
      <c r="L67" s="114" t="s">
        <v>1080</v>
      </c>
      <c r="M67" s="94">
        <v>9999</v>
      </c>
      <c r="N67" s="95">
        <v>6490.5634765625</v>
      </c>
      <c r="O67" s="95">
        <v>3070.28125</v>
      </c>
      <c r="P67" s="77"/>
      <c r="Q67" s="96"/>
      <c r="R67" s="96"/>
      <c r="S67" s="97"/>
      <c r="T67" s="51">
        <v>2</v>
      </c>
      <c r="U67" s="51">
        <v>0</v>
      </c>
      <c r="V67" s="52">
        <v>0</v>
      </c>
      <c r="W67" s="52">
        <v>0.166667</v>
      </c>
      <c r="X67" s="52">
        <v>0</v>
      </c>
      <c r="Y67" s="52">
        <v>0.740453</v>
      </c>
      <c r="Z67" s="52">
        <v>0.5</v>
      </c>
      <c r="AA67" s="52">
        <v>0</v>
      </c>
      <c r="AB67" s="82">
        <v>67</v>
      </c>
      <c r="AC67" s="82"/>
      <c r="AD67" s="98"/>
      <c r="AE67" s="85" t="s">
        <v>653</v>
      </c>
      <c r="AF67" s="85">
        <v>219</v>
      </c>
      <c r="AG67" s="85">
        <v>20903307</v>
      </c>
      <c r="AH67" s="85">
        <v>94765</v>
      </c>
      <c r="AI67" s="85">
        <v>2238</v>
      </c>
      <c r="AJ67" s="85"/>
      <c r="AK67" s="85" t="s">
        <v>729</v>
      </c>
      <c r="AL67" s="85" t="s">
        <v>785</v>
      </c>
      <c r="AM67" s="90" t="s">
        <v>824</v>
      </c>
      <c r="AN67" s="85"/>
      <c r="AO67" s="87">
        <v>39854.801840277774</v>
      </c>
      <c r="AP67" s="90" t="s">
        <v>889</v>
      </c>
      <c r="AQ67" s="85" t="b">
        <v>0</v>
      </c>
      <c r="AR67" s="85" t="b">
        <v>0</v>
      </c>
      <c r="AS67" s="85" t="b">
        <v>1</v>
      </c>
      <c r="AT67" s="85" t="s">
        <v>548</v>
      </c>
      <c r="AU67" s="85">
        <v>96274</v>
      </c>
      <c r="AV67" s="90" t="s">
        <v>904</v>
      </c>
      <c r="AW67" s="85" t="b">
        <v>1</v>
      </c>
      <c r="AX67" s="85" t="s">
        <v>935</v>
      </c>
      <c r="AY67" s="90" t="s">
        <v>1000</v>
      </c>
      <c r="AZ67" s="85" t="s">
        <v>65</v>
      </c>
      <c r="BA67" s="85" t="str">
        <f>REPLACE(INDEX(GroupVertices[Group],MATCH(Vertices[[#This Row],[Vertex]],GroupVertices[Vertex],0)),1,1,"")</f>
        <v>6</v>
      </c>
      <c r="BB67" s="51"/>
      <c r="BC67" s="51"/>
      <c r="BD67" s="51"/>
      <c r="BE67" s="51"/>
      <c r="BF67" s="51"/>
      <c r="BG67" s="51"/>
      <c r="BH67" s="51"/>
      <c r="BI67" s="51"/>
      <c r="BJ67" s="51"/>
      <c r="BK67" s="51"/>
      <c r="BL67" s="51"/>
      <c r="BM67" s="52"/>
      <c r="BN67" s="51"/>
      <c r="BO67" s="52"/>
      <c r="BP67" s="51"/>
      <c r="BQ67" s="52"/>
      <c r="BR67" s="51"/>
      <c r="BS67" s="52"/>
      <c r="BT67" s="51"/>
      <c r="BU67" s="2"/>
      <c r="BV67" s="3"/>
      <c r="BW67" s="3"/>
      <c r="BX67" s="3"/>
      <c r="BY67" s="3"/>
    </row>
    <row r="68" spans="1:77" ht="41.45" customHeight="1">
      <c r="A68" s="14" t="s">
        <v>284</v>
      </c>
      <c r="C68" s="15"/>
      <c r="D68" s="15" t="s">
        <v>64</v>
      </c>
      <c r="E68" s="93">
        <v>1000</v>
      </c>
      <c r="F68" s="81">
        <v>80.59942430115068</v>
      </c>
      <c r="G68" s="112" t="s">
        <v>927</v>
      </c>
      <c r="H68" s="15"/>
      <c r="I68" s="16" t="s">
        <v>284</v>
      </c>
      <c r="J68" s="66"/>
      <c r="K68" s="66"/>
      <c r="L68" s="114" t="s">
        <v>1081</v>
      </c>
      <c r="M68" s="94">
        <v>6466.56519456985</v>
      </c>
      <c r="N68" s="95">
        <v>5957.81884765625</v>
      </c>
      <c r="O68" s="95">
        <v>594.646240234375</v>
      </c>
      <c r="P68" s="77"/>
      <c r="Q68" s="96"/>
      <c r="R68" s="96"/>
      <c r="S68" s="97"/>
      <c r="T68" s="51">
        <v>2</v>
      </c>
      <c r="U68" s="51">
        <v>0</v>
      </c>
      <c r="V68" s="52">
        <v>0</v>
      </c>
      <c r="W68" s="52">
        <v>0.166667</v>
      </c>
      <c r="X68" s="52">
        <v>0</v>
      </c>
      <c r="Y68" s="52">
        <v>0.740453</v>
      </c>
      <c r="Z68" s="52">
        <v>0.5</v>
      </c>
      <c r="AA68" s="52">
        <v>0</v>
      </c>
      <c r="AB68" s="82">
        <v>68</v>
      </c>
      <c r="AC68" s="82"/>
      <c r="AD68" s="98"/>
      <c r="AE68" s="85" t="s">
        <v>654</v>
      </c>
      <c r="AF68" s="85">
        <v>719</v>
      </c>
      <c r="AG68" s="85">
        <v>13517879</v>
      </c>
      <c r="AH68" s="85">
        <v>12113</v>
      </c>
      <c r="AI68" s="85">
        <v>1052</v>
      </c>
      <c r="AJ68" s="85"/>
      <c r="AK68" s="85" t="s">
        <v>730</v>
      </c>
      <c r="AL68" s="85" t="s">
        <v>786</v>
      </c>
      <c r="AM68" s="90" t="s">
        <v>825</v>
      </c>
      <c r="AN68" s="85"/>
      <c r="AO68" s="87">
        <v>39168.31209490741</v>
      </c>
      <c r="AP68" s="90" t="s">
        <v>890</v>
      </c>
      <c r="AQ68" s="85" t="b">
        <v>0</v>
      </c>
      <c r="AR68" s="85" t="b">
        <v>0</v>
      </c>
      <c r="AS68" s="85" t="b">
        <v>0</v>
      </c>
      <c r="AT68" s="85" t="s">
        <v>548</v>
      </c>
      <c r="AU68" s="85">
        <v>0</v>
      </c>
      <c r="AV68" s="90" t="s">
        <v>904</v>
      </c>
      <c r="AW68" s="85" t="b">
        <v>1</v>
      </c>
      <c r="AX68" s="85" t="s">
        <v>935</v>
      </c>
      <c r="AY68" s="90" t="s">
        <v>1001</v>
      </c>
      <c r="AZ68" s="85" t="s">
        <v>65</v>
      </c>
      <c r="BA68" s="85" t="str">
        <f>REPLACE(INDEX(GroupVertices[Group],MATCH(Vertices[[#This Row],[Vertex]],GroupVertices[Vertex],0)),1,1,"")</f>
        <v>6</v>
      </c>
      <c r="BB68" s="51"/>
      <c r="BC68" s="51"/>
      <c r="BD68" s="51"/>
      <c r="BE68" s="51"/>
      <c r="BF68" s="51"/>
      <c r="BG68" s="51"/>
      <c r="BH68" s="51"/>
      <c r="BI68" s="51"/>
      <c r="BJ68" s="51"/>
      <c r="BK68" s="51"/>
      <c r="BL68" s="51"/>
      <c r="BM68" s="52"/>
      <c r="BN68" s="51"/>
      <c r="BO68" s="52"/>
      <c r="BP68" s="51"/>
      <c r="BQ68" s="52"/>
      <c r="BR68" s="51"/>
      <c r="BS68" s="52"/>
      <c r="BT68" s="51"/>
      <c r="BU68" s="2"/>
      <c r="BV68" s="3"/>
      <c r="BW68" s="3"/>
      <c r="BX68" s="3"/>
      <c r="BY68" s="3"/>
    </row>
    <row r="69" spans="1:77" ht="41.45" customHeight="1">
      <c r="A69" s="14" t="s">
        <v>261</v>
      </c>
      <c r="C69" s="15"/>
      <c r="D69" s="15" t="s">
        <v>64</v>
      </c>
      <c r="E69" s="93">
        <v>162.0025435966548</v>
      </c>
      <c r="F69" s="81">
        <v>99.99999425927689</v>
      </c>
      <c r="G69" s="112" t="s">
        <v>395</v>
      </c>
      <c r="H69" s="15"/>
      <c r="I69" s="16" t="s">
        <v>261</v>
      </c>
      <c r="J69" s="66"/>
      <c r="K69" s="66"/>
      <c r="L69" s="114" t="s">
        <v>1082</v>
      </c>
      <c r="M69" s="94">
        <v>1.0019131916554762</v>
      </c>
      <c r="N69" s="95">
        <v>9479.234375</v>
      </c>
      <c r="O69" s="95">
        <v>5531.7998046875</v>
      </c>
      <c r="P69" s="77"/>
      <c r="Q69" s="96"/>
      <c r="R69" s="96"/>
      <c r="S69" s="97"/>
      <c r="T69" s="51">
        <v>0</v>
      </c>
      <c r="U69" s="51">
        <v>1</v>
      </c>
      <c r="V69" s="52">
        <v>0</v>
      </c>
      <c r="W69" s="52">
        <v>1</v>
      </c>
      <c r="X69" s="52">
        <v>0</v>
      </c>
      <c r="Y69" s="52">
        <v>0.999993</v>
      </c>
      <c r="Z69" s="52">
        <v>0</v>
      </c>
      <c r="AA69" s="52">
        <v>0</v>
      </c>
      <c r="AB69" s="82">
        <v>69</v>
      </c>
      <c r="AC69" s="82"/>
      <c r="AD69" s="98"/>
      <c r="AE69" s="85" t="s">
        <v>655</v>
      </c>
      <c r="AF69" s="85">
        <v>53</v>
      </c>
      <c r="AG69" s="85">
        <v>21</v>
      </c>
      <c r="AH69" s="85">
        <v>102</v>
      </c>
      <c r="AI69" s="85">
        <v>94</v>
      </c>
      <c r="AJ69" s="85"/>
      <c r="AK69" s="85" t="s">
        <v>731</v>
      </c>
      <c r="AL69" s="85"/>
      <c r="AM69" s="85"/>
      <c r="AN69" s="85"/>
      <c r="AO69" s="87">
        <v>43517.15207175926</v>
      </c>
      <c r="AP69" s="85"/>
      <c r="AQ69" s="85" t="b">
        <v>1</v>
      </c>
      <c r="AR69" s="85" t="b">
        <v>0</v>
      </c>
      <c r="AS69" s="85" t="b">
        <v>0</v>
      </c>
      <c r="AT69" s="85" t="s">
        <v>548</v>
      </c>
      <c r="AU69" s="85">
        <v>0</v>
      </c>
      <c r="AV69" s="85"/>
      <c r="AW69" s="85" t="b">
        <v>0</v>
      </c>
      <c r="AX69" s="85" t="s">
        <v>935</v>
      </c>
      <c r="AY69" s="90" t="s">
        <v>1002</v>
      </c>
      <c r="AZ69" s="85" t="s">
        <v>66</v>
      </c>
      <c r="BA69" s="85" t="str">
        <f>REPLACE(INDEX(GroupVertices[Group],MATCH(Vertices[[#This Row],[Vertex]],GroupVertices[Vertex],0)),1,1,"")</f>
        <v>12</v>
      </c>
      <c r="BB69" s="51"/>
      <c r="BC69" s="51"/>
      <c r="BD69" s="51"/>
      <c r="BE69" s="51"/>
      <c r="BF69" s="51"/>
      <c r="BG69" s="51"/>
      <c r="BH69" s="132" t="s">
        <v>1471</v>
      </c>
      <c r="BI69" s="132" t="s">
        <v>1471</v>
      </c>
      <c r="BJ69" s="132" t="s">
        <v>1499</v>
      </c>
      <c r="BK69" s="132" t="s">
        <v>1499</v>
      </c>
      <c r="BL69" s="132">
        <v>1</v>
      </c>
      <c r="BM69" s="135">
        <v>1.9607843137254901</v>
      </c>
      <c r="BN69" s="132">
        <v>3</v>
      </c>
      <c r="BO69" s="135">
        <v>5.882352941176471</v>
      </c>
      <c r="BP69" s="132">
        <v>0</v>
      </c>
      <c r="BQ69" s="135">
        <v>0</v>
      </c>
      <c r="BR69" s="132">
        <v>47</v>
      </c>
      <c r="BS69" s="135">
        <v>92.15686274509804</v>
      </c>
      <c r="BT69" s="132">
        <v>51</v>
      </c>
      <c r="BU69" s="2"/>
      <c r="BV69" s="3"/>
      <c r="BW69" s="3"/>
      <c r="BX69" s="3"/>
      <c r="BY69" s="3"/>
    </row>
    <row r="70" spans="1:77" ht="41.45" customHeight="1">
      <c r="A70" s="14" t="s">
        <v>285</v>
      </c>
      <c r="C70" s="15"/>
      <c r="D70" s="15" t="s">
        <v>64</v>
      </c>
      <c r="E70" s="93">
        <v>204.4221050083509</v>
      </c>
      <c r="F70" s="81">
        <v>99.9042562199539</v>
      </c>
      <c r="G70" s="112" t="s">
        <v>928</v>
      </c>
      <c r="H70" s="15"/>
      <c r="I70" s="16" t="s">
        <v>285</v>
      </c>
      <c r="J70" s="66"/>
      <c r="K70" s="66"/>
      <c r="L70" s="114" t="s">
        <v>1083</v>
      </c>
      <c r="M70" s="94">
        <v>32.90821043003278</v>
      </c>
      <c r="N70" s="95">
        <v>9479.234375</v>
      </c>
      <c r="O70" s="95">
        <v>4314.2744140625</v>
      </c>
      <c r="P70" s="77"/>
      <c r="Q70" s="96"/>
      <c r="R70" s="96"/>
      <c r="S70" s="97"/>
      <c r="T70" s="51">
        <v>1</v>
      </c>
      <c r="U70" s="51">
        <v>0</v>
      </c>
      <c r="V70" s="52">
        <v>0</v>
      </c>
      <c r="W70" s="52">
        <v>1</v>
      </c>
      <c r="X70" s="52">
        <v>0</v>
      </c>
      <c r="Y70" s="52">
        <v>0.999993</v>
      </c>
      <c r="Z70" s="52">
        <v>0</v>
      </c>
      <c r="AA70" s="52">
        <v>0</v>
      </c>
      <c r="AB70" s="82">
        <v>70</v>
      </c>
      <c r="AC70" s="82"/>
      <c r="AD70" s="98"/>
      <c r="AE70" s="85" t="s">
        <v>656</v>
      </c>
      <c r="AF70" s="85">
        <v>59388</v>
      </c>
      <c r="AG70" s="85">
        <v>66729</v>
      </c>
      <c r="AH70" s="85">
        <v>110527</v>
      </c>
      <c r="AI70" s="85">
        <v>81619</v>
      </c>
      <c r="AJ70" s="85"/>
      <c r="AK70" s="85" t="s">
        <v>732</v>
      </c>
      <c r="AL70" s="85" t="s">
        <v>787</v>
      </c>
      <c r="AM70" s="90" t="s">
        <v>826</v>
      </c>
      <c r="AN70" s="85"/>
      <c r="AO70" s="87">
        <v>40616.938263888886</v>
      </c>
      <c r="AP70" s="90" t="s">
        <v>891</v>
      </c>
      <c r="AQ70" s="85" t="b">
        <v>1</v>
      </c>
      <c r="AR70" s="85" t="b">
        <v>0</v>
      </c>
      <c r="AS70" s="85" t="b">
        <v>1</v>
      </c>
      <c r="AT70" s="85" t="s">
        <v>548</v>
      </c>
      <c r="AU70" s="85">
        <v>68</v>
      </c>
      <c r="AV70" s="90" t="s">
        <v>904</v>
      </c>
      <c r="AW70" s="85" t="b">
        <v>0</v>
      </c>
      <c r="AX70" s="85" t="s">
        <v>935</v>
      </c>
      <c r="AY70" s="90" t="s">
        <v>1003</v>
      </c>
      <c r="AZ70" s="85" t="s">
        <v>65</v>
      </c>
      <c r="BA70" s="85" t="str">
        <f>REPLACE(INDEX(GroupVertices[Group],MATCH(Vertices[[#This Row],[Vertex]],GroupVertices[Vertex],0)),1,1,"")</f>
        <v>12</v>
      </c>
      <c r="BB70" s="51"/>
      <c r="BC70" s="51"/>
      <c r="BD70" s="51"/>
      <c r="BE70" s="51"/>
      <c r="BF70" s="51"/>
      <c r="BG70" s="51"/>
      <c r="BH70" s="51"/>
      <c r="BI70" s="51"/>
      <c r="BJ70" s="51"/>
      <c r="BK70" s="51"/>
      <c r="BL70" s="51"/>
      <c r="BM70" s="52"/>
      <c r="BN70" s="51"/>
      <c r="BO70" s="52"/>
      <c r="BP70" s="51"/>
      <c r="BQ70" s="52"/>
      <c r="BR70" s="51"/>
      <c r="BS70" s="52"/>
      <c r="BT70" s="51"/>
      <c r="BU70" s="2"/>
      <c r="BV70" s="3"/>
      <c r="BW70" s="3"/>
      <c r="BX70" s="3"/>
      <c r="BY70" s="3"/>
    </row>
    <row r="71" spans="1:77" ht="41.45" customHeight="1">
      <c r="A71" s="14" t="s">
        <v>262</v>
      </c>
      <c r="C71" s="15"/>
      <c r="D71" s="15" t="s">
        <v>64</v>
      </c>
      <c r="E71" s="93">
        <v>162.13417472353942</v>
      </c>
      <c r="F71" s="81">
        <v>99.99969717685589</v>
      </c>
      <c r="G71" s="112" t="s">
        <v>396</v>
      </c>
      <c r="H71" s="15"/>
      <c r="I71" s="16" t="s">
        <v>262</v>
      </c>
      <c r="J71" s="66"/>
      <c r="K71" s="66"/>
      <c r="L71" s="114" t="s">
        <v>1084</v>
      </c>
      <c r="M71" s="94">
        <v>1.1009208598263718</v>
      </c>
      <c r="N71" s="95">
        <v>9547.453125</v>
      </c>
      <c r="O71" s="95">
        <v>2602.680908203125</v>
      </c>
      <c r="P71" s="77"/>
      <c r="Q71" s="96"/>
      <c r="R71" s="96"/>
      <c r="S71" s="97"/>
      <c r="T71" s="51">
        <v>0</v>
      </c>
      <c r="U71" s="51">
        <v>1</v>
      </c>
      <c r="V71" s="52">
        <v>0</v>
      </c>
      <c r="W71" s="52">
        <v>1</v>
      </c>
      <c r="X71" s="52">
        <v>0</v>
      </c>
      <c r="Y71" s="52">
        <v>0.999993</v>
      </c>
      <c r="Z71" s="52">
        <v>0</v>
      </c>
      <c r="AA71" s="52">
        <v>0</v>
      </c>
      <c r="AB71" s="82">
        <v>71</v>
      </c>
      <c r="AC71" s="82"/>
      <c r="AD71" s="98"/>
      <c r="AE71" s="85" t="s">
        <v>657</v>
      </c>
      <c r="AF71" s="85">
        <v>99</v>
      </c>
      <c r="AG71" s="85">
        <v>228</v>
      </c>
      <c r="AH71" s="85">
        <v>1727</v>
      </c>
      <c r="AI71" s="85">
        <v>159</v>
      </c>
      <c r="AJ71" s="85"/>
      <c r="AK71" s="85"/>
      <c r="AL71" s="85"/>
      <c r="AM71" s="90" t="s">
        <v>827</v>
      </c>
      <c r="AN71" s="85"/>
      <c r="AO71" s="87">
        <v>40156.175405092596</v>
      </c>
      <c r="AP71" s="85"/>
      <c r="AQ71" s="85" t="b">
        <v>1</v>
      </c>
      <c r="AR71" s="85" t="b">
        <v>0</v>
      </c>
      <c r="AS71" s="85" t="b">
        <v>0</v>
      </c>
      <c r="AT71" s="85" t="s">
        <v>548</v>
      </c>
      <c r="AU71" s="85">
        <v>7</v>
      </c>
      <c r="AV71" s="90" t="s">
        <v>904</v>
      </c>
      <c r="AW71" s="85" t="b">
        <v>0</v>
      </c>
      <c r="AX71" s="85" t="s">
        <v>935</v>
      </c>
      <c r="AY71" s="90" t="s">
        <v>1004</v>
      </c>
      <c r="AZ71" s="85" t="s">
        <v>66</v>
      </c>
      <c r="BA71" s="85" t="str">
        <f>REPLACE(INDEX(GroupVertices[Group],MATCH(Vertices[[#This Row],[Vertex]],GroupVertices[Vertex],0)),1,1,"")</f>
        <v>11</v>
      </c>
      <c r="BB71" s="51"/>
      <c r="BC71" s="51"/>
      <c r="BD71" s="51"/>
      <c r="BE71" s="51"/>
      <c r="BF71" s="51"/>
      <c r="BG71" s="51"/>
      <c r="BH71" s="132" t="s">
        <v>286</v>
      </c>
      <c r="BI71" s="132" t="s">
        <v>286</v>
      </c>
      <c r="BJ71" s="132" t="s">
        <v>1500</v>
      </c>
      <c r="BK71" s="132" t="s">
        <v>1500</v>
      </c>
      <c r="BL71" s="132">
        <v>0</v>
      </c>
      <c r="BM71" s="135">
        <v>0</v>
      </c>
      <c r="BN71" s="132">
        <v>0</v>
      </c>
      <c r="BO71" s="135">
        <v>0</v>
      </c>
      <c r="BP71" s="132">
        <v>0</v>
      </c>
      <c r="BQ71" s="135">
        <v>0</v>
      </c>
      <c r="BR71" s="132">
        <v>6</v>
      </c>
      <c r="BS71" s="135">
        <v>100</v>
      </c>
      <c r="BT71" s="132">
        <v>6</v>
      </c>
      <c r="BU71" s="2"/>
      <c r="BV71" s="3"/>
      <c r="BW71" s="3"/>
      <c r="BX71" s="3"/>
      <c r="BY71" s="3"/>
    </row>
    <row r="72" spans="1:77" ht="41.45" customHeight="1">
      <c r="A72" s="14" t="s">
        <v>286</v>
      </c>
      <c r="C72" s="15"/>
      <c r="D72" s="15" t="s">
        <v>64</v>
      </c>
      <c r="E72" s="93">
        <v>186.21758375012047</v>
      </c>
      <c r="F72" s="81">
        <v>99.94534257525969</v>
      </c>
      <c r="G72" s="112" t="s">
        <v>929</v>
      </c>
      <c r="H72" s="15"/>
      <c r="I72" s="16" t="s">
        <v>286</v>
      </c>
      <c r="J72" s="66"/>
      <c r="K72" s="66"/>
      <c r="L72" s="114" t="s">
        <v>1085</v>
      </c>
      <c r="M72" s="94">
        <v>19.21549775178931</v>
      </c>
      <c r="N72" s="95">
        <v>9547.453125</v>
      </c>
      <c r="O72" s="95">
        <v>1102.8309326171875</v>
      </c>
      <c r="P72" s="77"/>
      <c r="Q72" s="96"/>
      <c r="R72" s="96"/>
      <c r="S72" s="97"/>
      <c r="T72" s="51">
        <v>1</v>
      </c>
      <c r="U72" s="51">
        <v>0</v>
      </c>
      <c r="V72" s="52">
        <v>0</v>
      </c>
      <c r="W72" s="52">
        <v>1</v>
      </c>
      <c r="X72" s="52">
        <v>0</v>
      </c>
      <c r="Y72" s="52">
        <v>0.999993</v>
      </c>
      <c r="Z72" s="52">
        <v>0</v>
      </c>
      <c r="AA72" s="52">
        <v>0</v>
      </c>
      <c r="AB72" s="82">
        <v>72</v>
      </c>
      <c r="AC72" s="82"/>
      <c r="AD72" s="98"/>
      <c r="AE72" s="85" t="s">
        <v>658</v>
      </c>
      <c r="AF72" s="85">
        <v>523</v>
      </c>
      <c r="AG72" s="85">
        <v>38101</v>
      </c>
      <c r="AH72" s="85">
        <v>11265</v>
      </c>
      <c r="AI72" s="85">
        <v>1626</v>
      </c>
      <c r="AJ72" s="85"/>
      <c r="AK72" s="85" t="s">
        <v>733</v>
      </c>
      <c r="AL72" s="85" t="s">
        <v>788</v>
      </c>
      <c r="AM72" s="90" t="s">
        <v>828</v>
      </c>
      <c r="AN72" s="85"/>
      <c r="AO72" s="87">
        <v>40571.83555555555</v>
      </c>
      <c r="AP72" s="90" t="s">
        <v>892</v>
      </c>
      <c r="AQ72" s="85" t="b">
        <v>1</v>
      </c>
      <c r="AR72" s="85" t="b">
        <v>0</v>
      </c>
      <c r="AS72" s="85" t="b">
        <v>1</v>
      </c>
      <c r="AT72" s="85" t="s">
        <v>548</v>
      </c>
      <c r="AU72" s="85">
        <v>806</v>
      </c>
      <c r="AV72" s="90" t="s">
        <v>904</v>
      </c>
      <c r="AW72" s="85" t="b">
        <v>1</v>
      </c>
      <c r="AX72" s="85" t="s">
        <v>935</v>
      </c>
      <c r="AY72" s="90" t="s">
        <v>1005</v>
      </c>
      <c r="AZ72" s="85" t="s">
        <v>65</v>
      </c>
      <c r="BA72" s="85" t="str">
        <f>REPLACE(INDEX(GroupVertices[Group],MATCH(Vertices[[#This Row],[Vertex]],GroupVertices[Vertex],0)),1,1,"")</f>
        <v>11</v>
      </c>
      <c r="BB72" s="51"/>
      <c r="BC72" s="51"/>
      <c r="BD72" s="51"/>
      <c r="BE72" s="51"/>
      <c r="BF72" s="51"/>
      <c r="BG72" s="51"/>
      <c r="BH72" s="51"/>
      <c r="BI72" s="51"/>
      <c r="BJ72" s="51"/>
      <c r="BK72" s="51"/>
      <c r="BL72" s="51"/>
      <c r="BM72" s="52"/>
      <c r="BN72" s="51"/>
      <c r="BO72" s="52"/>
      <c r="BP72" s="51"/>
      <c r="BQ72" s="52"/>
      <c r="BR72" s="51"/>
      <c r="BS72" s="52"/>
      <c r="BT72" s="51"/>
      <c r="BU72" s="2"/>
      <c r="BV72" s="3"/>
      <c r="BW72" s="3"/>
      <c r="BX72" s="3"/>
      <c r="BY72" s="3"/>
    </row>
    <row r="73" spans="1:77" ht="41.45" customHeight="1">
      <c r="A73" s="14" t="s">
        <v>263</v>
      </c>
      <c r="C73" s="15"/>
      <c r="D73" s="15" t="s">
        <v>64</v>
      </c>
      <c r="E73" s="93">
        <v>162.08838998375347</v>
      </c>
      <c r="F73" s="81">
        <v>99.99980050987189</v>
      </c>
      <c r="G73" s="112" t="s">
        <v>397</v>
      </c>
      <c r="H73" s="15"/>
      <c r="I73" s="16" t="s">
        <v>263</v>
      </c>
      <c r="J73" s="66"/>
      <c r="K73" s="66"/>
      <c r="L73" s="114" t="s">
        <v>1086</v>
      </c>
      <c r="M73" s="94">
        <v>1.0664834100277996</v>
      </c>
      <c r="N73" s="95">
        <v>3501.924072265625</v>
      </c>
      <c r="O73" s="95">
        <v>1924.16064453125</v>
      </c>
      <c r="P73" s="77"/>
      <c r="Q73" s="96"/>
      <c r="R73" s="96"/>
      <c r="S73" s="97"/>
      <c r="T73" s="51">
        <v>1</v>
      </c>
      <c r="U73" s="51">
        <v>2</v>
      </c>
      <c r="V73" s="52">
        <v>0.666667</v>
      </c>
      <c r="W73" s="52">
        <v>0.071429</v>
      </c>
      <c r="X73" s="52">
        <v>0</v>
      </c>
      <c r="Y73" s="52">
        <v>1.096298</v>
      </c>
      <c r="Z73" s="52">
        <v>0.3333333333333333</v>
      </c>
      <c r="AA73" s="52">
        <v>0</v>
      </c>
      <c r="AB73" s="82">
        <v>73</v>
      </c>
      <c r="AC73" s="82"/>
      <c r="AD73" s="98"/>
      <c r="AE73" s="85" t="s">
        <v>659</v>
      </c>
      <c r="AF73" s="85">
        <v>196</v>
      </c>
      <c r="AG73" s="85">
        <v>156</v>
      </c>
      <c r="AH73" s="85">
        <v>10300</v>
      </c>
      <c r="AI73" s="85">
        <v>99</v>
      </c>
      <c r="AJ73" s="85"/>
      <c r="AK73" s="85"/>
      <c r="AL73" s="85"/>
      <c r="AM73" s="85"/>
      <c r="AN73" s="85"/>
      <c r="AO73" s="87">
        <v>39923.0540625</v>
      </c>
      <c r="AP73" s="90" t="s">
        <v>893</v>
      </c>
      <c r="AQ73" s="85" t="b">
        <v>1</v>
      </c>
      <c r="AR73" s="85" t="b">
        <v>0</v>
      </c>
      <c r="AS73" s="85" t="b">
        <v>0</v>
      </c>
      <c r="AT73" s="85" t="s">
        <v>548</v>
      </c>
      <c r="AU73" s="85">
        <v>5</v>
      </c>
      <c r="AV73" s="90" t="s">
        <v>904</v>
      </c>
      <c r="AW73" s="85" t="b">
        <v>0</v>
      </c>
      <c r="AX73" s="85" t="s">
        <v>935</v>
      </c>
      <c r="AY73" s="90" t="s">
        <v>1006</v>
      </c>
      <c r="AZ73" s="85" t="s">
        <v>66</v>
      </c>
      <c r="BA73" s="85" t="str">
        <f>REPLACE(INDEX(GroupVertices[Group],MATCH(Vertices[[#This Row],[Vertex]],GroupVertices[Vertex],0)),1,1,"")</f>
        <v>4</v>
      </c>
      <c r="BB73" s="51"/>
      <c r="BC73" s="51"/>
      <c r="BD73" s="51"/>
      <c r="BE73" s="51"/>
      <c r="BF73" s="51"/>
      <c r="BG73" s="51"/>
      <c r="BH73" s="132" t="s">
        <v>1472</v>
      </c>
      <c r="BI73" s="132" t="s">
        <v>1472</v>
      </c>
      <c r="BJ73" s="132" t="s">
        <v>1501</v>
      </c>
      <c r="BK73" s="132" t="s">
        <v>1501</v>
      </c>
      <c r="BL73" s="132">
        <v>1</v>
      </c>
      <c r="BM73" s="135">
        <v>2.0408163265306123</v>
      </c>
      <c r="BN73" s="132">
        <v>2</v>
      </c>
      <c r="BO73" s="135">
        <v>4.081632653061225</v>
      </c>
      <c r="BP73" s="132">
        <v>0</v>
      </c>
      <c r="BQ73" s="135">
        <v>0</v>
      </c>
      <c r="BR73" s="132">
        <v>46</v>
      </c>
      <c r="BS73" s="135">
        <v>93.87755102040816</v>
      </c>
      <c r="BT73" s="132">
        <v>49</v>
      </c>
      <c r="BU73" s="2"/>
      <c r="BV73" s="3"/>
      <c r="BW73" s="3"/>
      <c r="BX73" s="3"/>
      <c r="BY73" s="3"/>
    </row>
    <row r="74" spans="1:77" ht="41.45" customHeight="1">
      <c r="A74" s="14" t="s">
        <v>287</v>
      </c>
      <c r="C74" s="15"/>
      <c r="D74" s="15" t="s">
        <v>64</v>
      </c>
      <c r="E74" s="93">
        <v>243.5375343654933</v>
      </c>
      <c r="F74" s="81">
        <v>99.81597537995215</v>
      </c>
      <c r="G74" s="112" t="s">
        <v>930</v>
      </c>
      <c r="H74" s="15"/>
      <c r="I74" s="16" t="s">
        <v>287</v>
      </c>
      <c r="J74" s="66"/>
      <c r="K74" s="66"/>
      <c r="L74" s="114" t="s">
        <v>1087</v>
      </c>
      <c r="M74" s="94">
        <v>62.329271707946454</v>
      </c>
      <c r="N74" s="95">
        <v>4249.3212890625</v>
      </c>
      <c r="O74" s="95">
        <v>3183.75146484375</v>
      </c>
      <c r="P74" s="77"/>
      <c r="Q74" s="96"/>
      <c r="R74" s="96"/>
      <c r="S74" s="97"/>
      <c r="T74" s="51">
        <v>3</v>
      </c>
      <c r="U74" s="51">
        <v>0</v>
      </c>
      <c r="V74" s="52">
        <v>8</v>
      </c>
      <c r="W74" s="52">
        <v>0.090909</v>
      </c>
      <c r="X74" s="52">
        <v>0</v>
      </c>
      <c r="Y74" s="52">
        <v>1.121791</v>
      </c>
      <c r="Z74" s="52">
        <v>0.16666666666666666</v>
      </c>
      <c r="AA74" s="52">
        <v>0</v>
      </c>
      <c r="AB74" s="82">
        <v>74</v>
      </c>
      <c r="AC74" s="82"/>
      <c r="AD74" s="98"/>
      <c r="AE74" s="85" t="s">
        <v>660</v>
      </c>
      <c r="AF74" s="85">
        <v>2683</v>
      </c>
      <c r="AG74" s="85">
        <v>128241</v>
      </c>
      <c r="AH74" s="85">
        <v>168</v>
      </c>
      <c r="AI74" s="85">
        <v>5660</v>
      </c>
      <c r="AJ74" s="85"/>
      <c r="AK74" s="85" t="s">
        <v>734</v>
      </c>
      <c r="AL74" s="85" t="s">
        <v>789</v>
      </c>
      <c r="AM74" s="90" t="s">
        <v>829</v>
      </c>
      <c r="AN74" s="85"/>
      <c r="AO74" s="87">
        <v>39589.541400462964</v>
      </c>
      <c r="AP74" s="90" t="s">
        <v>894</v>
      </c>
      <c r="AQ74" s="85" t="b">
        <v>0</v>
      </c>
      <c r="AR74" s="85" t="b">
        <v>0</v>
      </c>
      <c r="AS74" s="85" t="b">
        <v>0</v>
      </c>
      <c r="AT74" s="85" t="s">
        <v>548</v>
      </c>
      <c r="AU74" s="85">
        <v>3575</v>
      </c>
      <c r="AV74" s="90" t="s">
        <v>904</v>
      </c>
      <c r="AW74" s="85" t="b">
        <v>1</v>
      </c>
      <c r="AX74" s="85" t="s">
        <v>935</v>
      </c>
      <c r="AY74" s="90" t="s">
        <v>1007</v>
      </c>
      <c r="AZ74" s="85" t="s">
        <v>65</v>
      </c>
      <c r="BA74" s="85" t="str">
        <f>REPLACE(INDEX(GroupVertices[Group],MATCH(Vertices[[#This Row],[Vertex]],GroupVertices[Vertex],0)),1,1,"")</f>
        <v>4</v>
      </c>
      <c r="BB74" s="51"/>
      <c r="BC74" s="51"/>
      <c r="BD74" s="51"/>
      <c r="BE74" s="51"/>
      <c r="BF74" s="51"/>
      <c r="BG74" s="51"/>
      <c r="BH74" s="51"/>
      <c r="BI74" s="51"/>
      <c r="BJ74" s="51"/>
      <c r="BK74" s="51"/>
      <c r="BL74" s="51"/>
      <c r="BM74" s="52"/>
      <c r="BN74" s="51"/>
      <c r="BO74" s="52"/>
      <c r="BP74" s="51"/>
      <c r="BQ74" s="52"/>
      <c r="BR74" s="51"/>
      <c r="BS74" s="52"/>
      <c r="BT74" s="51"/>
      <c r="BU74" s="2"/>
      <c r="BV74" s="3"/>
      <c r="BW74" s="3"/>
      <c r="BX74" s="3"/>
      <c r="BY74" s="3"/>
    </row>
    <row r="75" spans="1:77" ht="41.45" customHeight="1">
      <c r="A75" s="14" t="s">
        <v>288</v>
      </c>
      <c r="C75" s="15"/>
      <c r="D75" s="15" t="s">
        <v>64</v>
      </c>
      <c r="E75" s="93">
        <v>195.76751739047623</v>
      </c>
      <c r="F75" s="81">
        <v>99.92378903033924</v>
      </c>
      <c r="G75" s="112" t="s">
        <v>931</v>
      </c>
      <c r="H75" s="15"/>
      <c r="I75" s="16" t="s">
        <v>288</v>
      </c>
      <c r="J75" s="66"/>
      <c r="K75" s="66"/>
      <c r="L75" s="114" t="s">
        <v>1088</v>
      </c>
      <c r="M75" s="94">
        <v>26.398575822274868</v>
      </c>
      <c r="N75" s="95">
        <v>4165.96728515625</v>
      </c>
      <c r="O75" s="95">
        <v>1525.7657470703125</v>
      </c>
      <c r="P75" s="77"/>
      <c r="Q75" s="96"/>
      <c r="R75" s="96"/>
      <c r="S75" s="97"/>
      <c r="T75" s="51">
        <v>3</v>
      </c>
      <c r="U75" s="51">
        <v>0</v>
      </c>
      <c r="V75" s="52">
        <v>8</v>
      </c>
      <c r="W75" s="52">
        <v>0.090909</v>
      </c>
      <c r="X75" s="52">
        <v>0</v>
      </c>
      <c r="Y75" s="52">
        <v>1.121791</v>
      </c>
      <c r="Z75" s="52">
        <v>0.16666666666666666</v>
      </c>
      <c r="AA75" s="52">
        <v>0</v>
      </c>
      <c r="AB75" s="82">
        <v>75</v>
      </c>
      <c r="AC75" s="82"/>
      <c r="AD75" s="98"/>
      <c r="AE75" s="85" t="s">
        <v>661</v>
      </c>
      <c r="AF75" s="85">
        <v>933</v>
      </c>
      <c r="AG75" s="85">
        <v>53119</v>
      </c>
      <c r="AH75" s="85">
        <v>40723</v>
      </c>
      <c r="AI75" s="85">
        <v>0</v>
      </c>
      <c r="AJ75" s="85"/>
      <c r="AK75" s="85" t="s">
        <v>735</v>
      </c>
      <c r="AL75" s="85"/>
      <c r="AM75" s="85"/>
      <c r="AN75" s="85"/>
      <c r="AO75" s="87">
        <v>40228.13259259259</v>
      </c>
      <c r="AP75" s="90" t="s">
        <v>895</v>
      </c>
      <c r="AQ75" s="85" t="b">
        <v>1</v>
      </c>
      <c r="AR75" s="85" t="b">
        <v>0</v>
      </c>
      <c r="AS75" s="85" t="b">
        <v>1</v>
      </c>
      <c r="AT75" s="85" t="s">
        <v>548</v>
      </c>
      <c r="AU75" s="85">
        <v>1582</v>
      </c>
      <c r="AV75" s="90" t="s">
        <v>904</v>
      </c>
      <c r="AW75" s="85" t="b">
        <v>1</v>
      </c>
      <c r="AX75" s="85" t="s">
        <v>935</v>
      </c>
      <c r="AY75" s="90" t="s">
        <v>1008</v>
      </c>
      <c r="AZ75" s="85" t="s">
        <v>65</v>
      </c>
      <c r="BA75" s="85" t="str">
        <f>REPLACE(INDEX(GroupVertices[Group],MATCH(Vertices[[#This Row],[Vertex]],GroupVertices[Vertex],0)),1,1,"")</f>
        <v>4</v>
      </c>
      <c r="BB75" s="51"/>
      <c r="BC75" s="51"/>
      <c r="BD75" s="51"/>
      <c r="BE75" s="51"/>
      <c r="BF75" s="51"/>
      <c r="BG75" s="51"/>
      <c r="BH75" s="51"/>
      <c r="BI75" s="51"/>
      <c r="BJ75" s="51"/>
      <c r="BK75" s="51"/>
      <c r="BL75" s="51"/>
      <c r="BM75" s="52"/>
      <c r="BN75" s="51"/>
      <c r="BO75" s="52"/>
      <c r="BP75" s="51"/>
      <c r="BQ75" s="52"/>
      <c r="BR75" s="51"/>
      <c r="BS75" s="52"/>
      <c r="BT75" s="51"/>
      <c r="BU75" s="2"/>
      <c r="BV75" s="3"/>
      <c r="BW75" s="3"/>
      <c r="BX75" s="3"/>
      <c r="BY75" s="3"/>
    </row>
    <row r="76" spans="1:77" ht="41.45" customHeight="1">
      <c r="A76" s="14" t="s">
        <v>264</v>
      </c>
      <c r="C76" s="15"/>
      <c r="D76" s="15" t="s">
        <v>64</v>
      </c>
      <c r="E76" s="93">
        <v>162.28933411948074</v>
      </c>
      <c r="F76" s="81">
        <v>99.99934699274611</v>
      </c>
      <c r="G76" s="112" t="s">
        <v>398</v>
      </c>
      <c r="H76" s="15"/>
      <c r="I76" s="16" t="s">
        <v>264</v>
      </c>
      <c r="J76" s="66"/>
      <c r="K76" s="66"/>
      <c r="L76" s="114" t="s">
        <v>1089</v>
      </c>
      <c r="M76" s="94">
        <v>1.2176255508104226</v>
      </c>
      <c r="N76" s="95">
        <v>3560.4892578125</v>
      </c>
      <c r="O76" s="95">
        <v>3089.0478515625</v>
      </c>
      <c r="P76" s="77"/>
      <c r="Q76" s="96"/>
      <c r="R76" s="96"/>
      <c r="S76" s="97"/>
      <c r="T76" s="51">
        <v>0</v>
      </c>
      <c r="U76" s="51">
        <v>3</v>
      </c>
      <c r="V76" s="52">
        <v>0.666667</v>
      </c>
      <c r="W76" s="52">
        <v>0.071429</v>
      </c>
      <c r="X76" s="52">
        <v>0</v>
      </c>
      <c r="Y76" s="52">
        <v>1.096298</v>
      </c>
      <c r="Z76" s="52">
        <v>0.3333333333333333</v>
      </c>
      <c r="AA76" s="52">
        <v>0</v>
      </c>
      <c r="AB76" s="82">
        <v>76</v>
      </c>
      <c r="AC76" s="82"/>
      <c r="AD76" s="98"/>
      <c r="AE76" s="85" t="s">
        <v>662</v>
      </c>
      <c r="AF76" s="85">
        <v>554</v>
      </c>
      <c r="AG76" s="85">
        <v>472</v>
      </c>
      <c r="AH76" s="85">
        <v>20893</v>
      </c>
      <c r="AI76" s="85">
        <v>25833</v>
      </c>
      <c r="AJ76" s="85"/>
      <c r="AK76" s="85" t="s">
        <v>736</v>
      </c>
      <c r="AL76" s="85"/>
      <c r="AM76" s="85"/>
      <c r="AN76" s="85"/>
      <c r="AO76" s="87">
        <v>42395.18885416666</v>
      </c>
      <c r="AP76" s="90" t="s">
        <v>896</v>
      </c>
      <c r="AQ76" s="85" t="b">
        <v>0</v>
      </c>
      <c r="AR76" s="85" t="b">
        <v>0</v>
      </c>
      <c r="AS76" s="85" t="b">
        <v>0</v>
      </c>
      <c r="AT76" s="85" t="s">
        <v>548</v>
      </c>
      <c r="AU76" s="85">
        <v>14</v>
      </c>
      <c r="AV76" s="90" t="s">
        <v>904</v>
      </c>
      <c r="AW76" s="85" t="b">
        <v>0</v>
      </c>
      <c r="AX76" s="85" t="s">
        <v>935</v>
      </c>
      <c r="AY76" s="90" t="s">
        <v>1009</v>
      </c>
      <c r="AZ76" s="85" t="s">
        <v>66</v>
      </c>
      <c r="BA76" s="85" t="str">
        <f>REPLACE(INDEX(GroupVertices[Group],MATCH(Vertices[[#This Row],[Vertex]],GroupVertices[Vertex],0)),1,1,"")</f>
        <v>4</v>
      </c>
      <c r="BB76" s="51"/>
      <c r="BC76" s="51"/>
      <c r="BD76" s="51"/>
      <c r="BE76" s="51"/>
      <c r="BF76" s="51"/>
      <c r="BG76" s="51"/>
      <c r="BH76" s="132" t="s">
        <v>1473</v>
      </c>
      <c r="BI76" s="132" t="s">
        <v>1473</v>
      </c>
      <c r="BJ76" s="132" t="s">
        <v>1502</v>
      </c>
      <c r="BK76" s="132" t="s">
        <v>1502</v>
      </c>
      <c r="BL76" s="132">
        <v>0</v>
      </c>
      <c r="BM76" s="135">
        <v>0</v>
      </c>
      <c r="BN76" s="132">
        <v>0</v>
      </c>
      <c r="BO76" s="135">
        <v>0</v>
      </c>
      <c r="BP76" s="132">
        <v>0</v>
      </c>
      <c r="BQ76" s="135">
        <v>0</v>
      </c>
      <c r="BR76" s="132">
        <v>19</v>
      </c>
      <c r="BS76" s="135">
        <v>100</v>
      </c>
      <c r="BT76" s="132">
        <v>19</v>
      </c>
      <c r="BU76" s="2"/>
      <c r="BV76" s="3"/>
      <c r="BW76" s="3"/>
      <c r="BX76" s="3"/>
      <c r="BY76" s="3"/>
    </row>
    <row r="77" spans="1:77" ht="41.45" customHeight="1">
      <c r="A77" s="14" t="s">
        <v>265</v>
      </c>
      <c r="C77" s="15"/>
      <c r="D77" s="15" t="s">
        <v>64</v>
      </c>
      <c r="E77" s="93">
        <v>162.2314672955846</v>
      </c>
      <c r="F77" s="81">
        <v>99.99947759419689</v>
      </c>
      <c r="G77" s="112" t="s">
        <v>399</v>
      </c>
      <c r="H77" s="15"/>
      <c r="I77" s="16" t="s">
        <v>265</v>
      </c>
      <c r="J77" s="66"/>
      <c r="K77" s="66"/>
      <c r="L77" s="114" t="s">
        <v>1090</v>
      </c>
      <c r="M77" s="94">
        <v>1.1741004406483382</v>
      </c>
      <c r="N77" s="95">
        <v>4961.37109375</v>
      </c>
      <c r="O77" s="95">
        <v>2185.521484375</v>
      </c>
      <c r="P77" s="77"/>
      <c r="Q77" s="96"/>
      <c r="R77" s="96"/>
      <c r="S77" s="97"/>
      <c r="T77" s="51">
        <v>0</v>
      </c>
      <c r="U77" s="51">
        <v>5</v>
      </c>
      <c r="V77" s="52">
        <v>30.666667</v>
      </c>
      <c r="W77" s="52">
        <v>0.111111</v>
      </c>
      <c r="X77" s="52">
        <v>0</v>
      </c>
      <c r="Y77" s="52">
        <v>2.062098</v>
      </c>
      <c r="Z77" s="52">
        <v>0</v>
      </c>
      <c r="AA77" s="52">
        <v>0</v>
      </c>
      <c r="AB77" s="82">
        <v>77</v>
      </c>
      <c r="AC77" s="82"/>
      <c r="AD77" s="98"/>
      <c r="AE77" s="85" t="s">
        <v>265</v>
      </c>
      <c r="AF77" s="85">
        <v>1003</v>
      </c>
      <c r="AG77" s="85">
        <v>381</v>
      </c>
      <c r="AH77" s="85">
        <v>7097</v>
      </c>
      <c r="AI77" s="85">
        <v>4111</v>
      </c>
      <c r="AJ77" s="85"/>
      <c r="AK77" s="85" t="s">
        <v>737</v>
      </c>
      <c r="AL77" s="85" t="s">
        <v>775</v>
      </c>
      <c r="AM77" s="90" t="s">
        <v>830</v>
      </c>
      <c r="AN77" s="85"/>
      <c r="AO77" s="87">
        <v>39524.541712962964</v>
      </c>
      <c r="AP77" s="90" t="s">
        <v>897</v>
      </c>
      <c r="AQ77" s="85" t="b">
        <v>0</v>
      </c>
      <c r="AR77" s="85" t="b">
        <v>0</v>
      </c>
      <c r="AS77" s="85" t="b">
        <v>0</v>
      </c>
      <c r="AT77" s="85" t="s">
        <v>548</v>
      </c>
      <c r="AU77" s="85">
        <v>29</v>
      </c>
      <c r="AV77" s="90" t="s">
        <v>904</v>
      </c>
      <c r="AW77" s="85" t="b">
        <v>0</v>
      </c>
      <c r="AX77" s="85" t="s">
        <v>935</v>
      </c>
      <c r="AY77" s="90" t="s">
        <v>1010</v>
      </c>
      <c r="AZ77" s="85" t="s">
        <v>66</v>
      </c>
      <c r="BA77" s="85" t="str">
        <f>REPLACE(INDEX(GroupVertices[Group],MATCH(Vertices[[#This Row],[Vertex]],GroupVertices[Vertex],0)),1,1,"")</f>
        <v>4</v>
      </c>
      <c r="BB77" s="51"/>
      <c r="BC77" s="51"/>
      <c r="BD77" s="51"/>
      <c r="BE77" s="51"/>
      <c r="BF77" s="51"/>
      <c r="BG77" s="51"/>
      <c r="BH77" s="132" t="s">
        <v>1474</v>
      </c>
      <c r="BI77" s="132" t="s">
        <v>1474</v>
      </c>
      <c r="BJ77" s="132" t="s">
        <v>1503</v>
      </c>
      <c r="BK77" s="132" t="s">
        <v>1503</v>
      </c>
      <c r="BL77" s="132">
        <v>2</v>
      </c>
      <c r="BM77" s="135">
        <v>5.128205128205129</v>
      </c>
      <c r="BN77" s="132">
        <v>1</v>
      </c>
      <c r="BO77" s="135">
        <v>2.5641025641025643</v>
      </c>
      <c r="BP77" s="132">
        <v>0</v>
      </c>
      <c r="BQ77" s="135">
        <v>0</v>
      </c>
      <c r="BR77" s="132">
        <v>36</v>
      </c>
      <c r="BS77" s="135">
        <v>92.3076923076923</v>
      </c>
      <c r="BT77" s="132">
        <v>39</v>
      </c>
      <c r="BU77" s="2"/>
      <c r="BV77" s="3"/>
      <c r="BW77" s="3"/>
      <c r="BX77" s="3"/>
      <c r="BY77" s="3"/>
    </row>
    <row r="78" spans="1:77" ht="41.45" customHeight="1">
      <c r="A78" s="14" t="s">
        <v>289</v>
      </c>
      <c r="C78" s="15"/>
      <c r="D78" s="15" t="s">
        <v>64</v>
      </c>
      <c r="E78" s="93">
        <v>1000</v>
      </c>
      <c r="F78" s="81">
        <v>86.86981235968118</v>
      </c>
      <c r="G78" s="112" t="s">
        <v>932</v>
      </c>
      <c r="H78" s="15"/>
      <c r="I78" s="16" t="s">
        <v>289</v>
      </c>
      <c r="J78" s="66"/>
      <c r="K78" s="66"/>
      <c r="L78" s="114" t="s">
        <v>1091</v>
      </c>
      <c r="M78" s="94">
        <v>4376.853867596919</v>
      </c>
      <c r="N78" s="95">
        <v>5762.90625</v>
      </c>
      <c r="O78" s="95">
        <v>2005.51953125</v>
      </c>
      <c r="P78" s="77"/>
      <c r="Q78" s="96"/>
      <c r="R78" s="96"/>
      <c r="S78" s="97"/>
      <c r="T78" s="51">
        <v>1</v>
      </c>
      <c r="U78" s="51">
        <v>0</v>
      </c>
      <c r="V78" s="52">
        <v>0</v>
      </c>
      <c r="W78" s="52">
        <v>0.066667</v>
      </c>
      <c r="X78" s="52">
        <v>0</v>
      </c>
      <c r="Y78" s="52">
        <v>0.500556</v>
      </c>
      <c r="Z78" s="52">
        <v>0</v>
      </c>
      <c r="AA78" s="52">
        <v>0</v>
      </c>
      <c r="AB78" s="82">
        <v>78</v>
      </c>
      <c r="AC78" s="82"/>
      <c r="AD78" s="98"/>
      <c r="AE78" s="85" t="s">
        <v>663</v>
      </c>
      <c r="AF78" s="85">
        <v>1333</v>
      </c>
      <c r="AG78" s="85">
        <v>9148821</v>
      </c>
      <c r="AH78" s="85">
        <v>12320</v>
      </c>
      <c r="AI78" s="85">
        <v>987</v>
      </c>
      <c r="AJ78" s="85"/>
      <c r="AK78" s="85" t="s">
        <v>738</v>
      </c>
      <c r="AL78" s="85" t="s">
        <v>790</v>
      </c>
      <c r="AM78" s="90" t="s">
        <v>831</v>
      </c>
      <c r="AN78" s="85"/>
      <c r="AO78" s="87">
        <v>40499.74574074074</v>
      </c>
      <c r="AP78" s="90" t="s">
        <v>898</v>
      </c>
      <c r="AQ78" s="85" t="b">
        <v>0</v>
      </c>
      <c r="AR78" s="85" t="b">
        <v>0</v>
      </c>
      <c r="AS78" s="85" t="b">
        <v>1</v>
      </c>
      <c r="AT78" s="85" t="s">
        <v>548</v>
      </c>
      <c r="AU78" s="85">
        <v>17683</v>
      </c>
      <c r="AV78" s="90" t="s">
        <v>904</v>
      </c>
      <c r="AW78" s="85" t="b">
        <v>1</v>
      </c>
      <c r="AX78" s="85" t="s">
        <v>935</v>
      </c>
      <c r="AY78" s="90" t="s">
        <v>1011</v>
      </c>
      <c r="AZ78" s="85" t="s">
        <v>65</v>
      </c>
      <c r="BA78" s="85" t="str">
        <f>REPLACE(INDEX(GroupVertices[Group],MATCH(Vertices[[#This Row],[Vertex]],GroupVertices[Vertex],0)),1,1,"")</f>
        <v>4</v>
      </c>
      <c r="BB78" s="51"/>
      <c r="BC78" s="51"/>
      <c r="BD78" s="51"/>
      <c r="BE78" s="51"/>
      <c r="BF78" s="51"/>
      <c r="BG78" s="51"/>
      <c r="BH78" s="51"/>
      <c r="BI78" s="51"/>
      <c r="BJ78" s="51"/>
      <c r="BK78" s="51"/>
      <c r="BL78" s="51"/>
      <c r="BM78" s="52"/>
      <c r="BN78" s="51"/>
      <c r="BO78" s="52"/>
      <c r="BP78" s="51"/>
      <c r="BQ78" s="52"/>
      <c r="BR78" s="51"/>
      <c r="BS78" s="52"/>
      <c r="BT78" s="51"/>
      <c r="BU78" s="2"/>
      <c r="BV78" s="3"/>
      <c r="BW78" s="3"/>
      <c r="BX78" s="3"/>
      <c r="BY78" s="3"/>
    </row>
    <row r="79" spans="1:77" ht="41.45" customHeight="1">
      <c r="A79" s="14" t="s">
        <v>290</v>
      </c>
      <c r="C79" s="15"/>
      <c r="D79" s="15" t="s">
        <v>64</v>
      </c>
      <c r="E79" s="93">
        <v>165.43639908060211</v>
      </c>
      <c r="F79" s="81">
        <v>99.99224428307697</v>
      </c>
      <c r="G79" s="112" t="s">
        <v>933</v>
      </c>
      <c r="H79" s="15"/>
      <c r="I79" s="16" t="s">
        <v>290</v>
      </c>
      <c r="J79" s="66"/>
      <c r="K79" s="66"/>
      <c r="L79" s="114" t="s">
        <v>1092</v>
      </c>
      <c r="M79" s="94">
        <v>3.5847219265484047</v>
      </c>
      <c r="N79" s="95">
        <v>5228.79296875</v>
      </c>
      <c r="O79" s="95">
        <v>352.9058837890625</v>
      </c>
      <c r="P79" s="77"/>
      <c r="Q79" s="96"/>
      <c r="R79" s="96"/>
      <c r="S79" s="97"/>
      <c r="T79" s="51">
        <v>1</v>
      </c>
      <c r="U79" s="51">
        <v>0</v>
      </c>
      <c r="V79" s="52">
        <v>0</v>
      </c>
      <c r="W79" s="52">
        <v>0.066667</v>
      </c>
      <c r="X79" s="52">
        <v>0</v>
      </c>
      <c r="Y79" s="52">
        <v>0.500556</v>
      </c>
      <c r="Z79" s="52">
        <v>0</v>
      </c>
      <c r="AA79" s="52">
        <v>0</v>
      </c>
      <c r="AB79" s="82">
        <v>79</v>
      </c>
      <c r="AC79" s="82"/>
      <c r="AD79" s="98"/>
      <c r="AE79" s="85" t="s">
        <v>664</v>
      </c>
      <c r="AF79" s="85">
        <v>3496</v>
      </c>
      <c r="AG79" s="85">
        <v>5421</v>
      </c>
      <c r="AH79" s="85">
        <v>41495</v>
      </c>
      <c r="AI79" s="85">
        <v>58730</v>
      </c>
      <c r="AJ79" s="85"/>
      <c r="AK79" s="85"/>
      <c r="AL79" s="85" t="s">
        <v>765</v>
      </c>
      <c r="AM79" s="85"/>
      <c r="AN79" s="85"/>
      <c r="AO79" s="87">
        <v>41613.92395833333</v>
      </c>
      <c r="AP79" s="90" t="s">
        <v>899</v>
      </c>
      <c r="AQ79" s="85" t="b">
        <v>1</v>
      </c>
      <c r="AR79" s="85" t="b">
        <v>0</v>
      </c>
      <c r="AS79" s="85" t="b">
        <v>0</v>
      </c>
      <c r="AT79" s="85" t="s">
        <v>548</v>
      </c>
      <c r="AU79" s="85">
        <v>48</v>
      </c>
      <c r="AV79" s="90" t="s">
        <v>904</v>
      </c>
      <c r="AW79" s="85" t="b">
        <v>0</v>
      </c>
      <c r="AX79" s="85" t="s">
        <v>935</v>
      </c>
      <c r="AY79" s="90" t="s">
        <v>1012</v>
      </c>
      <c r="AZ79" s="85" t="s">
        <v>65</v>
      </c>
      <c r="BA79" s="85" t="str">
        <f>REPLACE(INDEX(GroupVertices[Group],MATCH(Vertices[[#This Row],[Vertex]],GroupVertices[Vertex],0)),1,1,"")</f>
        <v>4</v>
      </c>
      <c r="BB79" s="51"/>
      <c r="BC79" s="51"/>
      <c r="BD79" s="51"/>
      <c r="BE79" s="51"/>
      <c r="BF79" s="51"/>
      <c r="BG79" s="51"/>
      <c r="BH79" s="51"/>
      <c r="BI79" s="51"/>
      <c r="BJ79" s="51"/>
      <c r="BK79" s="51"/>
      <c r="BL79" s="51"/>
      <c r="BM79" s="52"/>
      <c r="BN79" s="51"/>
      <c r="BO79" s="52"/>
      <c r="BP79" s="51"/>
      <c r="BQ79" s="52"/>
      <c r="BR79" s="51"/>
      <c r="BS79" s="52"/>
      <c r="BT79" s="51"/>
      <c r="BU79" s="2"/>
      <c r="BV79" s="3"/>
      <c r="BW79" s="3"/>
      <c r="BX79" s="3"/>
      <c r="BY79" s="3"/>
    </row>
    <row r="80" spans="1:77" ht="41.45" customHeight="1">
      <c r="A80" s="14" t="s">
        <v>291</v>
      </c>
      <c r="C80" s="15"/>
      <c r="D80" s="15" t="s">
        <v>64</v>
      </c>
      <c r="E80" s="93">
        <v>175.65021144785436</v>
      </c>
      <c r="F80" s="81">
        <v>99.96919240942455</v>
      </c>
      <c r="G80" s="112" t="s">
        <v>934</v>
      </c>
      <c r="H80" s="15"/>
      <c r="I80" s="16" t="s">
        <v>291</v>
      </c>
      <c r="J80" s="66"/>
      <c r="K80" s="66"/>
      <c r="L80" s="114" t="s">
        <v>1093</v>
      </c>
      <c r="M80" s="94">
        <v>11.26714301911326</v>
      </c>
      <c r="N80" s="95">
        <v>5405.0693359375</v>
      </c>
      <c r="O80" s="95">
        <v>3858.437744140625</v>
      </c>
      <c r="P80" s="77"/>
      <c r="Q80" s="96"/>
      <c r="R80" s="96"/>
      <c r="S80" s="97"/>
      <c r="T80" s="51">
        <v>1</v>
      </c>
      <c r="U80" s="51">
        <v>0</v>
      </c>
      <c r="V80" s="52">
        <v>0</v>
      </c>
      <c r="W80" s="52">
        <v>0.066667</v>
      </c>
      <c r="X80" s="52">
        <v>0</v>
      </c>
      <c r="Y80" s="52">
        <v>0.500556</v>
      </c>
      <c r="Z80" s="52">
        <v>0</v>
      </c>
      <c r="AA80" s="52">
        <v>0</v>
      </c>
      <c r="AB80" s="82">
        <v>80</v>
      </c>
      <c r="AC80" s="82"/>
      <c r="AD80" s="98"/>
      <c r="AE80" s="85" t="s">
        <v>665</v>
      </c>
      <c r="AF80" s="85">
        <v>1008</v>
      </c>
      <c r="AG80" s="85">
        <v>21483</v>
      </c>
      <c r="AH80" s="85">
        <v>13334</v>
      </c>
      <c r="AI80" s="85">
        <v>247</v>
      </c>
      <c r="AJ80" s="85"/>
      <c r="AK80" s="85" t="s">
        <v>739</v>
      </c>
      <c r="AL80" s="85" t="s">
        <v>758</v>
      </c>
      <c r="AM80" s="90" t="s">
        <v>832</v>
      </c>
      <c r="AN80" s="85"/>
      <c r="AO80" s="87">
        <v>40304.59290509259</v>
      </c>
      <c r="AP80" s="85"/>
      <c r="AQ80" s="85" t="b">
        <v>0</v>
      </c>
      <c r="AR80" s="85" t="b">
        <v>0</v>
      </c>
      <c r="AS80" s="85" t="b">
        <v>0</v>
      </c>
      <c r="AT80" s="85" t="s">
        <v>548</v>
      </c>
      <c r="AU80" s="85">
        <v>1094</v>
      </c>
      <c r="AV80" s="90" t="s">
        <v>904</v>
      </c>
      <c r="AW80" s="85" t="b">
        <v>1</v>
      </c>
      <c r="AX80" s="85" t="s">
        <v>935</v>
      </c>
      <c r="AY80" s="90" t="s">
        <v>1013</v>
      </c>
      <c r="AZ80" s="85" t="s">
        <v>65</v>
      </c>
      <c r="BA80" s="85" t="str">
        <f>REPLACE(INDEX(GroupVertices[Group],MATCH(Vertices[[#This Row],[Vertex]],GroupVertices[Vertex],0)),1,1,"")</f>
        <v>4</v>
      </c>
      <c r="BB80" s="51"/>
      <c r="BC80" s="51"/>
      <c r="BD80" s="51"/>
      <c r="BE80" s="51"/>
      <c r="BF80" s="51"/>
      <c r="BG80" s="51"/>
      <c r="BH80" s="51"/>
      <c r="BI80" s="51"/>
      <c r="BJ80" s="51"/>
      <c r="BK80" s="51"/>
      <c r="BL80" s="51"/>
      <c r="BM80" s="52"/>
      <c r="BN80" s="51"/>
      <c r="BO80" s="52"/>
      <c r="BP80" s="51"/>
      <c r="BQ80" s="52"/>
      <c r="BR80" s="51"/>
      <c r="BS80" s="52"/>
      <c r="BT80" s="51"/>
      <c r="BU80" s="2"/>
      <c r="BV80" s="3"/>
      <c r="BW80" s="3"/>
      <c r="BX80" s="3"/>
      <c r="BY80" s="3"/>
    </row>
    <row r="81" spans="1:77" ht="41.45" customHeight="1">
      <c r="A81" s="14" t="s">
        <v>266</v>
      </c>
      <c r="C81" s="15"/>
      <c r="D81" s="15" t="s">
        <v>64</v>
      </c>
      <c r="E81" s="93">
        <v>177.73087351146097</v>
      </c>
      <c r="F81" s="81">
        <v>99.96449649791971</v>
      </c>
      <c r="G81" s="112" t="s">
        <v>400</v>
      </c>
      <c r="H81" s="15"/>
      <c r="I81" s="16" t="s">
        <v>266</v>
      </c>
      <c r="J81" s="66"/>
      <c r="K81" s="66"/>
      <c r="L81" s="114" t="s">
        <v>1094</v>
      </c>
      <c r="M81" s="94">
        <v>12.832133793292826</v>
      </c>
      <c r="N81" s="95">
        <v>8488.4296875</v>
      </c>
      <c r="O81" s="95">
        <v>682.2847290039062</v>
      </c>
      <c r="P81" s="77"/>
      <c r="Q81" s="96"/>
      <c r="R81" s="96"/>
      <c r="S81" s="97"/>
      <c r="T81" s="51">
        <v>2</v>
      </c>
      <c r="U81" s="51">
        <v>1</v>
      </c>
      <c r="V81" s="52">
        <v>0</v>
      </c>
      <c r="W81" s="52">
        <v>1</v>
      </c>
      <c r="X81" s="52">
        <v>0</v>
      </c>
      <c r="Y81" s="52">
        <v>1.298236</v>
      </c>
      <c r="Z81" s="52">
        <v>0</v>
      </c>
      <c r="AA81" s="52">
        <v>0</v>
      </c>
      <c r="AB81" s="82">
        <v>81</v>
      </c>
      <c r="AC81" s="82"/>
      <c r="AD81" s="98"/>
      <c r="AE81" s="85" t="s">
        <v>666</v>
      </c>
      <c r="AF81" s="85">
        <v>2194</v>
      </c>
      <c r="AG81" s="85">
        <v>24755</v>
      </c>
      <c r="AH81" s="85">
        <v>115751</v>
      </c>
      <c r="AI81" s="85">
        <v>21714</v>
      </c>
      <c r="AJ81" s="85"/>
      <c r="AK81" s="85" t="s">
        <v>740</v>
      </c>
      <c r="AL81" s="85" t="s">
        <v>791</v>
      </c>
      <c r="AM81" s="85"/>
      <c r="AN81" s="85"/>
      <c r="AO81" s="87">
        <v>40103.01252314815</v>
      </c>
      <c r="AP81" s="90" t="s">
        <v>900</v>
      </c>
      <c r="AQ81" s="85" t="b">
        <v>0</v>
      </c>
      <c r="AR81" s="85" t="b">
        <v>0</v>
      </c>
      <c r="AS81" s="85" t="b">
        <v>1</v>
      </c>
      <c r="AT81" s="85" t="s">
        <v>548</v>
      </c>
      <c r="AU81" s="85">
        <v>424</v>
      </c>
      <c r="AV81" s="90" t="s">
        <v>908</v>
      </c>
      <c r="AW81" s="85" t="b">
        <v>0</v>
      </c>
      <c r="AX81" s="85" t="s">
        <v>935</v>
      </c>
      <c r="AY81" s="90" t="s">
        <v>1014</v>
      </c>
      <c r="AZ81" s="85" t="s">
        <v>66</v>
      </c>
      <c r="BA81" s="85" t="str">
        <f>REPLACE(INDEX(GroupVertices[Group],MATCH(Vertices[[#This Row],[Vertex]],GroupVertices[Vertex],0)),1,1,"")</f>
        <v>10</v>
      </c>
      <c r="BB81" s="51"/>
      <c r="BC81" s="51"/>
      <c r="BD81" s="51"/>
      <c r="BE81" s="51"/>
      <c r="BF81" s="51"/>
      <c r="BG81" s="51"/>
      <c r="BH81" s="132" t="s">
        <v>1304</v>
      </c>
      <c r="BI81" s="132" t="s">
        <v>1304</v>
      </c>
      <c r="BJ81" s="132" t="s">
        <v>1383</v>
      </c>
      <c r="BK81" s="132" t="s">
        <v>1383</v>
      </c>
      <c r="BL81" s="132">
        <v>1</v>
      </c>
      <c r="BM81" s="135">
        <v>1.8867924528301887</v>
      </c>
      <c r="BN81" s="132">
        <v>4</v>
      </c>
      <c r="BO81" s="135">
        <v>7.547169811320755</v>
      </c>
      <c r="BP81" s="132">
        <v>0</v>
      </c>
      <c r="BQ81" s="135">
        <v>0</v>
      </c>
      <c r="BR81" s="132">
        <v>48</v>
      </c>
      <c r="BS81" s="135">
        <v>90.56603773584905</v>
      </c>
      <c r="BT81" s="132">
        <v>53</v>
      </c>
      <c r="BU81" s="2"/>
      <c r="BV81" s="3"/>
      <c r="BW81" s="3"/>
      <c r="BX81" s="3"/>
      <c r="BY81" s="3"/>
    </row>
    <row r="82" spans="1:77" ht="41.45" customHeight="1">
      <c r="A82" s="99" t="s">
        <v>267</v>
      </c>
      <c r="C82" s="100"/>
      <c r="D82" s="100" t="s">
        <v>64</v>
      </c>
      <c r="E82" s="101">
        <v>162.5907503230717</v>
      </c>
      <c r="F82" s="102">
        <v>99.99866671705746</v>
      </c>
      <c r="G82" s="113" t="s">
        <v>401</v>
      </c>
      <c r="H82" s="100"/>
      <c r="I82" s="103" t="s">
        <v>267</v>
      </c>
      <c r="J82" s="104"/>
      <c r="K82" s="104"/>
      <c r="L82" s="115" t="s">
        <v>1095</v>
      </c>
      <c r="M82" s="105">
        <v>1.4443387619843575</v>
      </c>
      <c r="N82" s="106">
        <v>8488.4296875</v>
      </c>
      <c r="O82" s="106">
        <v>1341.0423583984375</v>
      </c>
      <c r="P82" s="107"/>
      <c r="Q82" s="108"/>
      <c r="R82" s="108"/>
      <c r="S82" s="109"/>
      <c r="T82" s="51">
        <v>0</v>
      </c>
      <c r="U82" s="51">
        <v>1</v>
      </c>
      <c r="V82" s="52">
        <v>0</v>
      </c>
      <c r="W82" s="52">
        <v>1</v>
      </c>
      <c r="X82" s="52">
        <v>0</v>
      </c>
      <c r="Y82" s="52">
        <v>0.70175</v>
      </c>
      <c r="Z82" s="52">
        <v>0</v>
      </c>
      <c r="AA82" s="52">
        <v>0</v>
      </c>
      <c r="AB82" s="110">
        <v>82</v>
      </c>
      <c r="AC82" s="110"/>
      <c r="AD82" s="111"/>
      <c r="AE82" s="85" t="s">
        <v>667</v>
      </c>
      <c r="AF82" s="85">
        <v>1301</v>
      </c>
      <c r="AG82" s="85">
        <v>946</v>
      </c>
      <c r="AH82" s="85">
        <v>61539</v>
      </c>
      <c r="AI82" s="85">
        <v>51755</v>
      </c>
      <c r="AJ82" s="85"/>
      <c r="AK82" s="85" t="s">
        <v>741</v>
      </c>
      <c r="AL82" s="85" t="s">
        <v>792</v>
      </c>
      <c r="AM82" s="90" t="s">
        <v>833</v>
      </c>
      <c r="AN82" s="85"/>
      <c r="AO82" s="87">
        <v>39858.92587962963</v>
      </c>
      <c r="AP82" s="90" t="s">
        <v>901</v>
      </c>
      <c r="AQ82" s="85" t="b">
        <v>0</v>
      </c>
      <c r="AR82" s="85" t="b">
        <v>0</v>
      </c>
      <c r="AS82" s="85" t="b">
        <v>1</v>
      </c>
      <c r="AT82" s="85" t="s">
        <v>548</v>
      </c>
      <c r="AU82" s="85">
        <v>88</v>
      </c>
      <c r="AV82" s="90" t="s">
        <v>906</v>
      </c>
      <c r="AW82" s="85" t="b">
        <v>0</v>
      </c>
      <c r="AX82" s="85" t="s">
        <v>935</v>
      </c>
      <c r="AY82" s="90" t="s">
        <v>1015</v>
      </c>
      <c r="AZ82" s="85" t="s">
        <v>66</v>
      </c>
      <c r="BA82" s="85" t="str">
        <f>REPLACE(INDEX(GroupVertices[Group],MATCH(Vertices[[#This Row],[Vertex]],GroupVertices[Vertex],0)),1,1,"")</f>
        <v>10</v>
      </c>
      <c r="BB82" s="51"/>
      <c r="BC82" s="51"/>
      <c r="BD82" s="51"/>
      <c r="BE82" s="51"/>
      <c r="BF82" s="51"/>
      <c r="BG82" s="51"/>
      <c r="BH82" s="132" t="s">
        <v>1475</v>
      </c>
      <c r="BI82" s="132" t="s">
        <v>1475</v>
      </c>
      <c r="BJ82" s="132" t="s">
        <v>1504</v>
      </c>
      <c r="BK82" s="132" t="s">
        <v>1504</v>
      </c>
      <c r="BL82" s="132">
        <v>1</v>
      </c>
      <c r="BM82" s="135">
        <v>3.8461538461538463</v>
      </c>
      <c r="BN82" s="132">
        <v>1</v>
      </c>
      <c r="BO82" s="135">
        <v>3.8461538461538463</v>
      </c>
      <c r="BP82" s="132">
        <v>0</v>
      </c>
      <c r="BQ82" s="135">
        <v>0</v>
      </c>
      <c r="BR82" s="132">
        <v>24</v>
      </c>
      <c r="BS82" s="135">
        <v>92.3076923076923</v>
      </c>
      <c r="BT82" s="132">
        <v>26</v>
      </c>
      <c r="BU82" s="2"/>
      <c r="BV82" s="3"/>
      <c r="BW82" s="3"/>
      <c r="BX82" s="3"/>
      <c r="BY8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2"/>
    <dataValidation allowBlank="1" showInputMessage="1" promptTitle="Vertex Tooltip" prompt="Enter optional text that will pop up when the mouse is hovered over the vertex." errorTitle="Invalid Vertex Image Key" sqref="L3:L8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2"/>
    <dataValidation allowBlank="1" showInputMessage="1" promptTitle="Vertex Label Fill Color" prompt="To select an optional fill color for the Label shape, right-click and select Select Color on the right-click menu." sqref="J3:J82"/>
    <dataValidation allowBlank="1" showInputMessage="1" promptTitle="Vertex Image File" prompt="Enter the path to an image file.  Hover over the column header for examples." errorTitle="Invalid Vertex Image Key" sqref="G3:G82"/>
    <dataValidation allowBlank="1" showInputMessage="1" promptTitle="Vertex Color" prompt="To select an optional vertex color, right-click and select Select Color on the right-click menu." sqref="C3:C82"/>
    <dataValidation allowBlank="1" showInputMessage="1" promptTitle="Vertex Opacity" prompt="Enter an optional vertex opacity between 0 (transparent) and 100 (opaque)." errorTitle="Invalid Vertex Opacity" error="The optional vertex opacity must be a whole number between 0 and 10." sqref="F3:F82"/>
    <dataValidation type="list" allowBlank="1" showInputMessage="1" showErrorMessage="1" promptTitle="Vertex Shape" prompt="Select an optional vertex shape." errorTitle="Invalid Vertex Shape" error="You have entered an invalid vertex shape.  Try selecting from the drop-down list instead." sqref="D3:D8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2">
      <formula1>ValidVertexLabelPositions</formula1>
    </dataValidation>
    <dataValidation allowBlank="1" showInputMessage="1" showErrorMessage="1" promptTitle="Vertex Name" prompt="Enter the name of the vertex." sqref="A3:A82"/>
  </dataValidations>
  <hyperlinks>
    <hyperlink ref="AM6" r:id="rId1" display="https://t.co/bSI96GpH8J"/>
    <hyperlink ref="AM7" r:id="rId2" display="https://t.co/Qr1O0bxYsN"/>
    <hyperlink ref="AM8" r:id="rId3" display="http://t.co/NntSF6QIWA"/>
    <hyperlink ref="AM10" r:id="rId4" display="https://t.co/4eQ9HRbMJO"/>
    <hyperlink ref="AM13" r:id="rId5" display="https://t.co/trlWWfNhSJ"/>
    <hyperlink ref="AM17" r:id="rId6" display="https://t.co/Z0RpvqRDIf"/>
    <hyperlink ref="AM19" r:id="rId7" display="https://t.co/0oIAfSvllV"/>
    <hyperlink ref="AM21" r:id="rId8" display="http://t.co/iFtxx82VA3"/>
    <hyperlink ref="AM22" r:id="rId9" display="https://t.co/h2s3sxrVeY"/>
    <hyperlink ref="AM23" r:id="rId10" display="http://t.co/9Yh2RDylKv"/>
    <hyperlink ref="AM25" r:id="rId11" display="https://t.co/uqtRXPrjFZ"/>
    <hyperlink ref="AM26" r:id="rId12" display="http://t.co/Ji7tfHlYwW"/>
    <hyperlink ref="AM27" r:id="rId13" display="http://t.co/mbDnpxfKoc"/>
    <hyperlink ref="AM29" r:id="rId14" display="https://t.co/fm0MTQneBP"/>
    <hyperlink ref="AM30" r:id="rId15" display="https://t.co/K3wynYQN2n"/>
    <hyperlink ref="AM31" r:id="rId16" display="https://t.co/TB5H6ABM1k"/>
    <hyperlink ref="AM33" r:id="rId17" display="https://t.co/awKEGLkvH1"/>
    <hyperlink ref="AM35" r:id="rId18" display="https://t.co/A1ORUuxxfw"/>
    <hyperlink ref="AM38" r:id="rId19" display="https://t.co/n0or4T5UvF"/>
    <hyperlink ref="AM39" r:id="rId20" display="https://t.co/U1WJ2Q957x"/>
    <hyperlink ref="AM40" r:id="rId21" display="https://t.co/ASxxyFEzaD"/>
    <hyperlink ref="AM42" r:id="rId22" display="https://t.co/7b01LsMdOA"/>
    <hyperlink ref="AM44" r:id="rId23" display="https://t.co/8cbBFx83ih"/>
    <hyperlink ref="AM48" r:id="rId24" display="http://t.co/qm7Mb0ijdm"/>
    <hyperlink ref="AM49" r:id="rId25" display="https://t.co/u519HoJXvv"/>
    <hyperlink ref="AM50" r:id="rId26" display="https://t.co/j8l44Bos1J"/>
    <hyperlink ref="AM59" r:id="rId27" display="https://t.co/SJD2C39lTU"/>
    <hyperlink ref="AM60" r:id="rId28" display="https://t.co/Uc2DO1fGgi"/>
    <hyperlink ref="AM63" r:id="rId29" display="https://t.co/RwiHDBO2ZI"/>
    <hyperlink ref="AM65" r:id="rId30" display="https://t.co/bKBtZeAFrh"/>
    <hyperlink ref="AM66" r:id="rId31" display="https://t.co/FYmb454ujW"/>
    <hyperlink ref="AM67" r:id="rId32" display="https://t.co/ZKjExFWujb"/>
    <hyperlink ref="AM68" r:id="rId33" display="http://t.co/7bZ2KCQJ2k"/>
    <hyperlink ref="AM70" r:id="rId34" display="https://t.co/XxaNGIniQR"/>
    <hyperlink ref="AM71" r:id="rId35" display="http://t.co/AdJNV76uq7"/>
    <hyperlink ref="AM72" r:id="rId36" display="https://t.co/gThDzed4Ob"/>
    <hyperlink ref="AM74" r:id="rId37" display="https://t.co/BNZy5facHt"/>
    <hyperlink ref="AM77" r:id="rId38" display="https://t.co/yZqDU0DCfd"/>
    <hyperlink ref="AM78" r:id="rId39" display="https://t.co/jpg8Sp1GhR"/>
    <hyperlink ref="AM80" r:id="rId40" display="http://t.co/rSqtlnQoar"/>
    <hyperlink ref="AM82" r:id="rId41" display="http://t.co/mLP9Glr9LP"/>
    <hyperlink ref="AP3" r:id="rId42" display="https://pbs.twimg.com/profile_banners/1022902870176219136/1532715121"/>
    <hyperlink ref="AP4" r:id="rId43" display="https://pbs.twimg.com/profile_banners/25466022/1446855776"/>
    <hyperlink ref="AP7" r:id="rId44" display="https://pbs.twimg.com/profile_banners/266182223/1524161421"/>
    <hyperlink ref="AP8" r:id="rId45" display="https://pbs.twimg.com/profile_banners/72966746/1476716506"/>
    <hyperlink ref="AP9" r:id="rId46" display="https://pbs.twimg.com/profile_banners/569571341/1425927569"/>
    <hyperlink ref="AP10" r:id="rId47" display="https://pbs.twimg.com/profile_banners/1468311140/1544818247"/>
    <hyperlink ref="AP12" r:id="rId48" display="https://pbs.twimg.com/profile_banners/4779235740/1503877012"/>
    <hyperlink ref="AP13" r:id="rId49" display="https://pbs.twimg.com/profile_banners/15270027/1533388838"/>
    <hyperlink ref="AP14" r:id="rId50" display="https://pbs.twimg.com/profile_banners/717927353268232192/1460477788"/>
    <hyperlink ref="AP16" r:id="rId51" display="https://pbs.twimg.com/profile_banners/924778074310414338/1541924432"/>
    <hyperlink ref="AP17" r:id="rId52" display="https://pbs.twimg.com/profile_banners/16134235/1514746637"/>
    <hyperlink ref="AP18" r:id="rId53" display="https://pbs.twimg.com/profile_banners/43611994/1553037847"/>
    <hyperlink ref="AP19" r:id="rId54" display="https://pbs.twimg.com/profile_banners/3355389009/1540071962"/>
    <hyperlink ref="AP20" r:id="rId55" display="https://pbs.twimg.com/profile_banners/2450486192/1546054814"/>
    <hyperlink ref="AP21" r:id="rId56" display="https://pbs.twimg.com/profile_banners/720582367/1482069814"/>
    <hyperlink ref="AP22" r:id="rId57" display="https://pbs.twimg.com/profile_banners/245424983/1531651344"/>
    <hyperlink ref="AP24" r:id="rId58" display="https://pbs.twimg.com/profile_banners/4662969794/1532051297"/>
    <hyperlink ref="AP25" r:id="rId59" display="https://pbs.twimg.com/profile_banners/11856892/1510484695"/>
    <hyperlink ref="AP26" r:id="rId60" display="https://pbs.twimg.com/profile_banners/57119358/1369108169"/>
    <hyperlink ref="AP27" r:id="rId61" display="https://pbs.twimg.com/profile_banners/118530377/1391480066"/>
    <hyperlink ref="AP28" r:id="rId62" display="https://pbs.twimg.com/profile_banners/1360770656/1527186196"/>
    <hyperlink ref="AP29" r:id="rId63" display="https://pbs.twimg.com/profile_banners/245572815/1402061635"/>
    <hyperlink ref="AP30" r:id="rId64" display="https://pbs.twimg.com/profile_banners/18697888/1427347455"/>
    <hyperlink ref="AP31" r:id="rId65" display="https://pbs.twimg.com/profile_banners/1020058453/1531917744"/>
    <hyperlink ref="AP32" r:id="rId66" display="https://pbs.twimg.com/profile_banners/15741036/1529607155"/>
    <hyperlink ref="AP33" r:id="rId67" display="https://pbs.twimg.com/profile_banners/8285392/1346885526"/>
    <hyperlink ref="AP34" r:id="rId68" display="https://pbs.twimg.com/profile_banners/188857501/1476981752"/>
    <hyperlink ref="AP35" r:id="rId69" display="https://pbs.twimg.com/profile_banners/14340977/1533264326"/>
    <hyperlink ref="AP36" r:id="rId70" display="https://pbs.twimg.com/profile_banners/230450027/1541079950"/>
    <hyperlink ref="AP38" r:id="rId71" display="https://pbs.twimg.com/profile_banners/4607/1472847786"/>
    <hyperlink ref="AP39" r:id="rId72" display="https://pbs.twimg.com/profile_banners/57834024/1531372317"/>
    <hyperlink ref="AP40" r:id="rId73" display="https://pbs.twimg.com/profile_banners/4758668069/1510970103"/>
    <hyperlink ref="AP41" r:id="rId74" display="https://pbs.twimg.com/profile_banners/46028652/1529694650"/>
    <hyperlink ref="AP42" r:id="rId75" display="https://pbs.twimg.com/profile_banners/938670823/1551088882"/>
    <hyperlink ref="AP43" r:id="rId76" display="https://pbs.twimg.com/profile_banners/894950372413812736/1531923749"/>
    <hyperlink ref="AP44" r:id="rId77" display="https://pbs.twimg.com/profile_banners/883334230968684544/1550800961"/>
    <hyperlink ref="AP46" r:id="rId78" display="https://pbs.twimg.com/profile_banners/558294779/1523577090"/>
    <hyperlink ref="AP47" r:id="rId79" display="https://pbs.twimg.com/profile_banners/757725064695603200/1536533494"/>
    <hyperlink ref="AP48" r:id="rId80" display="https://pbs.twimg.com/profile_banners/423960545/1394427335"/>
    <hyperlink ref="AP49" r:id="rId81" display="https://pbs.twimg.com/profile_banners/98735088/1549309925"/>
    <hyperlink ref="AP50" r:id="rId82" display="https://pbs.twimg.com/profile_banners/774091826215157760/1536301496"/>
    <hyperlink ref="AP51" r:id="rId83" display="https://pbs.twimg.com/profile_banners/832965832837885955/1552056698"/>
    <hyperlink ref="AP52" r:id="rId84" display="https://pbs.twimg.com/profile_banners/2364852674/1548979492"/>
    <hyperlink ref="AP54" r:id="rId85" display="https://pbs.twimg.com/profile_banners/3304499628/1473751248"/>
    <hyperlink ref="AP55" r:id="rId86" display="https://pbs.twimg.com/profile_banners/899437524103254017/1551086923"/>
    <hyperlink ref="AP56" r:id="rId87" display="https://pbs.twimg.com/profile_banners/2485550138/1551333370"/>
    <hyperlink ref="AP57" r:id="rId88" display="https://pbs.twimg.com/profile_banners/28229507/1549073062"/>
    <hyperlink ref="AP58" r:id="rId89" display="https://pbs.twimg.com/profile_banners/1032030545868451840/1534925847"/>
    <hyperlink ref="AP59" r:id="rId90" display="https://pbs.twimg.com/profile_banners/3318337277/1502719897"/>
    <hyperlink ref="AP60" r:id="rId91" display="https://pbs.twimg.com/profile_banners/2465958361/1483023330"/>
    <hyperlink ref="AP61" r:id="rId92" display="https://pbs.twimg.com/profile_banners/227427164/1423346445"/>
    <hyperlink ref="AP62" r:id="rId93" display="https://pbs.twimg.com/profile_banners/260877176/1522755952"/>
    <hyperlink ref="AP64" r:id="rId94" display="https://pbs.twimg.com/profile_banners/218984871/1498674897"/>
    <hyperlink ref="AP65" r:id="rId95" display="https://pbs.twimg.com/profile_banners/74286565/1551998204"/>
    <hyperlink ref="AP66" r:id="rId96" display="https://pbs.twimg.com/profile_banners/36697842/1549078881"/>
    <hyperlink ref="AP67" r:id="rId97" display="https://pbs.twimg.com/profile_banners/20536157/1546542092"/>
    <hyperlink ref="AP68" r:id="rId98" display="https://pbs.twimg.com/profile_banners/2425151/1506715336"/>
    <hyperlink ref="AP70" r:id="rId99" display="https://pbs.twimg.com/profile_banners/266237495/1552353263"/>
    <hyperlink ref="AP72" r:id="rId100" display="https://pbs.twimg.com/profile_banners/244212645/1483833222"/>
    <hyperlink ref="AP73" r:id="rId101" display="https://pbs.twimg.com/profile_banners/33365145/1516564920"/>
    <hyperlink ref="AP74" r:id="rId102" display="https://pbs.twimg.com/profile_banners/14855994/1357342927"/>
    <hyperlink ref="AP75" r:id="rId103" display="https://pbs.twimg.com/profile_banners/115564212/1538782465"/>
    <hyperlink ref="AP76" r:id="rId104" display="https://pbs.twimg.com/profile_banners/4848221069/1461816650"/>
    <hyperlink ref="AP77" r:id="rId105" display="https://pbs.twimg.com/profile_banners/14162887/1490733479"/>
    <hyperlink ref="AP78" r:id="rId106" display="https://pbs.twimg.com/profile_banners/216776631/1550575750"/>
    <hyperlink ref="AP79" r:id="rId107" display="https://pbs.twimg.com/profile_banners/2232082086/1453918445"/>
    <hyperlink ref="AP81" r:id="rId108" display="https://pbs.twimg.com/profile_banners/83011510/1493027516"/>
    <hyperlink ref="AP82" r:id="rId109" display="https://pbs.twimg.com/profile_banners/20874917/1393934503"/>
    <hyperlink ref="AV4" r:id="rId110" display="http://abs.twimg.com/images/themes/theme1/bg.png"/>
    <hyperlink ref="AV5" r:id="rId111" display="http://abs.twimg.com/images/themes/theme1/bg.png"/>
    <hyperlink ref="AV6" r:id="rId112" display="http://abs.twimg.com/images/themes/theme1/bg.png"/>
    <hyperlink ref="AV7" r:id="rId113" display="http://abs.twimg.com/images/themes/theme1/bg.png"/>
    <hyperlink ref="AV8" r:id="rId114" display="http://abs.twimg.com/images/themes/theme1/bg.png"/>
    <hyperlink ref="AV9" r:id="rId115" display="http://abs.twimg.com/images/themes/theme1/bg.png"/>
    <hyperlink ref="AV10" r:id="rId116" display="http://abs.twimg.com/images/themes/theme1/bg.png"/>
    <hyperlink ref="AV12" r:id="rId117" display="http://abs.twimg.com/images/themes/theme1/bg.png"/>
    <hyperlink ref="AV13" r:id="rId118" display="http://abs.twimg.com/images/themes/theme1/bg.png"/>
    <hyperlink ref="AV14" r:id="rId119" display="http://abs.twimg.com/images/themes/theme1/bg.png"/>
    <hyperlink ref="AV15" r:id="rId120" display="http://abs.twimg.com/images/themes/theme1/bg.png"/>
    <hyperlink ref="AV16" r:id="rId121" display="http://abs.twimg.com/images/themes/theme1/bg.png"/>
    <hyperlink ref="AV17" r:id="rId122" display="http://abs.twimg.com/images/themes/theme1/bg.png"/>
    <hyperlink ref="AV18" r:id="rId123" display="http://abs.twimg.com/images/themes/theme1/bg.png"/>
    <hyperlink ref="AV19" r:id="rId124" display="http://abs.twimg.com/images/themes/theme1/bg.png"/>
    <hyperlink ref="AV20" r:id="rId125" display="http://abs.twimg.com/images/themes/theme1/bg.png"/>
    <hyperlink ref="AV21" r:id="rId126" display="http://abs.twimg.com/images/themes/theme1/bg.png"/>
    <hyperlink ref="AV22" r:id="rId127" display="http://abs.twimg.com/images/themes/theme1/bg.png"/>
    <hyperlink ref="AV23" r:id="rId128" display="http://abs.twimg.com/images/themes/theme1/bg.png"/>
    <hyperlink ref="AV25" r:id="rId129" display="http://abs.twimg.com/images/themes/theme1/bg.png"/>
    <hyperlink ref="AV26" r:id="rId130" display="http://abs.twimg.com/images/themes/theme1/bg.png"/>
    <hyperlink ref="AV27" r:id="rId131" display="http://abs.twimg.com/images/themes/theme1/bg.png"/>
    <hyperlink ref="AV28" r:id="rId132" display="http://abs.twimg.com/images/themes/theme1/bg.png"/>
    <hyperlink ref="AV29" r:id="rId133" display="http://abs.twimg.com/images/themes/theme15/bg.png"/>
    <hyperlink ref="AV30" r:id="rId134" display="http://abs.twimg.com/images/themes/theme1/bg.png"/>
    <hyperlink ref="AV31" r:id="rId135" display="http://abs.twimg.com/images/themes/theme1/bg.png"/>
    <hyperlink ref="AV32" r:id="rId136" display="http://abs.twimg.com/images/themes/theme9/bg.gif"/>
    <hyperlink ref="AV33" r:id="rId137" display="http://abs.twimg.com/images/themes/theme1/bg.png"/>
    <hyperlink ref="AV34" r:id="rId138" display="http://abs.twimg.com/images/themes/theme4/bg.gif"/>
    <hyperlink ref="AV35" r:id="rId139" display="http://abs.twimg.com/images/themes/theme15/bg.png"/>
    <hyperlink ref="AV36" r:id="rId140" display="http://abs.twimg.com/images/themes/theme1/bg.png"/>
    <hyperlink ref="AV37" r:id="rId141" display="http://abs.twimg.com/images/themes/theme1/bg.png"/>
    <hyperlink ref="AV38" r:id="rId142" display="http://abs.twimg.com/images/themes/theme1/bg.png"/>
    <hyperlink ref="AV39" r:id="rId143" display="http://abs.twimg.com/images/themes/theme14/bg.gif"/>
    <hyperlink ref="AV41" r:id="rId144" display="http://abs.twimg.com/images/themes/theme1/bg.png"/>
    <hyperlink ref="AV42" r:id="rId145" display="http://abs.twimg.com/images/themes/theme1/bg.png"/>
    <hyperlink ref="AV44" r:id="rId146" display="http://abs.twimg.com/images/themes/theme1/bg.png"/>
    <hyperlink ref="AV45" r:id="rId147" display="http://abs.twimg.com/images/themes/theme1/bg.png"/>
    <hyperlink ref="AV46" r:id="rId148" display="http://abs.twimg.com/images/themes/theme1/bg.png"/>
    <hyperlink ref="AV47" r:id="rId149" display="http://abs.twimg.com/images/themes/theme1/bg.png"/>
    <hyperlink ref="AV48" r:id="rId150" display="http://abs.twimg.com/images/themes/theme1/bg.png"/>
    <hyperlink ref="AV49" r:id="rId151" display="http://abs.twimg.com/images/themes/theme1/bg.png"/>
    <hyperlink ref="AV51" r:id="rId152" display="http://abs.twimg.com/images/themes/theme1/bg.png"/>
    <hyperlink ref="AV52" r:id="rId153" display="http://abs.twimg.com/images/themes/theme1/bg.png"/>
    <hyperlink ref="AV53" r:id="rId154" display="http://abs.twimg.com/images/themes/theme1/bg.png"/>
    <hyperlink ref="AV54" r:id="rId155" display="http://abs.twimg.com/images/themes/theme1/bg.png"/>
    <hyperlink ref="AV55" r:id="rId156" display="http://abs.twimg.com/images/themes/theme1/bg.png"/>
    <hyperlink ref="AV56" r:id="rId157" display="http://abs.twimg.com/images/themes/theme17/bg.gif"/>
    <hyperlink ref="AV57" r:id="rId158" display="http://abs.twimg.com/images/themes/theme1/bg.png"/>
    <hyperlink ref="AV58" r:id="rId159" display="http://abs.twimg.com/images/themes/theme1/bg.png"/>
    <hyperlink ref="AV59" r:id="rId160" display="http://abs.twimg.com/images/themes/theme14/bg.gif"/>
    <hyperlink ref="AV60" r:id="rId161" display="http://abs.twimg.com/images/themes/theme17/bg.gif"/>
    <hyperlink ref="AV61" r:id="rId162" display="http://abs.twimg.com/images/themes/theme9/bg.gif"/>
    <hyperlink ref="AV62" r:id="rId163" display="http://abs.twimg.com/images/themes/theme1/bg.png"/>
    <hyperlink ref="AV63" r:id="rId164" display="http://abs.twimg.com/images/themes/theme1/bg.png"/>
    <hyperlink ref="AV64" r:id="rId165" display="http://abs.twimg.com/images/themes/theme1/bg.png"/>
    <hyperlink ref="AV65" r:id="rId166" display="http://abs.twimg.com/images/themes/theme1/bg.png"/>
    <hyperlink ref="AV66" r:id="rId167" display="http://abs.twimg.com/images/themes/theme18/bg.gif"/>
    <hyperlink ref="AV67" r:id="rId168" display="http://abs.twimg.com/images/themes/theme1/bg.png"/>
    <hyperlink ref="AV68" r:id="rId169" display="http://abs.twimg.com/images/themes/theme1/bg.png"/>
    <hyperlink ref="AV70" r:id="rId170" display="http://abs.twimg.com/images/themes/theme1/bg.png"/>
    <hyperlink ref="AV71" r:id="rId171" display="http://abs.twimg.com/images/themes/theme1/bg.png"/>
    <hyperlink ref="AV72" r:id="rId172" display="http://abs.twimg.com/images/themes/theme1/bg.png"/>
    <hyperlink ref="AV73" r:id="rId173" display="http://abs.twimg.com/images/themes/theme1/bg.png"/>
    <hyperlink ref="AV74" r:id="rId174" display="http://abs.twimg.com/images/themes/theme1/bg.png"/>
    <hyperlink ref="AV75" r:id="rId175" display="http://abs.twimg.com/images/themes/theme1/bg.png"/>
    <hyperlink ref="AV76" r:id="rId176" display="http://abs.twimg.com/images/themes/theme1/bg.png"/>
    <hyperlink ref="AV77" r:id="rId177" display="http://abs.twimg.com/images/themes/theme1/bg.png"/>
    <hyperlink ref="AV78" r:id="rId178" display="http://abs.twimg.com/images/themes/theme1/bg.png"/>
    <hyperlink ref="AV79" r:id="rId179" display="http://abs.twimg.com/images/themes/theme1/bg.png"/>
    <hyperlink ref="AV80" r:id="rId180" display="http://abs.twimg.com/images/themes/theme1/bg.png"/>
    <hyperlink ref="AV81" r:id="rId181" display="http://abs.twimg.com/images/themes/theme14/bg.gif"/>
    <hyperlink ref="AV82" r:id="rId182" display="http://abs.twimg.com/images/themes/theme9/bg.gif"/>
    <hyperlink ref="G3" r:id="rId183" display="http://pbs.twimg.com/profile_images/1022907478881722368/_7Kedp9N_normal.jpg"/>
    <hyperlink ref="G4" r:id="rId184" display="http://pbs.twimg.com/profile_images/1074906102112944128/0i3kTOld_normal.jpg"/>
    <hyperlink ref="G5" r:id="rId185" display="http://pbs.twimg.com/profile_images/606901361628856321/5JqSbWzY_normal.jpg"/>
    <hyperlink ref="G6" r:id="rId186" display="http://pbs.twimg.com/profile_images/675905365658107909/5wjG_oR0_normal.jpg"/>
    <hyperlink ref="G7" r:id="rId187" display="http://pbs.twimg.com/profile_images/1006257485164900352/9CUlPWEi_normal.jpg"/>
    <hyperlink ref="G8" r:id="rId188" display="http://pbs.twimg.com/profile_images/968934626881298433/YbDnigwt_normal.jpg"/>
    <hyperlink ref="G9" r:id="rId189" display="http://pbs.twimg.com/profile_images/452837099981398016/kIbSgBsA_normal.jpeg"/>
    <hyperlink ref="G10" r:id="rId190" display="http://pbs.twimg.com/profile_images/1056358766659203073/LlyqgKPo_normal.jpg"/>
    <hyperlink ref="G11" r:id="rId191" display="http://abs.twimg.com/sticky/default_profile_images/default_profile_normal.png"/>
    <hyperlink ref="G12" r:id="rId192" display="http://pbs.twimg.com/profile_images/963210484869681153/Gut2kgqR_normal.jpg"/>
    <hyperlink ref="G13" r:id="rId193" display="http://pbs.twimg.com/profile_images/955103961698258944/ZnyeAsdi_normal.jpg"/>
    <hyperlink ref="G14" r:id="rId194" display="http://pbs.twimg.com/profile_images/851863204951142400/QI35SGUJ_normal.jpg"/>
    <hyperlink ref="G15" r:id="rId195" display="http://pbs.twimg.com/profile_images/378800000056664582/4671526614583da941f53cff80a53386_normal.jpeg"/>
    <hyperlink ref="G16" r:id="rId196" display="http://pbs.twimg.com/profile_images/925319532964712448/Ut4EPfRp_normal.jpg"/>
    <hyperlink ref="G17" r:id="rId197" display="http://pbs.twimg.com/profile_images/947552025314766848/1d0w8-P6_normal.jpg"/>
    <hyperlink ref="G18" r:id="rId198" display="http://pbs.twimg.com/profile_images/1105552713230794752/AhnYzRrc_normal.jpg"/>
    <hyperlink ref="G19" r:id="rId199" display="http://pbs.twimg.com/profile_images/1083658668648947712/9E20gsXu_normal.jpg"/>
    <hyperlink ref="G20" r:id="rId200" display="http://pbs.twimg.com/profile_images/1086840944559865856/TLRjfYJ9_normal.jpg"/>
    <hyperlink ref="G21" r:id="rId201" display="http://pbs.twimg.com/profile_images/825411370422267905/lYfzY0Un_normal.jpg"/>
    <hyperlink ref="G22" r:id="rId202" display="http://pbs.twimg.com/profile_images/966837278617239552/XvOV8to6_normal.jpg"/>
    <hyperlink ref="G23" r:id="rId203" display="http://pbs.twimg.com/profile_images/432006051806711808/j9yLHBaQ_normal.png"/>
    <hyperlink ref="G24" r:id="rId204" display="http://pbs.twimg.com/profile_images/682923684063870977/Cnr0_5cg_normal.jpg"/>
    <hyperlink ref="G25" r:id="rId205" display="http://pbs.twimg.com/profile_images/929666076279017472/HSm8OUL7_normal.jpg"/>
    <hyperlink ref="G26" r:id="rId206" display="http://pbs.twimg.com/profile_images/433383562075574272/KFo14yPn_normal.png"/>
    <hyperlink ref="G27" r:id="rId207" display="http://pbs.twimg.com/profile_images/432223165146603522/OBxCDr5x_normal.png"/>
    <hyperlink ref="G28" r:id="rId208" display="http://pbs.twimg.com/profile_images/999720175887826944/mMiCekSf_normal.jpg"/>
    <hyperlink ref="G29" r:id="rId209" display="http://pbs.twimg.com/profile_images/435205839058522112/NMYUwk0I_normal.jpeg"/>
    <hyperlink ref="G30" r:id="rId210" display="http://pbs.twimg.com/profile_images/580869010159370240/1VIoFuYt_normal.jpg"/>
    <hyperlink ref="G31" r:id="rId211" display="http://pbs.twimg.com/profile_images/1019562992403472390/GwGTPpI1_normal.jpg"/>
    <hyperlink ref="G32" r:id="rId212" display="http://pbs.twimg.com/profile_images/757089858338885632/WuSbZte7_normal.jpg"/>
    <hyperlink ref="G33" r:id="rId213" display="http://pbs.twimg.com/profile_images/1071592749399400451/0mgYr9am_normal.jpg"/>
    <hyperlink ref="G34" r:id="rId214" display="http://pbs.twimg.com/profile_images/1027941682350882818/2p7g9t9A_normal.jpg"/>
    <hyperlink ref="G35" r:id="rId215" display="http://pbs.twimg.com/profile_images/1093578114968547328/UCI3dkA3_normal.jpg"/>
    <hyperlink ref="G36" r:id="rId216" display="http://pbs.twimg.com/profile_images/1001256430459084800/iJSxdODH_normal.jpg"/>
    <hyperlink ref="G37" r:id="rId217" display="http://pbs.twimg.com/profile_images/728663835133939712/R88M6pwy_normal.jpg"/>
    <hyperlink ref="G38" r:id="rId218" display="http://pbs.twimg.com/profile_images/1104750202718773251/89qsSwTi_normal.png"/>
    <hyperlink ref="G39" r:id="rId219" display="http://pbs.twimg.com/profile_images/1060745853084753920/Pc63E7Ul_normal.jpg"/>
    <hyperlink ref="G40" r:id="rId220" display="http://pbs.twimg.com/profile_images/932017516167159808/a1CMx_RI_normal.jpg"/>
    <hyperlink ref="G41" r:id="rId221" display="http://pbs.twimg.com/profile_images/1010237033229443072/VIDPE7jS_normal.jpg"/>
    <hyperlink ref="G42" r:id="rId222" display="http://pbs.twimg.com/profile_images/1099971785087275008/qRHO_okA_normal.jpg"/>
    <hyperlink ref="G43" r:id="rId223" display="http://pbs.twimg.com/profile_images/1006937215002218496/kcOiscKC_normal.jpg"/>
    <hyperlink ref="G44" r:id="rId224" display="http://pbs.twimg.com/profile_images/1098826147884920832/jaA-g5Td_normal.jpg"/>
    <hyperlink ref="G45" r:id="rId225" display="http://pbs.twimg.com/profile_images/894360433745948672/yntLPP2T_normal.jpg"/>
    <hyperlink ref="G46" r:id="rId226" display="http://pbs.twimg.com/profile_images/1060719600210452480/9Ad4wXFu_normal.jpg"/>
    <hyperlink ref="G47" r:id="rId227" display="http://pbs.twimg.com/profile_images/1077893198624759808/e-un23qs_normal.jpg"/>
    <hyperlink ref="G48" r:id="rId228" display="http://pbs.twimg.com/profile_images/2464238615/3fgqcyr7v12ymkfluylb_normal.jpeg"/>
    <hyperlink ref="G49" r:id="rId229" display="http://pbs.twimg.com/profile_images/1092511283797123072/nvmD9hv4_normal.jpg"/>
    <hyperlink ref="G50" r:id="rId230" display="http://pbs.twimg.com/profile_images/1047184241992372230/08f0NX7p_normal.jpg"/>
    <hyperlink ref="G51" r:id="rId231" display="http://pbs.twimg.com/profile_images/1085938189423034368/QlQwoKw4_normal.jpg"/>
    <hyperlink ref="G52" r:id="rId232" display="http://pbs.twimg.com/profile_images/1061770252013441024/2zF-eXwT_normal.jpg"/>
    <hyperlink ref="G53" r:id="rId233" display="http://pbs.twimg.com/profile_images/768834206814330880/b5KA5ZPf_normal.jpg"/>
    <hyperlink ref="G54" r:id="rId234" display="http://pbs.twimg.com/profile_images/775575541730521089/n0cyQLkB_normal.jpg"/>
    <hyperlink ref="G55" r:id="rId235" display="http://pbs.twimg.com/profile_images/1099964178557796352/wWsHFKG-_normal.jpg"/>
    <hyperlink ref="G56" r:id="rId236" display="http://pbs.twimg.com/profile_images/1108461073500434432/lb-uwBVk_normal.jpg"/>
    <hyperlink ref="G57" r:id="rId237" display="http://pbs.twimg.com/profile_images/1083842749982478336/YHQ0R43Q_normal.jpg"/>
    <hyperlink ref="G58" r:id="rId238" display="http://pbs.twimg.com/profile_images/1032567233464033280/1VrtE3PN_normal.jpg"/>
    <hyperlink ref="G59" r:id="rId239" display="http://pbs.twimg.com/profile_images/1036399809324834816/uhthSvTJ_normal.jpg"/>
    <hyperlink ref="G60" r:id="rId240" display="http://pbs.twimg.com/profile_images/1074334363171647490/6KBWm5q2_normal.jpg"/>
    <hyperlink ref="G61" r:id="rId241" display="http://pbs.twimg.com/profile_images/963351108226879488/eBbssdca_normal.jpg"/>
    <hyperlink ref="G62" r:id="rId242" display="http://pbs.twimg.com/profile_images/1048203597744357376/WvAc7b6__normal.jpg"/>
    <hyperlink ref="G63" r:id="rId243" display="http://pbs.twimg.com/profile_images/728431367604699137/k8wRCU8d_normal.jpg"/>
    <hyperlink ref="G64" r:id="rId244" display="http://pbs.twimg.com/profile_images/880132255011586048/rlZKfFFe_normal.jpg"/>
    <hyperlink ref="G65" r:id="rId245" display="http://pbs.twimg.com/profile_images/1103786517686771712/UvG4ZtYW_normal.png"/>
    <hyperlink ref="G66" r:id="rId246" display="http://pbs.twimg.com/profile_images/1091541173414424577/uU_sseoz_normal.jpg"/>
    <hyperlink ref="G67" r:id="rId247" display="http://pbs.twimg.com/profile_images/1057899591708753921/PSpUS-Hp_normal.jpg"/>
    <hyperlink ref="G68" r:id="rId248" display="http://pbs.twimg.com/profile_images/3513354941/24aaffa670e634a7da9a087bfa83abe6_normal.png"/>
    <hyperlink ref="G69" r:id="rId249" display="http://pbs.twimg.com/profile_images/1098427120190029824/sCmHKVDX_normal.png"/>
    <hyperlink ref="G70" r:id="rId250" display="http://pbs.twimg.com/profile_images/1101286119893856256/vhuPaLvR_normal.jpg"/>
    <hyperlink ref="G71" r:id="rId251" display="http://pbs.twimg.com/profile_images/1303765815/IMG00010_normal.jpg"/>
    <hyperlink ref="G72" r:id="rId252" display="http://pbs.twimg.com/profile_images/1062451849654165511/7w3unRbD_normal.jpg"/>
    <hyperlink ref="G73" r:id="rId253" display="http://pbs.twimg.com/profile_images/1108128186326573056/nx4pUJFI_normal.png"/>
    <hyperlink ref="G74" r:id="rId254" display="http://pbs.twimg.com/profile_images/3535032877/e5af0cf7ed0ad775c799a6a635cf90e3_normal.jpeg"/>
    <hyperlink ref="G75" r:id="rId255" display="http://pbs.twimg.com/profile_images/1085030502904590336/gRVs63lF_normal.jpg"/>
    <hyperlink ref="G76" r:id="rId256" display="http://pbs.twimg.com/profile_images/725411540954804224/OHbXLL5C_normal.jpg"/>
    <hyperlink ref="G77" r:id="rId257" display="http://pbs.twimg.com/profile_images/846823582986592256/xaQdD20O_normal.jpg"/>
    <hyperlink ref="G78" r:id="rId258" display="http://pbs.twimg.com/profile_images/1097820307388334080/9ddg5F6v_normal.png"/>
    <hyperlink ref="G79" r:id="rId259" display="http://pbs.twimg.com/profile_images/1098399164109635584/a44bniUs_normal.png"/>
    <hyperlink ref="G80" r:id="rId260" display="http://pbs.twimg.com/profile_images/880090657209167873/cJP1fVGF_normal.jpg"/>
    <hyperlink ref="G81" r:id="rId261" display="http://pbs.twimg.com/profile_images/1033707401856397312/qsB4_LPz_normal.jpg"/>
    <hyperlink ref="G82" r:id="rId262" display="http://pbs.twimg.com/profile_images/1010608845142491136/4SEwVGyZ_normal.jpg"/>
    <hyperlink ref="AY3" r:id="rId263" display="https://twitter.com/pknapweed"/>
    <hyperlink ref="AY4" r:id="rId264" display="https://twitter.com/davidklion"/>
    <hyperlink ref="AY5" r:id="rId265" display="https://twitter.com/gaurijauhar"/>
    <hyperlink ref="AY6" r:id="rId266" display="https://twitter.com/andykarsner"/>
    <hyperlink ref="AY7" r:id="rId267" display="https://twitter.com/emcollective"/>
    <hyperlink ref="AY8" r:id="rId268" display="https://twitter.com/ceraweek"/>
    <hyperlink ref="AY9" r:id="rId269" display="https://twitter.com/wendolynholland"/>
    <hyperlink ref="AY10" r:id="rId270" display="https://twitter.com/dianne_emerson"/>
    <hyperlink ref="AY11" r:id="rId271" display="https://twitter.com/hacker_fadia"/>
    <hyperlink ref="AY12" r:id="rId272" display="https://twitter.com/0nlraptor"/>
    <hyperlink ref="AY13" r:id="rId273" display="https://twitter.com/douglevin"/>
    <hyperlink ref="AY14" r:id="rId274" display="https://twitter.com/scalarhumanity"/>
    <hyperlink ref="AY15" r:id="rId275" display="https://twitter.com/kasokim"/>
    <hyperlink ref="AY16" r:id="rId276" display="https://twitter.com/christianmeh1"/>
    <hyperlink ref="AY17" r:id="rId277" display="https://twitter.com/lucyallan"/>
    <hyperlink ref="AY18" r:id="rId278" display="https://twitter.com/petergeorgiades"/>
    <hyperlink ref="AY19" r:id="rId279" display="https://twitter.com/linearprobe"/>
    <hyperlink ref="AY20" r:id="rId280" display="https://twitter.com/wayne11212"/>
    <hyperlink ref="AY21" r:id="rId281" display="https://twitter.com/prof_katz"/>
    <hyperlink ref="AY22" r:id="rId282" display="https://twitter.com/rweingarten"/>
    <hyperlink ref="AY23" r:id="rId283" display="https://twitter.com/dianeravitch"/>
    <hyperlink ref="AY24" r:id="rId284" display="https://twitter.com/arneduncan"/>
    <hyperlink ref="AY25" r:id="rId285" display="https://twitter.com/meetthepress"/>
    <hyperlink ref="AY26" r:id="rId286" display="https://twitter.com/palan57"/>
    <hyperlink ref="AY27" r:id="rId287" display="https://twitter.com/leoniehaimson"/>
    <hyperlink ref="AY28" r:id="rId288" display="https://twitter.com/audeliavasquez"/>
    <hyperlink ref="AY29" r:id="rId289" display="https://twitter.com/mr_berman"/>
    <hyperlink ref="AY30" r:id="rId290" display="https://twitter.com/rubycramer"/>
    <hyperlink ref="AY31" r:id="rId291" display="https://twitter.com/buzzfeednews"/>
    <hyperlink ref="AY32" r:id="rId292" display="https://twitter.com/katherinemiller"/>
    <hyperlink ref="AY33" r:id="rId293" display="https://twitter.com/raffi"/>
    <hyperlink ref="AY34" r:id="rId294" display="https://twitter.com/alexis_levinson"/>
    <hyperlink ref="AY35" r:id="rId295" display="https://twitter.com/henryjgomez"/>
    <hyperlink ref="AY36" r:id="rId296" display="https://twitter.com/gdebenedetti"/>
    <hyperlink ref="AY37" r:id="rId297" display="https://twitter.com/sds_sunlight"/>
    <hyperlink ref="AY38" r:id="rId298" display="https://twitter.com/nancyscola"/>
    <hyperlink ref="AY39" r:id="rId299" display="https://twitter.com/hodgesmr"/>
    <hyperlink ref="AY40" r:id="rId300" display="https://twitter.com/dr_collective"/>
    <hyperlink ref="AY41" r:id="rId301" display="https://twitter.com/elisa_schmidt"/>
    <hyperlink ref="AY42" r:id="rId302" display="https://twitter.com/hiphiphipjorge"/>
    <hyperlink ref="AY43" r:id="rId303" display="https://twitter.com/robinhood0010"/>
    <hyperlink ref="AY44" r:id="rId304" display="https://twitter.com/kadajoza"/>
    <hyperlink ref="AY45" r:id="rId305" display="https://twitter.com/framfred1"/>
    <hyperlink ref="AY46" r:id="rId306" display="https://twitter.com/patrioticcindy"/>
    <hyperlink ref="AY47" r:id="rId307" display="https://twitter.com/slacker_ga01"/>
    <hyperlink ref="AY48" r:id="rId308" display="https://twitter.com/vincedaily"/>
    <hyperlink ref="AY49" r:id="rId309" display="https://twitter.com/mediafunders"/>
    <hyperlink ref="AY50" r:id="rId310" display="https://twitter.com/ladylibertyinex"/>
    <hyperlink ref="AY51" r:id="rId311" display="https://twitter.com/lisasmith4680"/>
    <hyperlink ref="AY52" r:id="rId312" display="https://twitter.com/roger5513"/>
    <hyperlink ref="AY53" r:id="rId313" display="https://twitter.com/rnmomof7"/>
    <hyperlink ref="AY54" r:id="rId314" display="https://twitter.com/stephphilip8"/>
    <hyperlink ref="AY55" r:id="rId315" display="https://twitter.com/ashleyw838"/>
    <hyperlink ref="AY56" r:id="rId316" display="https://twitter.com/lovemyyorkie14"/>
    <hyperlink ref="AY57" r:id="rId317" display="https://twitter.com/catherinekirby"/>
    <hyperlink ref="AY58" r:id="rId318" display="https://twitter.com/politicalmemes5"/>
    <hyperlink ref="AY59" r:id="rId319" display="https://twitter.com/oneplayradio"/>
    <hyperlink ref="AY60" r:id="rId320" display="https://twitter.com/eshalegal"/>
    <hyperlink ref="AY61" r:id="rId321" display="https://twitter.com/nourinv"/>
    <hyperlink ref="AY62" r:id="rId322" display="https://twitter.com/gail_emerson"/>
    <hyperlink ref="AY63" r:id="rId323" display="https://twitter.com/nugslilsis"/>
    <hyperlink ref="AY64" r:id="rId324" display="https://twitter.com/policy"/>
    <hyperlink ref="AY65" r:id="rId325" display="https://twitter.com/microsoft"/>
    <hyperlink ref="AY66" r:id="rId326" display="https://twitter.com/josh_emerson"/>
    <hyperlink ref="AY67" r:id="rId327" display="https://twitter.com/google"/>
    <hyperlink ref="AY68" r:id="rId328" display="https://twitter.com/facebook"/>
    <hyperlink ref="AY69" r:id="rId329" display="https://twitter.com/stevewa39225647"/>
    <hyperlink ref="AY70" r:id="rId330" display="https://twitter.com/smalltownandrew"/>
    <hyperlink ref="AY71" r:id="rId331" display="https://twitter.com/mikemckenna3"/>
    <hyperlink ref="AY72" r:id="rId332" display="https://twitter.com/jimvandehei"/>
    <hyperlink ref="AY73" r:id="rId333" display="https://twitter.com/steinbruck"/>
    <hyperlink ref="AY74" r:id="rId334" display="https://twitter.com/davidsirota"/>
    <hyperlink ref="AY75" r:id="rId335" display="https://twitter.com/isaacdovere"/>
    <hyperlink ref="AY76" r:id="rId336" display="https://twitter.com/donotwriteback1"/>
    <hyperlink ref="AY77" r:id="rId337" display="https://twitter.com/bemky"/>
    <hyperlink ref="AY78" r:id="rId338" display="https://twitter.com/berniesanders"/>
    <hyperlink ref="AY79" r:id="rId339" display="https://twitter.com/mgranville1"/>
    <hyperlink ref="AY80" r:id="rId340" display="https://twitter.com/theatlpolitics"/>
    <hyperlink ref="AY81" r:id="rId341" display="https://twitter.com/welshgasdoc"/>
    <hyperlink ref="AY82" r:id="rId342" display="https://twitter.com/chris_emerson"/>
  </hyperlinks>
  <printOptions/>
  <pageMargins left="0.7" right="0.7" top="0.75" bottom="0.75" header="0.3" footer="0.3"/>
  <pageSetup horizontalDpi="600" verticalDpi="600" orientation="portrait" r:id="rId347"/>
  <drawing r:id="rId346"/>
  <legacyDrawing r:id="rId344"/>
  <tableParts>
    <tablePart r:id="rId34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1194</v>
      </c>
      <c r="Z2" s="13" t="s">
        <v>1211</v>
      </c>
      <c r="AA2" s="13" t="s">
        <v>1229</v>
      </c>
      <c r="AB2" s="13" t="s">
        <v>1296</v>
      </c>
      <c r="AC2" s="13" t="s">
        <v>1377</v>
      </c>
      <c r="AD2" s="13" t="s">
        <v>1406</v>
      </c>
      <c r="AE2" s="13" t="s">
        <v>1409</v>
      </c>
      <c r="AF2" s="13" t="s">
        <v>1427</v>
      </c>
      <c r="AG2" s="67" t="s">
        <v>1575</v>
      </c>
      <c r="AH2" s="67" t="s">
        <v>1576</v>
      </c>
      <c r="AI2" s="67" t="s">
        <v>1577</v>
      </c>
      <c r="AJ2" s="67" t="s">
        <v>1578</v>
      </c>
      <c r="AK2" s="67" t="s">
        <v>1579</v>
      </c>
      <c r="AL2" s="67" t="s">
        <v>1580</v>
      </c>
      <c r="AM2" s="67" t="s">
        <v>1581</v>
      </c>
      <c r="AN2" s="67" t="s">
        <v>1582</v>
      </c>
      <c r="AO2" s="67" t="s">
        <v>1585</v>
      </c>
    </row>
    <row r="3" spans="1:41" ht="15">
      <c r="A3" s="126" t="s">
        <v>1135</v>
      </c>
      <c r="B3" s="127" t="s">
        <v>1148</v>
      </c>
      <c r="C3" s="127" t="s">
        <v>56</v>
      </c>
      <c r="D3" s="118"/>
      <c r="E3" s="117"/>
      <c r="F3" s="119" t="s">
        <v>1590</v>
      </c>
      <c r="G3" s="120"/>
      <c r="H3" s="120"/>
      <c r="I3" s="121">
        <v>3</v>
      </c>
      <c r="J3" s="122"/>
      <c r="K3" s="51">
        <v>14</v>
      </c>
      <c r="L3" s="51">
        <v>19</v>
      </c>
      <c r="M3" s="51">
        <v>3</v>
      </c>
      <c r="N3" s="51">
        <v>22</v>
      </c>
      <c r="O3" s="51">
        <v>3</v>
      </c>
      <c r="P3" s="52">
        <v>0.05555555555555555</v>
      </c>
      <c r="Q3" s="52">
        <v>0.10526315789473684</v>
      </c>
      <c r="R3" s="51">
        <v>1</v>
      </c>
      <c r="S3" s="51">
        <v>0</v>
      </c>
      <c r="T3" s="51">
        <v>14</v>
      </c>
      <c r="U3" s="51">
        <v>22</v>
      </c>
      <c r="V3" s="51">
        <v>2</v>
      </c>
      <c r="W3" s="52">
        <v>1.673469</v>
      </c>
      <c r="X3" s="52">
        <v>0.1043956043956044</v>
      </c>
      <c r="Y3" s="85" t="s">
        <v>1195</v>
      </c>
      <c r="Z3" s="85" t="s">
        <v>1212</v>
      </c>
      <c r="AA3" s="85" t="s">
        <v>1230</v>
      </c>
      <c r="AB3" s="91" t="s">
        <v>1297</v>
      </c>
      <c r="AC3" s="91" t="s">
        <v>1378</v>
      </c>
      <c r="AD3" s="91" t="s">
        <v>257</v>
      </c>
      <c r="AE3" s="91" t="s">
        <v>1410</v>
      </c>
      <c r="AF3" s="91" t="s">
        <v>1428</v>
      </c>
      <c r="AG3" s="132">
        <v>9</v>
      </c>
      <c r="AH3" s="135">
        <v>2.727272727272727</v>
      </c>
      <c r="AI3" s="132">
        <v>0</v>
      </c>
      <c r="AJ3" s="135">
        <v>0</v>
      </c>
      <c r="AK3" s="132">
        <v>0</v>
      </c>
      <c r="AL3" s="135">
        <v>0</v>
      </c>
      <c r="AM3" s="132">
        <v>321</v>
      </c>
      <c r="AN3" s="135">
        <v>97.27272727272727</v>
      </c>
      <c r="AO3" s="132">
        <v>330</v>
      </c>
    </row>
    <row r="4" spans="1:41" ht="15">
      <c r="A4" s="126" t="s">
        <v>1136</v>
      </c>
      <c r="B4" s="127" t="s">
        <v>1149</v>
      </c>
      <c r="C4" s="127" t="s">
        <v>56</v>
      </c>
      <c r="D4" s="123"/>
      <c r="E4" s="100"/>
      <c r="F4" s="103" t="s">
        <v>1591</v>
      </c>
      <c r="G4" s="107"/>
      <c r="H4" s="107"/>
      <c r="I4" s="124">
        <v>4</v>
      </c>
      <c r="J4" s="110"/>
      <c r="K4" s="51">
        <v>13</v>
      </c>
      <c r="L4" s="51">
        <v>13</v>
      </c>
      <c r="M4" s="51">
        <v>0</v>
      </c>
      <c r="N4" s="51">
        <v>13</v>
      </c>
      <c r="O4" s="51">
        <v>1</v>
      </c>
      <c r="P4" s="52">
        <v>0</v>
      </c>
      <c r="Q4" s="52">
        <v>0</v>
      </c>
      <c r="R4" s="51">
        <v>1</v>
      </c>
      <c r="S4" s="51">
        <v>0</v>
      </c>
      <c r="T4" s="51">
        <v>13</v>
      </c>
      <c r="U4" s="51">
        <v>13</v>
      </c>
      <c r="V4" s="51">
        <v>2</v>
      </c>
      <c r="W4" s="52">
        <v>1.704142</v>
      </c>
      <c r="X4" s="52">
        <v>0.07692307692307693</v>
      </c>
      <c r="Y4" s="85"/>
      <c r="Z4" s="85"/>
      <c r="AA4" s="85" t="s">
        <v>343</v>
      </c>
      <c r="AB4" s="91" t="s">
        <v>1298</v>
      </c>
      <c r="AC4" s="91" t="s">
        <v>1379</v>
      </c>
      <c r="AD4" s="91"/>
      <c r="AE4" s="91" t="s">
        <v>249</v>
      </c>
      <c r="AF4" s="91" t="s">
        <v>1429</v>
      </c>
      <c r="AG4" s="132">
        <v>13</v>
      </c>
      <c r="AH4" s="135">
        <v>3.7681159420289854</v>
      </c>
      <c r="AI4" s="132">
        <v>0</v>
      </c>
      <c r="AJ4" s="135">
        <v>0</v>
      </c>
      <c r="AK4" s="132">
        <v>0</v>
      </c>
      <c r="AL4" s="135">
        <v>0</v>
      </c>
      <c r="AM4" s="132">
        <v>332</v>
      </c>
      <c r="AN4" s="135">
        <v>96.23188405797102</v>
      </c>
      <c r="AO4" s="132">
        <v>345</v>
      </c>
    </row>
    <row r="5" spans="1:41" ht="15">
      <c r="A5" s="126" t="s">
        <v>1137</v>
      </c>
      <c r="B5" s="127" t="s">
        <v>1150</v>
      </c>
      <c r="C5" s="127" t="s">
        <v>56</v>
      </c>
      <c r="D5" s="123"/>
      <c r="E5" s="100"/>
      <c r="F5" s="103" t="s">
        <v>1592</v>
      </c>
      <c r="G5" s="107"/>
      <c r="H5" s="107"/>
      <c r="I5" s="124">
        <v>5</v>
      </c>
      <c r="J5" s="110"/>
      <c r="K5" s="51">
        <v>12</v>
      </c>
      <c r="L5" s="51">
        <v>20</v>
      </c>
      <c r="M5" s="51">
        <v>0</v>
      </c>
      <c r="N5" s="51">
        <v>20</v>
      </c>
      <c r="O5" s="51">
        <v>0</v>
      </c>
      <c r="P5" s="52">
        <v>0</v>
      </c>
      <c r="Q5" s="52">
        <v>0</v>
      </c>
      <c r="R5" s="51">
        <v>1</v>
      </c>
      <c r="S5" s="51">
        <v>0</v>
      </c>
      <c r="T5" s="51">
        <v>12</v>
      </c>
      <c r="U5" s="51">
        <v>20</v>
      </c>
      <c r="V5" s="51">
        <v>2</v>
      </c>
      <c r="W5" s="52">
        <v>1.555556</v>
      </c>
      <c r="X5" s="52">
        <v>0.15151515151515152</v>
      </c>
      <c r="Y5" s="85" t="s">
        <v>1196</v>
      </c>
      <c r="Z5" s="85" t="s">
        <v>1213</v>
      </c>
      <c r="AA5" s="85"/>
      <c r="AB5" s="91" t="s">
        <v>1299</v>
      </c>
      <c r="AC5" s="91" t="s">
        <v>1380</v>
      </c>
      <c r="AD5" s="91"/>
      <c r="AE5" s="91" t="s">
        <v>1411</v>
      </c>
      <c r="AF5" s="91" t="s">
        <v>1430</v>
      </c>
      <c r="AG5" s="132">
        <v>0</v>
      </c>
      <c r="AH5" s="135">
        <v>0</v>
      </c>
      <c r="AI5" s="132">
        <v>1</v>
      </c>
      <c r="AJ5" s="135">
        <v>0.36101083032490977</v>
      </c>
      <c r="AK5" s="132">
        <v>0</v>
      </c>
      <c r="AL5" s="135">
        <v>0</v>
      </c>
      <c r="AM5" s="132">
        <v>276</v>
      </c>
      <c r="AN5" s="135">
        <v>99.63898916967509</v>
      </c>
      <c r="AO5" s="132">
        <v>277</v>
      </c>
    </row>
    <row r="6" spans="1:41" ht="15">
      <c r="A6" s="126" t="s">
        <v>1138</v>
      </c>
      <c r="B6" s="127" t="s">
        <v>1151</v>
      </c>
      <c r="C6" s="127" t="s">
        <v>56</v>
      </c>
      <c r="D6" s="123"/>
      <c r="E6" s="100"/>
      <c r="F6" s="103" t="s">
        <v>1593</v>
      </c>
      <c r="G6" s="107"/>
      <c r="H6" s="107"/>
      <c r="I6" s="124">
        <v>6</v>
      </c>
      <c r="J6" s="110"/>
      <c r="K6" s="51">
        <v>8</v>
      </c>
      <c r="L6" s="51">
        <v>10</v>
      </c>
      <c r="M6" s="51">
        <v>0</v>
      </c>
      <c r="N6" s="51">
        <v>10</v>
      </c>
      <c r="O6" s="51">
        <v>0</v>
      </c>
      <c r="P6" s="52">
        <v>0</v>
      </c>
      <c r="Q6" s="52">
        <v>0</v>
      </c>
      <c r="R6" s="51">
        <v>1</v>
      </c>
      <c r="S6" s="51">
        <v>0</v>
      </c>
      <c r="T6" s="51">
        <v>8</v>
      </c>
      <c r="U6" s="51">
        <v>10</v>
      </c>
      <c r="V6" s="51">
        <v>3</v>
      </c>
      <c r="W6" s="52">
        <v>1.625</v>
      </c>
      <c r="X6" s="52">
        <v>0.17857142857142858</v>
      </c>
      <c r="Y6" s="85"/>
      <c r="Z6" s="85"/>
      <c r="AA6" s="85"/>
      <c r="AB6" s="91" t="s">
        <v>1300</v>
      </c>
      <c r="AC6" s="91" t="s">
        <v>1381</v>
      </c>
      <c r="AD6" s="91" t="s">
        <v>1407</v>
      </c>
      <c r="AE6" s="91" t="s">
        <v>1412</v>
      </c>
      <c r="AF6" s="91" t="s">
        <v>1431</v>
      </c>
      <c r="AG6" s="132">
        <v>3</v>
      </c>
      <c r="AH6" s="135">
        <v>2.803738317757009</v>
      </c>
      <c r="AI6" s="132">
        <v>3</v>
      </c>
      <c r="AJ6" s="135">
        <v>2.803738317757009</v>
      </c>
      <c r="AK6" s="132">
        <v>0</v>
      </c>
      <c r="AL6" s="135">
        <v>0</v>
      </c>
      <c r="AM6" s="132">
        <v>101</v>
      </c>
      <c r="AN6" s="135">
        <v>94.39252336448598</v>
      </c>
      <c r="AO6" s="132">
        <v>107</v>
      </c>
    </row>
    <row r="7" spans="1:41" ht="15">
      <c r="A7" s="126" t="s">
        <v>1139</v>
      </c>
      <c r="B7" s="127" t="s">
        <v>1152</v>
      </c>
      <c r="C7" s="127" t="s">
        <v>56</v>
      </c>
      <c r="D7" s="123"/>
      <c r="E7" s="100"/>
      <c r="F7" s="103" t="s">
        <v>1139</v>
      </c>
      <c r="G7" s="107"/>
      <c r="H7" s="107"/>
      <c r="I7" s="124">
        <v>7</v>
      </c>
      <c r="J7" s="110"/>
      <c r="K7" s="51">
        <v>7</v>
      </c>
      <c r="L7" s="51">
        <v>6</v>
      </c>
      <c r="M7" s="51">
        <v>0</v>
      </c>
      <c r="N7" s="51">
        <v>6</v>
      </c>
      <c r="O7" s="51">
        <v>0</v>
      </c>
      <c r="P7" s="52">
        <v>0</v>
      </c>
      <c r="Q7" s="52">
        <v>0</v>
      </c>
      <c r="R7" s="51">
        <v>1</v>
      </c>
      <c r="S7" s="51">
        <v>0</v>
      </c>
      <c r="T7" s="51">
        <v>7</v>
      </c>
      <c r="U7" s="51">
        <v>6</v>
      </c>
      <c r="V7" s="51">
        <v>2</v>
      </c>
      <c r="W7" s="52">
        <v>1.469388</v>
      </c>
      <c r="X7" s="52">
        <v>0.14285714285714285</v>
      </c>
      <c r="Y7" s="85"/>
      <c r="Z7" s="85"/>
      <c r="AA7" s="85"/>
      <c r="AB7" s="91" t="s">
        <v>535</v>
      </c>
      <c r="AC7" s="91" t="s">
        <v>535</v>
      </c>
      <c r="AD7" s="91" t="s">
        <v>280</v>
      </c>
      <c r="AE7" s="91" t="s">
        <v>1413</v>
      </c>
      <c r="AF7" s="91" t="s">
        <v>1432</v>
      </c>
      <c r="AG7" s="132">
        <v>1</v>
      </c>
      <c r="AH7" s="135">
        <v>6.25</v>
      </c>
      <c r="AI7" s="132">
        <v>0</v>
      </c>
      <c r="AJ7" s="135">
        <v>0</v>
      </c>
      <c r="AK7" s="132">
        <v>0</v>
      </c>
      <c r="AL7" s="135">
        <v>0</v>
      </c>
      <c r="AM7" s="132">
        <v>15</v>
      </c>
      <c r="AN7" s="135">
        <v>93.75</v>
      </c>
      <c r="AO7" s="132">
        <v>16</v>
      </c>
    </row>
    <row r="8" spans="1:41" ht="15">
      <c r="A8" s="126" t="s">
        <v>1140</v>
      </c>
      <c r="B8" s="127" t="s">
        <v>1153</v>
      </c>
      <c r="C8" s="127" t="s">
        <v>56</v>
      </c>
      <c r="D8" s="123"/>
      <c r="E8" s="100"/>
      <c r="F8" s="103" t="s">
        <v>1594</v>
      </c>
      <c r="G8" s="107"/>
      <c r="H8" s="107"/>
      <c r="I8" s="124">
        <v>8</v>
      </c>
      <c r="J8" s="110"/>
      <c r="K8" s="51">
        <v>5</v>
      </c>
      <c r="L8" s="51">
        <v>7</v>
      </c>
      <c r="M8" s="51">
        <v>0</v>
      </c>
      <c r="N8" s="51">
        <v>7</v>
      </c>
      <c r="O8" s="51">
        <v>0</v>
      </c>
      <c r="P8" s="52">
        <v>0</v>
      </c>
      <c r="Q8" s="52">
        <v>0</v>
      </c>
      <c r="R8" s="51">
        <v>1</v>
      </c>
      <c r="S8" s="51">
        <v>0</v>
      </c>
      <c r="T8" s="51">
        <v>5</v>
      </c>
      <c r="U8" s="51">
        <v>7</v>
      </c>
      <c r="V8" s="51">
        <v>2</v>
      </c>
      <c r="W8" s="52">
        <v>1.04</v>
      </c>
      <c r="X8" s="52">
        <v>0.35</v>
      </c>
      <c r="Y8" s="85" t="s">
        <v>332</v>
      </c>
      <c r="Z8" s="85" t="s">
        <v>339</v>
      </c>
      <c r="AA8" s="85"/>
      <c r="AB8" s="91" t="s">
        <v>1301</v>
      </c>
      <c r="AC8" s="91" t="s">
        <v>1382</v>
      </c>
      <c r="AD8" s="91"/>
      <c r="AE8" s="91" t="s">
        <v>1414</v>
      </c>
      <c r="AF8" s="91" t="s">
        <v>1433</v>
      </c>
      <c r="AG8" s="132">
        <v>0</v>
      </c>
      <c r="AH8" s="135">
        <v>0</v>
      </c>
      <c r="AI8" s="132">
        <v>2</v>
      </c>
      <c r="AJ8" s="135">
        <v>3.389830508474576</v>
      </c>
      <c r="AK8" s="132">
        <v>0</v>
      </c>
      <c r="AL8" s="135">
        <v>0</v>
      </c>
      <c r="AM8" s="132">
        <v>57</v>
      </c>
      <c r="AN8" s="135">
        <v>96.61016949152543</v>
      </c>
      <c r="AO8" s="132">
        <v>59</v>
      </c>
    </row>
    <row r="9" spans="1:41" ht="15">
      <c r="A9" s="126" t="s">
        <v>1141</v>
      </c>
      <c r="B9" s="127" t="s">
        <v>1154</v>
      </c>
      <c r="C9" s="127" t="s">
        <v>56</v>
      </c>
      <c r="D9" s="123"/>
      <c r="E9" s="100"/>
      <c r="F9" s="103" t="s">
        <v>1595</v>
      </c>
      <c r="G9" s="107"/>
      <c r="H9" s="107"/>
      <c r="I9" s="124">
        <v>9</v>
      </c>
      <c r="J9" s="110"/>
      <c r="K9" s="51">
        <v>5</v>
      </c>
      <c r="L9" s="51">
        <v>4</v>
      </c>
      <c r="M9" s="51">
        <v>0</v>
      </c>
      <c r="N9" s="51">
        <v>4</v>
      </c>
      <c r="O9" s="51">
        <v>0</v>
      </c>
      <c r="P9" s="52">
        <v>0</v>
      </c>
      <c r="Q9" s="52">
        <v>0</v>
      </c>
      <c r="R9" s="51">
        <v>1</v>
      </c>
      <c r="S9" s="51">
        <v>0</v>
      </c>
      <c r="T9" s="51">
        <v>5</v>
      </c>
      <c r="U9" s="51">
        <v>4</v>
      </c>
      <c r="V9" s="51">
        <v>2</v>
      </c>
      <c r="W9" s="52">
        <v>1.28</v>
      </c>
      <c r="X9" s="52">
        <v>0.2</v>
      </c>
      <c r="Y9" s="85" t="s">
        <v>327</v>
      </c>
      <c r="Z9" s="85" t="s">
        <v>333</v>
      </c>
      <c r="AA9" s="85" t="s">
        <v>341</v>
      </c>
      <c r="AB9" s="91" t="s">
        <v>1302</v>
      </c>
      <c r="AC9" s="91" t="s">
        <v>1363</v>
      </c>
      <c r="AD9" s="91" t="s">
        <v>1408</v>
      </c>
      <c r="AE9" s="91"/>
      <c r="AF9" s="91" t="s">
        <v>1434</v>
      </c>
      <c r="AG9" s="132">
        <v>2</v>
      </c>
      <c r="AH9" s="135">
        <v>1.3605442176870748</v>
      </c>
      <c r="AI9" s="132">
        <v>9</v>
      </c>
      <c r="AJ9" s="135">
        <v>6.122448979591836</v>
      </c>
      <c r="AK9" s="132">
        <v>0</v>
      </c>
      <c r="AL9" s="135">
        <v>0</v>
      </c>
      <c r="AM9" s="132">
        <v>136</v>
      </c>
      <c r="AN9" s="135">
        <v>92.51700680272108</v>
      </c>
      <c r="AO9" s="132">
        <v>147</v>
      </c>
    </row>
    <row r="10" spans="1:41" ht="14.25" customHeight="1">
      <c r="A10" s="126" t="s">
        <v>1142</v>
      </c>
      <c r="B10" s="127" t="s">
        <v>1155</v>
      </c>
      <c r="C10" s="127" t="s">
        <v>56</v>
      </c>
      <c r="D10" s="123"/>
      <c r="E10" s="100"/>
      <c r="F10" s="103" t="s">
        <v>1142</v>
      </c>
      <c r="G10" s="107"/>
      <c r="H10" s="107"/>
      <c r="I10" s="124">
        <v>10</v>
      </c>
      <c r="J10" s="110"/>
      <c r="K10" s="51">
        <v>5</v>
      </c>
      <c r="L10" s="51">
        <v>4</v>
      </c>
      <c r="M10" s="51">
        <v>0</v>
      </c>
      <c r="N10" s="51">
        <v>4</v>
      </c>
      <c r="O10" s="51">
        <v>0</v>
      </c>
      <c r="P10" s="52">
        <v>0</v>
      </c>
      <c r="Q10" s="52">
        <v>0</v>
      </c>
      <c r="R10" s="51">
        <v>1</v>
      </c>
      <c r="S10" s="51">
        <v>0</v>
      </c>
      <c r="T10" s="51">
        <v>5</v>
      </c>
      <c r="U10" s="51">
        <v>4</v>
      </c>
      <c r="V10" s="51">
        <v>2</v>
      </c>
      <c r="W10" s="52">
        <v>1.28</v>
      </c>
      <c r="X10" s="52">
        <v>0.2</v>
      </c>
      <c r="Y10" s="85"/>
      <c r="Z10" s="85"/>
      <c r="AA10" s="85"/>
      <c r="AB10" s="91" t="s">
        <v>535</v>
      </c>
      <c r="AC10" s="91" t="s">
        <v>535</v>
      </c>
      <c r="AD10" s="91" t="s">
        <v>274</v>
      </c>
      <c r="AE10" s="91" t="s">
        <v>1415</v>
      </c>
      <c r="AF10" s="91" t="s">
        <v>1435</v>
      </c>
      <c r="AG10" s="132">
        <v>1</v>
      </c>
      <c r="AH10" s="135">
        <v>5.882352941176471</v>
      </c>
      <c r="AI10" s="132">
        <v>0</v>
      </c>
      <c r="AJ10" s="135">
        <v>0</v>
      </c>
      <c r="AK10" s="132">
        <v>0</v>
      </c>
      <c r="AL10" s="135">
        <v>0</v>
      </c>
      <c r="AM10" s="132">
        <v>16</v>
      </c>
      <c r="AN10" s="135">
        <v>94.11764705882354</v>
      </c>
      <c r="AO10" s="132">
        <v>17</v>
      </c>
    </row>
    <row r="11" spans="1:41" ht="15">
      <c r="A11" s="126" t="s">
        <v>1143</v>
      </c>
      <c r="B11" s="127" t="s">
        <v>1156</v>
      </c>
      <c r="C11" s="127" t="s">
        <v>56</v>
      </c>
      <c r="D11" s="123"/>
      <c r="E11" s="100"/>
      <c r="F11" s="103" t="s">
        <v>1596</v>
      </c>
      <c r="G11" s="107"/>
      <c r="H11" s="107"/>
      <c r="I11" s="124">
        <v>11</v>
      </c>
      <c r="J11" s="110"/>
      <c r="K11" s="51">
        <v>3</v>
      </c>
      <c r="L11" s="51">
        <v>3</v>
      </c>
      <c r="M11" s="51">
        <v>0</v>
      </c>
      <c r="N11" s="51">
        <v>3</v>
      </c>
      <c r="O11" s="51">
        <v>3</v>
      </c>
      <c r="P11" s="52" t="s">
        <v>1586</v>
      </c>
      <c r="Q11" s="52" t="s">
        <v>1586</v>
      </c>
      <c r="R11" s="51">
        <v>3</v>
      </c>
      <c r="S11" s="51">
        <v>3</v>
      </c>
      <c r="T11" s="51">
        <v>1</v>
      </c>
      <c r="U11" s="51">
        <v>1</v>
      </c>
      <c r="V11" s="51">
        <v>0</v>
      </c>
      <c r="W11" s="52">
        <v>0</v>
      </c>
      <c r="X11" s="52">
        <v>0</v>
      </c>
      <c r="Y11" s="85" t="s">
        <v>1197</v>
      </c>
      <c r="Z11" s="85" t="s">
        <v>1214</v>
      </c>
      <c r="AA11" s="85"/>
      <c r="AB11" s="91" t="s">
        <v>1303</v>
      </c>
      <c r="AC11" s="91" t="s">
        <v>535</v>
      </c>
      <c r="AD11" s="91"/>
      <c r="AE11" s="91"/>
      <c r="AF11" s="91" t="s">
        <v>1436</v>
      </c>
      <c r="AG11" s="132">
        <v>0</v>
      </c>
      <c r="AH11" s="135">
        <v>0</v>
      </c>
      <c r="AI11" s="132">
        <v>0</v>
      </c>
      <c r="AJ11" s="135">
        <v>0</v>
      </c>
      <c r="AK11" s="132">
        <v>0</v>
      </c>
      <c r="AL11" s="135">
        <v>0</v>
      </c>
      <c r="AM11" s="132">
        <v>72</v>
      </c>
      <c r="AN11" s="135">
        <v>100</v>
      </c>
      <c r="AO11" s="132">
        <v>72</v>
      </c>
    </row>
    <row r="12" spans="1:41" ht="15">
      <c r="A12" s="126" t="s">
        <v>1144</v>
      </c>
      <c r="B12" s="127" t="s">
        <v>1157</v>
      </c>
      <c r="C12" s="127" t="s">
        <v>56</v>
      </c>
      <c r="D12" s="123"/>
      <c r="E12" s="100"/>
      <c r="F12" s="103" t="s">
        <v>1597</v>
      </c>
      <c r="G12" s="107"/>
      <c r="H12" s="107"/>
      <c r="I12" s="124">
        <v>12</v>
      </c>
      <c r="J12" s="110"/>
      <c r="K12" s="51">
        <v>2</v>
      </c>
      <c r="L12" s="51">
        <v>2</v>
      </c>
      <c r="M12" s="51">
        <v>0</v>
      </c>
      <c r="N12" s="51">
        <v>2</v>
      </c>
      <c r="O12" s="51">
        <v>1</v>
      </c>
      <c r="P12" s="52">
        <v>0</v>
      </c>
      <c r="Q12" s="52">
        <v>0</v>
      </c>
      <c r="R12" s="51">
        <v>1</v>
      </c>
      <c r="S12" s="51">
        <v>0</v>
      </c>
      <c r="T12" s="51">
        <v>2</v>
      </c>
      <c r="U12" s="51">
        <v>2</v>
      </c>
      <c r="V12" s="51">
        <v>1</v>
      </c>
      <c r="W12" s="52">
        <v>0.5</v>
      </c>
      <c r="X12" s="52">
        <v>0.5</v>
      </c>
      <c r="Y12" s="85"/>
      <c r="Z12" s="85"/>
      <c r="AA12" s="85"/>
      <c r="AB12" s="91" t="s">
        <v>1304</v>
      </c>
      <c r="AC12" s="91" t="s">
        <v>1383</v>
      </c>
      <c r="AD12" s="91"/>
      <c r="AE12" s="91" t="s">
        <v>266</v>
      </c>
      <c r="AF12" s="91" t="s">
        <v>1437</v>
      </c>
      <c r="AG12" s="132">
        <v>2</v>
      </c>
      <c r="AH12" s="135">
        <v>2.5316455696202533</v>
      </c>
      <c r="AI12" s="132">
        <v>5</v>
      </c>
      <c r="AJ12" s="135">
        <v>6.329113924050633</v>
      </c>
      <c r="AK12" s="132">
        <v>0</v>
      </c>
      <c r="AL12" s="135">
        <v>0</v>
      </c>
      <c r="AM12" s="132">
        <v>72</v>
      </c>
      <c r="AN12" s="135">
        <v>91.13924050632912</v>
      </c>
      <c r="AO12" s="132">
        <v>79</v>
      </c>
    </row>
    <row r="13" spans="1:41" ht="15">
      <c r="A13" s="126" t="s">
        <v>1145</v>
      </c>
      <c r="B13" s="127" t="s">
        <v>1158</v>
      </c>
      <c r="C13" s="127" t="s">
        <v>56</v>
      </c>
      <c r="D13" s="123"/>
      <c r="E13" s="100"/>
      <c r="F13" s="103" t="s">
        <v>1145</v>
      </c>
      <c r="G13" s="107"/>
      <c r="H13" s="107"/>
      <c r="I13" s="124">
        <v>13</v>
      </c>
      <c r="J13" s="110"/>
      <c r="K13" s="51">
        <v>2</v>
      </c>
      <c r="L13" s="51">
        <v>1</v>
      </c>
      <c r="M13" s="51">
        <v>0</v>
      </c>
      <c r="N13" s="51">
        <v>1</v>
      </c>
      <c r="O13" s="51">
        <v>0</v>
      </c>
      <c r="P13" s="52">
        <v>0</v>
      </c>
      <c r="Q13" s="52">
        <v>0</v>
      </c>
      <c r="R13" s="51">
        <v>1</v>
      </c>
      <c r="S13" s="51">
        <v>0</v>
      </c>
      <c r="T13" s="51">
        <v>2</v>
      </c>
      <c r="U13" s="51">
        <v>1</v>
      </c>
      <c r="V13" s="51">
        <v>1</v>
      </c>
      <c r="W13" s="52">
        <v>0.5</v>
      </c>
      <c r="X13" s="52">
        <v>0.5</v>
      </c>
      <c r="Y13" s="85"/>
      <c r="Z13" s="85"/>
      <c r="AA13" s="85"/>
      <c r="AB13" s="91" t="s">
        <v>535</v>
      </c>
      <c r="AC13" s="91" t="s">
        <v>535</v>
      </c>
      <c r="AD13" s="91" t="s">
        <v>286</v>
      </c>
      <c r="AE13" s="91"/>
      <c r="AF13" s="91" t="s">
        <v>1438</v>
      </c>
      <c r="AG13" s="132">
        <v>0</v>
      </c>
      <c r="AH13" s="135">
        <v>0</v>
      </c>
      <c r="AI13" s="132">
        <v>0</v>
      </c>
      <c r="AJ13" s="135">
        <v>0</v>
      </c>
      <c r="AK13" s="132">
        <v>0</v>
      </c>
      <c r="AL13" s="135">
        <v>0</v>
      </c>
      <c r="AM13" s="132">
        <v>6</v>
      </c>
      <c r="AN13" s="135">
        <v>100</v>
      </c>
      <c r="AO13" s="132">
        <v>6</v>
      </c>
    </row>
    <row r="14" spans="1:41" ht="15">
      <c r="A14" s="126" t="s">
        <v>1146</v>
      </c>
      <c r="B14" s="127" t="s">
        <v>1159</v>
      </c>
      <c r="C14" s="127" t="s">
        <v>56</v>
      </c>
      <c r="D14" s="123"/>
      <c r="E14" s="100"/>
      <c r="F14" s="103" t="s">
        <v>1146</v>
      </c>
      <c r="G14" s="107"/>
      <c r="H14" s="107"/>
      <c r="I14" s="124">
        <v>14</v>
      </c>
      <c r="J14" s="110"/>
      <c r="K14" s="51">
        <v>2</v>
      </c>
      <c r="L14" s="51">
        <v>1</v>
      </c>
      <c r="M14" s="51">
        <v>0</v>
      </c>
      <c r="N14" s="51">
        <v>1</v>
      </c>
      <c r="O14" s="51">
        <v>0</v>
      </c>
      <c r="P14" s="52">
        <v>0</v>
      </c>
      <c r="Q14" s="52">
        <v>0</v>
      </c>
      <c r="R14" s="51">
        <v>1</v>
      </c>
      <c r="S14" s="51">
        <v>0</v>
      </c>
      <c r="T14" s="51">
        <v>2</v>
      </c>
      <c r="U14" s="51">
        <v>1</v>
      </c>
      <c r="V14" s="51">
        <v>1</v>
      </c>
      <c r="W14" s="52">
        <v>0.5</v>
      </c>
      <c r="X14" s="52">
        <v>0.5</v>
      </c>
      <c r="Y14" s="85"/>
      <c r="Z14" s="85"/>
      <c r="AA14" s="85"/>
      <c r="AB14" s="91" t="s">
        <v>535</v>
      </c>
      <c r="AC14" s="91" t="s">
        <v>535</v>
      </c>
      <c r="AD14" s="91" t="s">
        <v>285</v>
      </c>
      <c r="AE14" s="91"/>
      <c r="AF14" s="91" t="s">
        <v>1439</v>
      </c>
      <c r="AG14" s="132">
        <v>1</v>
      </c>
      <c r="AH14" s="135">
        <v>1.9607843137254901</v>
      </c>
      <c r="AI14" s="132">
        <v>3</v>
      </c>
      <c r="AJ14" s="135">
        <v>5.882352941176471</v>
      </c>
      <c r="AK14" s="132">
        <v>0</v>
      </c>
      <c r="AL14" s="135">
        <v>0</v>
      </c>
      <c r="AM14" s="132">
        <v>47</v>
      </c>
      <c r="AN14" s="135">
        <v>92.15686274509804</v>
      </c>
      <c r="AO14" s="132">
        <v>51</v>
      </c>
    </row>
    <row r="15" spans="1:41" ht="15">
      <c r="A15" s="126" t="s">
        <v>1147</v>
      </c>
      <c r="B15" s="127" t="s">
        <v>1148</v>
      </c>
      <c r="C15" s="127" t="s">
        <v>59</v>
      </c>
      <c r="D15" s="123"/>
      <c r="E15" s="100"/>
      <c r="F15" s="103" t="s">
        <v>1147</v>
      </c>
      <c r="G15" s="107"/>
      <c r="H15" s="107"/>
      <c r="I15" s="124">
        <v>15</v>
      </c>
      <c r="J15" s="110"/>
      <c r="K15" s="51">
        <v>2</v>
      </c>
      <c r="L15" s="51">
        <v>1</v>
      </c>
      <c r="M15" s="51">
        <v>0</v>
      </c>
      <c r="N15" s="51">
        <v>1</v>
      </c>
      <c r="O15" s="51">
        <v>0</v>
      </c>
      <c r="P15" s="52">
        <v>0</v>
      </c>
      <c r="Q15" s="52">
        <v>0</v>
      </c>
      <c r="R15" s="51">
        <v>1</v>
      </c>
      <c r="S15" s="51">
        <v>0</v>
      </c>
      <c r="T15" s="51">
        <v>2</v>
      </c>
      <c r="U15" s="51">
        <v>1</v>
      </c>
      <c r="V15" s="51">
        <v>1</v>
      </c>
      <c r="W15" s="52">
        <v>0.5</v>
      </c>
      <c r="X15" s="52">
        <v>0.5</v>
      </c>
      <c r="Y15" s="85"/>
      <c r="Z15" s="85"/>
      <c r="AA15" s="85"/>
      <c r="AB15" s="91" t="s">
        <v>535</v>
      </c>
      <c r="AC15" s="91" t="s">
        <v>535</v>
      </c>
      <c r="AD15" s="91" t="s">
        <v>268</v>
      </c>
      <c r="AE15" s="91"/>
      <c r="AF15" s="91" t="s">
        <v>1440</v>
      </c>
      <c r="AG15" s="132">
        <v>0</v>
      </c>
      <c r="AH15" s="135">
        <v>0</v>
      </c>
      <c r="AI15" s="132">
        <v>1</v>
      </c>
      <c r="AJ15" s="135">
        <v>5.2631578947368425</v>
      </c>
      <c r="AK15" s="132">
        <v>0</v>
      </c>
      <c r="AL15" s="135">
        <v>0</v>
      </c>
      <c r="AM15" s="132">
        <v>18</v>
      </c>
      <c r="AN15" s="135">
        <v>94.73684210526316</v>
      </c>
      <c r="AO15" s="132">
        <v>19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1135</v>
      </c>
      <c r="B2" s="91" t="s">
        <v>258</v>
      </c>
      <c r="C2" s="85">
        <f>VLOOKUP(GroupVertices[[#This Row],[Vertex]],Vertices[],MATCH("ID",Vertices[[#Headers],[Vertex]:[Vertex Content Word Count]],0),FALSE)</f>
        <v>63</v>
      </c>
    </row>
    <row r="3" spans="1:3" ht="15">
      <c r="A3" s="85" t="s">
        <v>1135</v>
      </c>
      <c r="B3" s="91" t="s">
        <v>257</v>
      </c>
      <c r="C3" s="85">
        <f>VLOOKUP(GroupVertices[[#This Row],[Vertex]],Vertices[],MATCH("ID",Vertices[[#Headers],[Vertex]:[Vertex Content Word Count]],0),FALSE)</f>
        <v>7</v>
      </c>
    </row>
    <row r="4" spans="1:3" ht="15">
      <c r="A4" s="85" t="s">
        <v>1135</v>
      </c>
      <c r="B4" s="91" t="s">
        <v>241</v>
      </c>
      <c r="C4" s="85">
        <f>VLOOKUP(GroupVertices[[#This Row],[Vertex]],Vertices[],MATCH("ID",Vertices[[#Headers],[Vertex]:[Vertex Content Word Count]],0),FALSE)</f>
        <v>49</v>
      </c>
    </row>
    <row r="5" spans="1:3" ht="15">
      <c r="A5" s="85" t="s">
        <v>1135</v>
      </c>
      <c r="B5" s="91" t="s">
        <v>240</v>
      </c>
      <c r="C5" s="85">
        <f>VLOOKUP(GroupVertices[[#This Row],[Vertex]],Vertices[],MATCH("ID",Vertices[[#Headers],[Vertex]:[Vertex Content Word Count]],0),FALSE)</f>
        <v>48</v>
      </c>
    </row>
    <row r="6" spans="1:3" ht="15">
      <c r="A6" s="85" t="s">
        <v>1135</v>
      </c>
      <c r="B6" s="91" t="s">
        <v>235</v>
      </c>
      <c r="C6" s="85">
        <f>VLOOKUP(GroupVertices[[#This Row],[Vertex]],Vertices[],MATCH("ID",Vertices[[#Headers],[Vertex]:[Vertex Content Word Count]],0),FALSE)</f>
        <v>42</v>
      </c>
    </row>
    <row r="7" spans="1:3" ht="15">
      <c r="A7" s="85" t="s">
        <v>1135</v>
      </c>
      <c r="B7" s="91" t="s">
        <v>234</v>
      </c>
      <c r="C7" s="85">
        <f>VLOOKUP(GroupVertices[[#This Row],[Vertex]],Vertices[],MATCH("ID",Vertices[[#Headers],[Vertex]:[Vertex Content Word Count]],0),FALSE)</f>
        <v>41</v>
      </c>
    </row>
    <row r="8" spans="1:3" ht="15">
      <c r="A8" s="85" t="s">
        <v>1135</v>
      </c>
      <c r="B8" s="91" t="s">
        <v>223</v>
      </c>
      <c r="C8" s="85">
        <f>VLOOKUP(GroupVertices[[#This Row],[Vertex]],Vertices[],MATCH("ID",Vertices[[#Headers],[Vertex]:[Vertex Content Word Count]],0),FALSE)</f>
        <v>28</v>
      </c>
    </row>
    <row r="9" spans="1:3" ht="15">
      <c r="A9" s="85" t="s">
        <v>1135</v>
      </c>
      <c r="B9" s="91" t="s">
        <v>220</v>
      </c>
      <c r="C9" s="85">
        <f>VLOOKUP(GroupVertices[[#This Row],[Vertex]],Vertices[],MATCH("ID",Vertices[[#Headers],[Vertex]:[Vertex Content Word Count]],0),FALSE)</f>
        <v>15</v>
      </c>
    </row>
    <row r="10" spans="1:3" ht="15">
      <c r="A10" s="85" t="s">
        <v>1135</v>
      </c>
      <c r="B10" s="91" t="s">
        <v>219</v>
      </c>
      <c r="C10" s="85">
        <f>VLOOKUP(GroupVertices[[#This Row],[Vertex]],Vertices[],MATCH("ID",Vertices[[#Headers],[Vertex]:[Vertex Content Word Count]],0),FALSE)</f>
        <v>14</v>
      </c>
    </row>
    <row r="11" spans="1:3" ht="15">
      <c r="A11" s="85" t="s">
        <v>1135</v>
      </c>
      <c r="B11" s="91" t="s">
        <v>218</v>
      </c>
      <c r="C11" s="85">
        <f>VLOOKUP(GroupVertices[[#This Row],[Vertex]],Vertices[],MATCH("ID",Vertices[[#Headers],[Vertex]:[Vertex Content Word Count]],0),FALSE)</f>
        <v>13</v>
      </c>
    </row>
    <row r="12" spans="1:3" ht="15">
      <c r="A12" s="85" t="s">
        <v>1135</v>
      </c>
      <c r="B12" s="91" t="s">
        <v>216</v>
      </c>
      <c r="C12" s="85">
        <f>VLOOKUP(GroupVertices[[#This Row],[Vertex]],Vertices[],MATCH("ID",Vertices[[#Headers],[Vertex]:[Vertex Content Word Count]],0),FALSE)</f>
        <v>9</v>
      </c>
    </row>
    <row r="13" spans="1:3" ht="15">
      <c r="A13" s="85" t="s">
        <v>1135</v>
      </c>
      <c r="B13" s="91" t="s">
        <v>214</v>
      </c>
      <c r="C13" s="85">
        <f>VLOOKUP(GroupVertices[[#This Row],[Vertex]],Vertices[],MATCH("ID",Vertices[[#Headers],[Vertex]:[Vertex Content Word Count]],0),FALSE)</f>
        <v>8</v>
      </c>
    </row>
    <row r="14" spans="1:3" ht="15">
      <c r="A14" s="85" t="s">
        <v>1135</v>
      </c>
      <c r="B14" s="91" t="s">
        <v>215</v>
      </c>
      <c r="C14" s="85">
        <f>VLOOKUP(GroupVertices[[#This Row],[Vertex]],Vertices[],MATCH("ID",Vertices[[#Headers],[Vertex]:[Vertex Content Word Count]],0),FALSE)</f>
        <v>6</v>
      </c>
    </row>
    <row r="15" spans="1:3" ht="15">
      <c r="A15" s="85" t="s">
        <v>1135</v>
      </c>
      <c r="B15" s="91" t="s">
        <v>213</v>
      </c>
      <c r="C15" s="85">
        <f>VLOOKUP(GroupVertices[[#This Row],[Vertex]],Vertices[],MATCH("ID",Vertices[[#Headers],[Vertex]:[Vertex Content Word Count]],0),FALSE)</f>
        <v>5</v>
      </c>
    </row>
    <row r="16" spans="1:3" ht="15">
      <c r="A16" s="85" t="s">
        <v>1136</v>
      </c>
      <c r="B16" s="91" t="s">
        <v>250</v>
      </c>
      <c r="C16" s="85">
        <f>VLOOKUP(GroupVertices[[#This Row],[Vertex]],Vertices[],MATCH("ID",Vertices[[#Headers],[Vertex]:[Vertex Content Word Count]],0),FALSE)</f>
        <v>57</v>
      </c>
    </row>
    <row r="17" spans="1:3" ht="15">
      <c r="A17" s="85" t="s">
        <v>1136</v>
      </c>
      <c r="B17" s="91" t="s">
        <v>249</v>
      </c>
      <c r="C17" s="85">
        <f>VLOOKUP(GroupVertices[[#This Row],[Vertex]],Vertices[],MATCH("ID",Vertices[[#Headers],[Vertex]:[Vertex Content Word Count]],0),FALSE)</f>
        <v>44</v>
      </c>
    </row>
    <row r="18" spans="1:3" ht="15">
      <c r="A18" s="85" t="s">
        <v>1136</v>
      </c>
      <c r="B18" s="91" t="s">
        <v>248</v>
      </c>
      <c r="C18" s="85">
        <f>VLOOKUP(GroupVertices[[#This Row],[Vertex]],Vertices[],MATCH("ID",Vertices[[#Headers],[Vertex]:[Vertex Content Word Count]],0),FALSE)</f>
        <v>56</v>
      </c>
    </row>
    <row r="19" spans="1:3" ht="15">
      <c r="A19" s="85" t="s">
        <v>1136</v>
      </c>
      <c r="B19" s="91" t="s">
        <v>247</v>
      </c>
      <c r="C19" s="85">
        <f>VLOOKUP(GroupVertices[[#This Row],[Vertex]],Vertices[],MATCH("ID",Vertices[[#Headers],[Vertex]:[Vertex Content Word Count]],0),FALSE)</f>
        <v>55</v>
      </c>
    </row>
    <row r="20" spans="1:3" ht="15">
      <c r="A20" s="85" t="s">
        <v>1136</v>
      </c>
      <c r="B20" s="91" t="s">
        <v>246</v>
      </c>
      <c r="C20" s="85">
        <f>VLOOKUP(GroupVertices[[#This Row],[Vertex]],Vertices[],MATCH("ID",Vertices[[#Headers],[Vertex]:[Vertex Content Word Count]],0),FALSE)</f>
        <v>54</v>
      </c>
    </row>
    <row r="21" spans="1:3" ht="15">
      <c r="A21" s="85" t="s">
        <v>1136</v>
      </c>
      <c r="B21" s="91" t="s">
        <v>245</v>
      </c>
      <c r="C21" s="85">
        <f>VLOOKUP(GroupVertices[[#This Row],[Vertex]],Vertices[],MATCH("ID",Vertices[[#Headers],[Vertex]:[Vertex Content Word Count]],0),FALSE)</f>
        <v>53</v>
      </c>
    </row>
    <row r="22" spans="1:3" ht="15">
      <c r="A22" s="85" t="s">
        <v>1136</v>
      </c>
      <c r="B22" s="91" t="s">
        <v>244</v>
      </c>
      <c r="C22" s="85">
        <f>VLOOKUP(GroupVertices[[#This Row],[Vertex]],Vertices[],MATCH("ID",Vertices[[#Headers],[Vertex]:[Vertex Content Word Count]],0),FALSE)</f>
        <v>52</v>
      </c>
    </row>
    <row r="23" spans="1:3" ht="15">
      <c r="A23" s="85" t="s">
        <v>1136</v>
      </c>
      <c r="B23" s="91" t="s">
        <v>243</v>
      </c>
      <c r="C23" s="85">
        <f>VLOOKUP(GroupVertices[[#This Row],[Vertex]],Vertices[],MATCH("ID",Vertices[[#Headers],[Vertex]:[Vertex Content Word Count]],0),FALSE)</f>
        <v>51</v>
      </c>
    </row>
    <row r="24" spans="1:3" ht="15">
      <c r="A24" s="85" t="s">
        <v>1136</v>
      </c>
      <c r="B24" s="91" t="s">
        <v>242</v>
      </c>
      <c r="C24" s="85">
        <f>VLOOKUP(GroupVertices[[#This Row],[Vertex]],Vertices[],MATCH("ID",Vertices[[#Headers],[Vertex]:[Vertex Content Word Count]],0),FALSE)</f>
        <v>50</v>
      </c>
    </row>
    <row r="25" spans="1:3" ht="15">
      <c r="A25" s="85" t="s">
        <v>1136</v>
      </c>
      <c r="B25" s="91" t="s">
        <v>239</v>
      </c>
      <c r="C25" s="85">
        <f>VLOOKUP(GroupVertices[[#This Row],[Vertex]],Vertices[],MATCH("ID",Vertices[[#Headers],[Vertex]:[Vertex Content Word Count]],0),FALSE)</f>
        <v>47</v>
      </c>
    </row>
    <row r="26" spans="1:3" ht="15">
      <c r="A26" s="85" t="s">
        <v>1136</v>
      </c>
      <c r="B26" s="91" t="s">
        <v>238</v>
      </c>
      <c r="C26" s="85">
        <f>VLOOKUP(GroupVertices[[#This Row],[Vertex]],Vertices[],MATCH("ID",Vertices[[#Headers],[Vertex]:[Vertex Content Word Count]],0),FALSE)</f>
        <v>46</v>
      </c>
    </row>
    <row r="27" spans="1:3" ht="15">
      <c r="A27" s="85" t="s">
        <v>1136</v>
      </c>
      <c r="B27" s="91" t="s">
        <v>237</v>
      </c>
      <c r="C27" s="85">
        <f>VLOOKUP(GroupVertices[[#This Row],[Vertex]],Vertices[],MATCH("ID",Vertices[[#Headers],[Vertex]:[Vertex Content Word Count]],0),FALSE)</f>
        <v>45</v>
      </c>
    </row>
    <row r="28" spans="1:3" ht="15">
      <c r="A28" s="85" t="s">
        <v>1136</v>
      </c>
      <c r="B28" s="91" t="s">
        <v>236</v>
      </c>
      <c r="C28" s="85">
        <f>VLOOKUP(GroupVertices[[#This Row],[Vertex]],Vertices[],MATCH("ID",Vertices[[#Headers],[Vertex]:[Vertex Content Word Count]],0),FALSE)</f>
        <v>43</v>
      </c>
    </row>
    <row r="29" spans="1:3" ht="15">
      <c r="A29" s="85" t="s">
        <v>1137</v>
      </c>
      <c r="B29" s="91" t="s">
        <v>255</v>
      </c>
      <c r="C29" s="85">
        <f>VLOOKUP(GroupVertices[[#This Row],[Vertex]],Vertices[],MATCH("ID",Vertices[[#Headers],[Vertex]:[Vertex Content Word Count]],0),FALSE)</f>
        <v>61</v>
      </c>
    </row>
    <row r="30" spans="1:3" ht="15">
      <c r="A30" s="85" t="s">
        <v>1137</v>
      </c>
      <c r="B30" s="91" t="s">
        <v>254</v>
      </c>
      <c r="C30" s="85">
        <f>VLOOKUP(GroupVertices[[#This Row],[Vertex]],Vertices[],MATCH("ID",Vertices[[#Headers],[Vertex]:[Vertex Content Word Count]],0),FALSE)</f>
        <v>30</v>
      </c>
    </row>
    <row r="31" spans="1:3" ht="15">
      <c r="A31" s="85" t="s">
        <v>1137</v>
      </c>
      <c r="B31" s="91" t="s">
        <v>281</v>
      </c>
      <c r="C31" s="85">
        <f>VLOOKUP(GroupVertices[[#This Row],[Vertex]],Vertices[],MATCH("ID",Vertices[[#Headers],[Vertex]:[Vertex Content Word Count]],0),FALSE)</f>
        <v>33</v>
      </c>
    </row>
    <row r="32" spans="1:3" ht="15">
      <c r="A32" s="85" t="s">
        <v>1137</v>
      </c>
      <c r="B32" s="91" t="s">
        <v>232</v>
      </c>
      <c r="C32" s="85">
        <f>VLOOKUP(GroupVertices[[#This Row],[Vertex]],Vertices[],MATCH("ID",Vertices[[#Headers],[Vertex]:[Vertex Content Word Count]],0),FALSE)</f>
        <v>39</v>
      </c>
    </row>
    <row r="33" spans="1:3" ht="15">
      <c r="A33" s="85" t="s">
        <v>1137</v>
      </c>
      <c r="B33" s="91" t="s">
        <v>231</v>
      </c>
      <c r="C33" s="85">
        <f>VLOOKUP(GroupVertices[[#This Row],[Vertex]],Vertices[],MATCH("ID",Vertices[[#Headers],[Vertex]:[Vertex Content Word Count]],0),FALSE)</f>
        <v>38</v>
      </c>
    </row>
    <row r="34" spans="1:3" ht="15">
      <c r="A34" s="85" t="s">
        <v>1137</v>
      </c>
      <c r="B34" s="91" t="s">
        <v>230</v>
      </c>
      <c r="C34" s="85">
        <f>VLOOKUP(GroupVertices[[#This Row],[Vertex]],Vertices[],MATCH("ID",Vertices[[#Headers],[Vertex]:[Vertex Content Word Count]],0),FALSE)</f>
        <v>37</v>
      </c>
    </row>
    <row r="35" spans="1:3" ht="15">
      <c r="A35" s="85" t="s">
        <v>1137</v>
      </c>
      <c r="B35" s="91" t="s">
        <v>229</v>
      </c>
      <c r="C35" s="85">
        <f>VLOOKUP(GroupVertices[[#This Row],[Vertex]],Vertices[],MATCH("ID",Vertices[[#Headers],[Vertex]:[Vertex Content Word Count]],0),FALSE)</f>
        <v>36</v>
      </c>
    </row>
    <row r="36" spans="1:3" ht="15">
      <c r="A36" s="85" t="s">
        <v>1137</v>
      </c>
      <c r="B36" s="91" t="s">
        <v>228</v>
      </c>
      <c r="C36" s="85">
        <f>VLOOKUP(GroupVertices[[#This Row],[Vertex]],Vertices[],MATCH("ID",Vertices[[#Headers],[Vertex]:[Vertex Content Word Count]],0),FALSE)</f>
        <v>35</v>
      </c>
    </row>
    <row r="37" spans="1:3" ht="15">
      <c r="A37" s="85" t="s">
        <v>1137</v>
      </c>
      <c r="B37" s="91" t="s">
        <v>227</v>
      </c>
      <c r="C37" s="85">
        <f>VLOOKUP(GroupVertices[[#This Row],[Vertex]],Vertices[],MATCH("ID",Vertices[[#Headers],[Vertex]:[Vertex Content Word Count]],0),FALSE)</f>
        <v>34</v>
      </c>
    </row>
    <row r="38" spans="1:3" ht="15">
      <c r="A38" s="85" t="s">
        <v>1137</v>
      </c>
      <c r="B38" s="91" t="s">
        <v>226</v>
      </c>
      <c r="C38" s="85">
        <f>VLOOKUP(GroupVertices[[#This Row],[Vertex]],Vertices[],MATCH("ID",Vertices[[#Headers],[Vertex]:[Vertex Content Word Count]],0),FALSE)</f>
        <v>32</v>
      </c>
    </row>
    <row r="39" spans="1:3" ht="15">
      <c r="A39" s="85" t="s">
        <v>1137</v>
      </c>
      <c r="B39" s="91" t="s">
        <v>225</v>
      </c>
      <c r="C39" s="85">
        <f>VLOOKUP(GroupVertices[[#This Row],[Vertex]],Vertices[],MATCH("ID",Vertices[[#Headers],[Vertex]:[Vertex Content Word Count]],0),FALSE)</f>
        <v>31</v>
      </c>
    </row>
    <row r="40" spans="1:3" ht="15">
      <c r="A40" s="85" t="s">
        <v>1137</v>
      </c>
      <c r="B40" s="91" t="s">
        <v>224</v>
      </c>
      <c r="C40" s="85">
        <f>VLOOKUP(GroupVertices[[#This Row],[Vertex]],Vertices[],MATCH("ID",Vertices[[#Headers],[Vertex]:[Vertex Content Word Count]],0),FALSE)</f>
        <v>29</v>
      </c>
    </row>
    <row r="41" spans="1:3" ht="15">
      <c r="A41" s="85" t="s">
        <v>1138</v>
      </c>
      <c r="B41" s="91" t="s">
        <v>265</v>
      </c>
      <c r="C41" s="85">
        <f>VLOOKUP(GroupVertices[[#This Row],[Vertex]],Vertices[],MATCH("ID",Vertices[[#Headers],[Vertex]:[Vertex Content Word Count]],0),FALSE)</f>
        <v>77</v>
      </c>
    </row>
    <row r="42" spans="1:3" ht="15">
      <c r="A42" s="85" t="s">
        <v>1138</v>
      </c>
      <c r="B42" s="91" t="s">
        <v>291</v>
      </c>
      <c r="C42" s="85">
        <f>VLOOKUP(GroupVertices[[#This Row],[Vertex]],Vertices[],MATCH("ID",Vertices[[#Headers],[Vertex]:[Vertex Content Word Count]],0),FALSE)</f>
        <v>80</v>
      </c>
    </row>
    <row r="43" spans="1:3" ht="15">
      <c r="A43" s="85" t="s">
        <v>1138</v>
      </c>
      <c r="B43" s="91" t="s">
        <v>290</v>
      </c>
      <c r="C43" s="85">
        <f>VLOOKUP(GroupVertices[[#This Row],[Vertex]],Vertices[],MATCH("ID",Vertices[[#Headers],[Vertex]:[Vertex Content Word Count]],0),FALSE)</f>
        <v>79</v>
      </c>
    </row>
    <row r="44" spans="1:3" ht="15">
      <c r="A44" s="85" t="s">
        <v>1138</v>
      </c>
      <c r="B44" s="91" t="s">
        <v>289</v>
      </c>
      <c r="C44" s="85">
        <f>VLOOKUP(GroupVertices[[#This Row],[Vertex]],Vertices[],MATCH("ID",Vertices[[#Headers],[Vertex]:[Vertex Content Word Count]],0),FALSE)</f>
        <v>78</v>
      </c>
    </row>
    <row r="45" spans="1:3" ht="15">
      <c r="A45" s="85" t="s">
        <v>1138</v>
      </c>
      <c r="B45" s="91" t="s">
        <v>288</v>
      </c>
      <c r="C45" s="85">
        <f>VLOOKUP(GroupVertices[[#This Row],[Vertex]],Vertices[],MATCH("ID",Vertices[[#Headers],[Vertex]:[Vertex Content Word Count]],0),FALSE)</f>
        <v>75</v>
      </c>
    </row>
    <row r="46" spans="1:3" ht="15">
      <c r="A46" s="85" t="s">
        <v>1138</v>
      </c>
      <c r="B46" s="91" t="s">
        <v>287</v>
      </c>
      <c r="C46" s="85">
        <f>VLOOKUP(GroupVertices[[#This Row],[Vertex]],Vertices[],MATCH("ID",Vertices[[#Headers],[Vertex]:[Vertex Content Word Count]],0),FALSE)</f>
        <v>74</v>
      </c>
    </row>
    <row r="47" spans="1:3" ht="15">
      <c r="A47" s="85" t="s">
        <v>1138</v>
      </c>
      <c r="B47" s="91" t="s">
        <v>264</v>
      </c>
      <c r="C47" s="85">
        <f>VLOOKUP(GroupVertices[[#This Row],[Vertex]],Vertices[],MATCH("ID",Vertices[[#Headers],[Vertex]:[Vertex Content Word Count]],0),FALSE)</f>
        <v>76</v>
      </c>
    </row>
    <row r="48" spans="1:3" ht="15">
      <c r="A48" s="85" t="s">
        <v>1138</v>
      </c>
      <c r="B48" s="91" t="s">
        <v>263</v>
      </c>
      <c r="C48" s="85">
        <f>VLOOKUP(GroupVertices[[#This Row],[Vertex]],Vertices[],MATCH("ID",Vertices[[#Headers],[Vertex]:[Vertex Content Word Count]],0),FALSE)</f>
        <v>73</v>
      </c>
    </row>
    <row r="49" spans="1:3" ht="15">
      <c r="A49" s="85" t="s">
        <v>1139</v>
      </c>
      <c r="B49" s="91" t="s">
        <v>222</v>
      </c>
      <c r="C49" s="85">
        <f>VLOOKUP(GroupVertices[[#This Row],[Vertex]],Vertices[],MATCH("ID",Vertices[[#Headers],[Vertex]:[Vertex Content Word Count]],0),FALSE)</f>
        <v>21</v>
      </c>
    </row>
    <row r="50" spans="1:3" ht="15">
      <c r="A50" s="85" t="s">
        <v>1139</v>
      </c>
      <c r="B50" s="91" t="s">
        <v>280</v>
      </c>
      <c r="C50" s="85">
        <f>VLOOKUP(GroupVertices[[#This Row],[Vertex]],Vertices[],MATCH("ID",Vertices[[#Headers],[Vertex]:[Vertex Content Word Count]],0),FALSE)</f>
        <v>27</v>
      </c>
    </row>
    <row r="51" spans="1:3" ht="15">
      <c r="A51" s="85" t="s">
        <v>1139</v>
      </c>
      <c r="B51" s="91" t="s">
        <v>279</v>
      </c>
      <c r="C51" s="85">
        <f>VLOOKUP(GroupVertices[[#This Row],[Vertex]],Vertices[],MATCH("ID",Vertices[[#Headers],[Vertex]:[Vertex Content Word Count]],0),FALSE)</f>
        <v>26</v>
      </c>
    </row>
    <row r="52" spans="1:3" ht="15">
      <c r="A52" s="85" t="s">
        <v>1139</v>
      </c>
      <c r="B52" s="91" t="s">
        <v>278</v>
      </c>
      <c r="C52" s="85">
        <f>VLOOKUP(GroupVertices[[#This Row],[Vertex]],Vertices[],MATCH("ID",Vertices[[#Headers],[Vertex]:[Vertex Content Word Count]],0),FALSE)</f>
        <v>25</v>
      </c>
    </row>
    <row r="53" spans="1:3" ht="15">
      <c r="A53" s="85" t="s">
        <v>1139</v>
      </c>
      <c r="B53" s="91" t="s">
        <v>277</v>
      </c>
      <c r="C53" s="85">
        <f>VLOOKUP(GroupVertices[[#This Row],[Vertex]],Vertices[],MATCH("ID",Vertices[[#Headers],[Vertex]:[Vertex Content Word Count]],0),FALSE)</f>
        <v>24</v>
      </c>
    </row>
    <row r="54" spans="1:3" ht="15">
      <c r="A54" s="85" t="s">
        <v>1139</v>
      </c>
      <c r="B54" s="91" t="s">
        <v>276</v>
      </c>
      <c r="C54" s="85">
        <f>VLOOKUP(GroupVertices[[#This Row],[Vertex]],Vertices[],MATCH("ID",Vertices[[#Headers],[Vertex]:[Vertex Content Word Count]],0),FALSE)</f>
        <v>23</v>
      </c>
    </row>
    <row r="55" spans="1:3" ht="15">
      <c r="A55" s="85" t="s">
        <v>1139</v>
      </c>
      <c r="B55" s="91" t="s">
        <v>275</v>
      </c>
      <c r="C55" s="85">
        <f>VLOOKUP(GroupVertices[[#This Row],[Vertex]],Vertices[],MATCH("ID",Vertices[[#Headers],[Vertex]:[Vertex Content Word Count]],0),FALSE)</f>
        <v>22</v>
      </c>
    </row>
    <row r="56" spans="1:3" ht="15">
      <c r="A56" s="85" t="s">
        <v>1140</v>
      </c>
      <c r="B56" s="91" t="s">
        <v>260</v>
      </c>
      <c r="C56" s="85">
        <f>VLOOKUP(GroupVertices[[#This Row],[Vertex]],Vertices[],MATCH("ID",Vertices[[#Headers],[Vertex]:[Vertex Content Word Count]],0),FALSE)</f>
        <v>66</v>
      </c>
    </row>
    <row r="57" spans="1:3" ht="15">
      <c r="A57" s="85" t="s">
        <v>1140</v>
      </c>
      <c r="B57" s="91" t="s">
        <v>284</v>
      </c>
      <c r="C57" s="85">
        <f>VLOOKUP(GroupVertices[[#This Row],[Vertex]],Vertices[],MATCH("ID",Vertices[[#Headers],[Vertex]:[Vertex Content Word Count]],0),FALSE)</f>
        <v>68</v>
      </c>
    </row>
    <row r="58" spans="1:3" ht="15">
      <c r="A58" s="85" t="s">
        <v>1140</v>
      </c>
      <c r="B58" s="91" t="s">
        <v>259</v>
      </c>
      <c r="C58" s="85">
        <f>VLOOKUP(GroupVertices[[#This Row],[Vertex]],Vertices[],MATCH("ID",Vertices[[#Headers],[Vertex]:[Vertex Content Word Count]],0),FALSE)</f>
        <v>64</v>
      </c>
    </row>
    <row r="59" spans="1:3" ht="15">
      <c r="A59" s="85" t="s">
        <v>1140</v>
      </c>
      <c r="B59" s="91" t="s">
        <v>283</v>
      </c>
      <c r="C59" s="85">
        <f>VLOOKUP(GroupVertices[[#This Row],[Vertex]],Vertices[],MATCH("ID",Vertices[[#Headers],[Vertex]:[Vertex Content Word Count]],0),FALSE)</f>
        <v>67</v>
      </c>
    </row>
    <row r="60" spans="1:3" ht="15">
      <c r="A60" s="85" t="s">
        <v>1140</v>
      </c>
      <c r="B60" s="91" t="s">
        <v>282</v>
      </c>
      <c r="C60" s="85">
        <f>VLOOKUP(GroupVertices[[#This Row],[Vertex]],Vertices[],MATCH("ID",Vertices[[#Headers],[Vertex]:[Vertex Content Word Count]],0),FALSE)</f>
        <v>65</v>
      </c>
    </row>
    <row r="61" spans="1:3" ht="15">
      <c r="A61" s="85" t="s">
        <v>1141</v>
      </c>
      <c r="B61" s="91" t="s">
        <v>253</v>
      </c>
      <c r="C61" s="85">
        <f>VLOOKUP(GroupVertices[[#This Row],[Vertex]],Vertices[],MATCH("ID",Vertices[[#Headers],[Vertex]:[Vertex Content Word Count]],0),FALSE)</f>
        <v>60</v>
      </c>
    </row>
    <row r="62" spans="1:3" ht="15">
      <c r="A62" s="85" t="s">
        <v>1141</v>
      </c>
      <c r="B62" s="91" t="s">
        <v>217</v>
      </c>
      <c r="C62" s="85">
        <f>VLOOKUP(GroupVertices[[#This Row],[Vertex]],Vertices[],MATCH("ID",Vertices[[#Headers],[Vertex]:[Vertex Content Word Count]],0),FALSE)</f>
        <v>10</v>
      </c>
    </row>
    <row r="63" spans="1:3" ht="15">
      <c r="A63" s="85" t="s">
        <v>1141</v>
      </c>
      <c r="B63" s="91" t="s">
        <v>251</v>
      </c>
      <c r="C63" s="85">
        <f>VLOOKUP(GroupVertices[[#This Row],[Vertex]],Vertices[],MATCH("ID",Vertices[[#Headers],[Vertex]:[Vertex Content Word Count]],0),FALSE)</f>
        <v>58</v>
      </c>
    </row>
    <row r="64" spans="1:3" ht="15">
      <c r="A64" s="85" t="s">
        <v>1141</v>
      </c>
      <c r="B64" s="91" t="s">
        <v>270</v>
      </c>
      <c r="C64" s="85">
        <f>VLOOKUP(GroupVertices[[#This Row],[Vertex]],Vertices[],MATCH("ID",Vertices[[#Headers],[Vertex]:[Vertex Content Word Count]],0),FALSE)</f>
        <v>12</v>
      </c>
    </row>
    <row r="65" spans="1:3" ht="15">
      <c r="A65" s="85" t="s">
        <v>1141</v>
      </c>
      <c r="B65" s="91" t="s">
        <v>269</v>
      </c>
      <c r="C65" s="85">
        <f>VLOOKUP(GroupVertices[[#This Row],[Vertex]],Vertices[],MATCH("ID",Vertices[[#Headers],[Vertex]:[Vertex Content Word Count]],0),FALSE)</f>
        <v>11</v>
      </c>
    </row>
    <row r="66" spans="1:3" ht="15">
      <c r="A66" s="85" t="s">
        <v>1142</v>
      </c>
      <c r="B66" s="91" t="s">
        <v>221</v>
      </c>
      <c r="C66" s="85">
        <f>VLOOKUP(GroupVertices[[#This Row],[Vertex]],Vertices[],MATCH("ID",Vertices[[#Headers],[Vertex]:[Vertex Content Word Count]],0),FALSE)</f>
        <v>16</v>
      </c>
    </row>
    <row r="67" spans="1:3" ht="15">
      <c r="A67" s="85" t="s">
        <v>1142</v>
      </c>
      <c r="B67" s="91" t="s">
        <v>274</v>
      </c>
      <c r="C67" s="85">
        <f>VLOOKUP(GroupVertices[[#This Row],[Vertex]],Vertices[],MATCH("ID",Vertices[[#Headers],[Vertex]:[Vertex Content Word Count]],0),FALSE)</f>
        <v>20</v>
      </c>
    </row>
    <row r="68" spans="1:3" ht="15">
      <c r="A68" s="85" t="s">
        <v>1142</v>
      </c>
      <c r="B68" s="91" t="s">
        <v>273</v>
      </c>
      <c r="C68" s="85">
        <f>VLOOKUP(GroupVertices[[#This Row],[Vertex]],Vertices[],MATCH("ID",Vertices[[#Headers],[Vertex]:[Vertex Content Word Count]],0),FALSE)</f>
        <v>19</v>
      </c>
    </row>
    <row r="69" spans="1:3" ht="15">
      <c r="A69" s="85" t="s">
        <v>1142</v>
      </c>
      <c r="B69" s="91" t="s">
        <v>272</v>
      </c>
      <c r="C69" s="85">
        <f>VLOOKUP(GroupVertices[[#This Row],[Vertex]],Vertices[],MATCH("ID",Vertices[[#Headers],[Vertex]:[Vertex Content Word Count]],0),FALSE)</f>
        <v>18</v>
      </c>
    </row>
    <row r="70" spans="1:3" ht="15">
      <c r="A70" s="85" t="s">
        <v>1142</v>
      </c>
      <c r="B70" s="91" t="s">
        <v>271</v>
      </c>
      <c r="C70" s="85">
        <f>VLOOKUP(GroupVertices[[#This Row],[Vertex]],Vertices[],MATCH("ID",Vertices[[#Headers],[Vertex]:[Vertex Content Word Count]],0),FALSE)</f>
        <v>17</v>
      </c>
    </row>
    <row r="71" spans="1:3" ht="15">
      <c r="A71" s="85" t="s">
        <v>1143</v>
      </c>
      <c r="B71" s="91" t="s">
        <v>233</v>
      </c>
      <c r="C71" s="85">
        <f>VLOOKUP(GroupVertices[[#This Row],[Vertex]],Vertices[],MATCH("ID",Vertices[[#Headers],[Vertex]:[Vertex Content Word Count]],0),FALSE)</f>
        <v>40</v>
      </c>
    </row>
    <row r="72" spans="1:3" ht="15">
      <c r="A72" s="85" t="s">
        <v>1143</v>
      </c>
      <c r="B72" s="91" t="s">
        <v>252</v>
      </c>
      <c r="C72" s="85">
        <f>VLOOKUP(GroupVertices[[#This Row],[Vertex]],Vertices[],MATCH("ID",Vertices[[#Headers],[Vertex]:[Vertex Content Word Count]],0),FALSE)</f>
        <v>59</v>
      </c>
    </row>
    <row r="73" spans="1:3" ht="15">
      <c r="A73" s="85" t="s">
        <v>1143</v>
      </c>
      <c r="B73" s="91" t="s">
        <v>256</v>
      </c>
      <c r="C73" s="85">
        <f>VLOOKUP(GroupVertices[[#This Row],[Vertex]],Vertices[],MATCH("ID",Vertices[[#Headers],[Vertex]:[Vertex Content Word Count]],0),FALSE)</f>
        <v>62</v>
      </c>
    </row>
    <row r="74" spans="1:3" ht="15">
      <c r="A74" s="85" t="s">
        <v>1144</v>
      </c>
      <c r="B74" s="91" t="s">
        <v>267</v>
      </c>
      <c r="C74" s="85">
        <f>VLOOKUP(GroupVertices[[#This Row],[Vertex]],Vertices[],MATCH("ID",Vertices[[#Headers],[Vertex]:[Vertex Content Word Count]],0),FALSE)</f>
        <v>82</v>
      </c>
    </row>
    <row r="75" spans="1:3" ht="15">
      <c r="A75" s="85" t="s">
        <v>1144</v>
      </c>
      <c r="B75" s="91" t="s">
        <v>266</v>
      </c>
      <c r="C75" s="85">
        <f>VLOOKUP(GroupVertices[[#This Row],[Vertex]],Vertices[],MATCH("ID",Vertices[[#Headers],[Vertex]:[Vertex Content Word Count]],0),FALSE)</f>
        <v>81</v>
      </c>
    </row>
    <row r="76" spans="1:3" ht="15">
      <c r="A76" s="85" t="s">
        <v>1145</v>
      </c>
      <c r="B76" s="91" t="s">
        <v>262</v>
      </c>
      <c r="C76" s="85">
        <f>VLOOKUP(GroupVertices[[#This Row],[Vertex]],Vertices[],MATCH("ID",Vertices[[#Headers],[Vertex]:[Vertex Content Word Count]],0),FALSE)</f>
        <v>71</v>
      </c>
    </row>
    <row r="77" spans="1:3" ht="15">
      <c r="A77" s="85" t="s">
        <v>1145</v>
      </c>
      <c r="B77" s="91" t="s">
        <v>286</v>
      </c>
      <c r="C77" s="85">
        <f>VLOOKUP(GroupVertices[[#This Row],[Vertex]],Vertices[],MATCH("ID",Vertices[[#Headers],[Vertex]:[Vertex Content Word Count]],0),FALSE)</f>
        <v>72</v>
      </c>
    </row>
    <row r="78" spans="1:3" ht="15">
      <c r="A78" s="85" t="s">
        <v>1146</v>
      </c>
      <c r="B78" s="91" t="s">
        <v>261</v>
      </c>
      <c r="C78" s="85">
        <f>VLOOKUP(GroupVertices[[#This Row],[Vertex]],Vertices[],MATCH("ID",Vertices[[#Headers],[Vertex]:[Vertex Content Word Count]],0),FALSE)</f>
        <v>69</v>
      </c>
    </row>
    <row r="79" spans="1:3" ht="15">
      <c r="A79" s="85" t="s">
        <v>1146</v>
      </c>
      <c r="B79" s="91" t="s">
        <v>285</v>
      </c>
      <c r="C79" s="85">
        <f>VLOOKUP(GroupVertices[[#This Row],[Vertex]],Vertices[],MATCH("ID",Vertices[[#Headers],[Vertex]:[Vertex Content Word Count]],0),FALSE)</f>
        <v>70</v>
      </c>
    </row>
    <row r="80" spans="1:3" ht="15">
      <c r="A80" s="85" t="s">
        <v>1147</v>
      </c>
      <c r="B80" s="91" t="s">
        <v>212</v>
      </c>
      <c r="C80" s="85">
        <f>VLOOKUP(GroupVertices[[#This Row],[Vertex]],Vertices[],MATCH("ID",Vertices[[#Headers],[Vertex]:[Vertex Content Word Count]],0),FALSE)</f>
        <v>3</v>
      </c>
    </row>
    <row r="81" spans="1:3" ht="15">
      <c r="A81" s="85" t="s">
        <v>1147</v>
      </c>
      <c r="B81" s="91" t="s">
        <v>268</v>
      </c>
      <c r="C81" s="85">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1166</v>
      </c>
      <c r="B2" s="36" t="s">
        <v>1096</v>
      </c>
      <c r="D2" s="33">
        <f>MIN(Vertices[Degree])</f>
        <v>0</v>
      </c>
      <c r="E2" s="3">
        <f>COUNTIF(Vertices[Degree],"&gt;= "&amp;D2)-COUNTIF(Vertices[Degree],"&gt;="&amp;D3)</f>
        <v>0</v>
      </c>
      <c r="F2" s="39">
        <f>MIN(Vertices[In-Degree])</f>
        <v>0</v>
      </c>
      <c r="G2" s="40">
        <f>COUNTIF(Vertices[In-Degree],"&gt;= "&amp;F2)-COUNTIF(Vertices[In-Degree],"&gt;="&amp;F3)</f>
        <v>43</v>
      </c>
      <c r="H2" s="39">
        <f>MIN(Vertices[Out-Degree])</f>
        <v>0</v>
      </c>
      <c r="I2" s="40">
        <f>COUNTIF(Vertices[Out-Degree],"&gt;= "&amp;H2)-COUNTIF(Vertices[Out-Degree],"&gt;="&amp;H3)</f>
        <v>24</v>
      </c>
      <c r="J2" s="39">
        <f>MIN(Vertices[Betweenness Centrality])</f>
        <v>0</v>
      </c>
      <c r="K2" s="40">
        <f>COUNTIF(Vertices[Betweenness Centrality],"&gt;= "&amp;J2)-COUNTIF(Vertices[Betweenness Centrality],"&gt;="&amp;J3)</f>
        <v>68</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54</v>
      </c>
      <c r="P2" s="39">
        <f>MIN(Vertices[PageRank])</f>
        <v>0.462158</v>
      </c>
      <c r="Q2" s="40">
        <f>COUNTIF(Vertices[PageRank],"&gt;= "&amp;P2)-COUNTIF(Vertices[PageRank],"&gt;="&amp;P3)</f>
        <v>24</v>
      </c>
      <c r="R2" s="39">
        <f>MIN(Vertices[Clustering Coefficient])</f>
        <v>0</v>
      </c>
      <c r="S2" s="45">
        <f>COUNTIF(Vertices[Clustering Coefficient],"&gt;= "&amp;R2)-COUNTIF(Vertices[Clustering Coefficient],"&gt;="&amp;R3)</f>
        <v>54</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0"/>
      <c r="B3" s="130"/>
      <c r="D3" s="34">
        <f aca="true" t="shared" si="1" ref="D3:D26">D2+($D$57-$D$2)/BinDivisor</f>
        <v>0</v>
      </c>
      <c r="E3" s="3">
        <f>COUNTIF(Vertices[Degree],"&gt;= "&amp;D3)-COUNTIF(Vertices[Degree],"&gt;="&amp;D4)</f>
        <v>0</v>
      </c>
      <c r="F3" s="41">
        <f aca="true" t="shared" si="2" ref="F3:F26">F2+($F$57-$F$2)/BinDivisor</f>
        <v>0.2545454545454545</v>
      </c>
      <c r="G3" s="42">
        <f>COUNTIF(Vertices[In-Degree],"&gt;= "&amp;F3)-COUNTIF(Vertices[In-Degree],"&gt;="&amp;F4)</f>
        <v>0</v>
      </c>
      <c r="H3" s="41">
        <f aca="true" t="shared" si="3" ref="H3:H26">H2+($H$57-$H$2)/BinDivisor</f>
        <v>0.10909090909090909</v>
      </c>
      <c r="I3" s="42">
        <f>COUNTIF(Vertices[Out-Degree],"&gt;= "&amp;H3)-COUNTIF(Vertices[Out-Degree],"&gt;="&amp;H4)</f>
        <v>0</v>
      </c>
      <c r="J3" s="41">
        <f aca="true" t="shared" si="4" ref="J3:J26">J2+($J$57-$J$2)/BinDivisor</f>
        <v>2.630303036363636</v>
      </c>
      <c r="K3" s="42">
        <f>COUNTIF(Vertices[Betweenness Centrality],"&gt;= "&amp;J3)-COUNTIF(Vertices[Betweenness Centrality],"&gt;="&amp;J4)</f>
        <v>2</v>
      </c>
      <c r="L3" s="41">
        <f aca="true" t="shared" si="5" ref="L3:L26">L2+($L$57-$L$2)/BinDivisor</f>
        <v>0.01818181818181818</v>
      </c>
      <c r="M3" s="42">
        <f>COUNTIF(Vertices[Closeness Centrality],"&gt;= "&amp;L3)-COUNTIF(Vertices[Closeness Centrality],"&gt;="&amp;L4)</f>
        <v>0</v>
      </c>
      <c r="N3" s="41">
        <f aca="true" t="shared" si="6" ref="N3:N26">N2+($N$57-$N$2)/BinDivisor</f>
        <v>0.0026376545454545454</v>
      </c>
      <c r="O3" s="42">
        <f>COUNTIF(Vertices[Eigenvector Centrality],"&gt;= "&amp;N3)-COUNTIF(Vertices[Eigenvector Centrality],"&gt;="&amp;N4)</f>
        <v>0</v>
      </c>
      <c r="P3" s="41">
        <f aca="true" t="shared" si="7" ref="P3:P26">P2+($P$57-$P$2)/BinDivisor</f>
        <v>0.5678608545454545</v>
      </c>
      <c r="Q3" s="42">
        <f>COUNTIF(Vertices[PageRank],"&gt;= "&amp;P3)-COUNTIF(Vertices[PageRank],"&gt;="&amp;P4)</f>
        <v>22</v>
      </c>
      <c r="R3" s="41">
        <f aca="true" t="shared" si="8" ref="R3:R26">R2+($R$57-$R$2)/BinDivisor</f>
        <v>0.012121212121212121</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80</v>
      </c>
      <c r="D4" s="34">
        <f t="shared" si="1"/>
        <v>0</v>
      </c>
      <c r="E4" s="3">
        <f>COUNTIF(Vertices[Degree],"&gt;= "&amp;D4)-COUNTIF(Vertices[Degree],"&gt;="&amp;D5)</f>
        <v>0</v>
      </c>
      <c r="F4" s="39">
        <f t="shared" si="2"/>
        <v>0.509090909090909</v>
      </c>
      <c r="G4" s="40">
        <f>COUNTIF(Vertices[In-Degree],"&gt;= "&amp;F4)-COUNTIF(Vertices[In-Degree],"&gt;="&amp;F5)</f>
        <v>0</v>
      </c>
      <c r="H4" s="39">
        <f t="shared" si="3"/>
        <v>0.21818181818181817</v>
      </c>
      <c r="I4" s="40">
        <f>COUNTIF(Vertices[Out-Degree],"&gt;= "&amp;H4)-COUNTIF(Vertices[Out-Degree],"&gt;="&amp;H5)</f>
        <v>0</v>
      </c>
      <c r="J4" s="39">
        <f t="shared" si="4"/>
        <v>5.260606072727272</v>
      </c>
      <c r="K4" s="40">
        <f>COUNTIF(Vertices[Betweenness Centrality],"&gt;= "&amp;J4)-COUNTIF(Vertices[Betweenness Centrality],"&gt;="&amp;J5)</f>
        <v>0</v>
      </c>
      <c r="L4" s="39">
        <f t="shared" si="5"/>
        <v>0.03636363636363636</v>
      </c>
      <c r="M4" s="40">
        <f>COUNTIF(Vertices[Closeness Centrality],"&gt;= "&amp;L4)-COUNTIF(Vertices[Closeness Centrality],"&gt;="&amp;L5)</f>
        <v>35</v>
      </c>
      <c r="N4" s="39">
        <f t="shared" si="6"/>
        <v>0.005275309090909091</v>
      </c>
      <c r="O4" s="40">
        <f>COUNTIF(Vertices[Eigenvector Centrality],"&gt;= "&amp;N4)-COUNTIF(Vertices[Eigenvector Centrality],"&gt;="&amp;N5)</f>
        <v>0</v>
      </c>
      <c r="P4" s="39">
        <f t="shared" si="7"/>
        <v>0.6735637090909091</v>
      </c>
      <c r="Q4" s="40">
        <f>COUNTIF(Vertices[PageRank],"&gt;= "&amp;P4)-COUNTIF(Vertices[PageRank],"&gt;="&amp;P5)</f>
        <v>6</v>
      </c>
      <c r="R4" s="39">
        <f t="shared" si="8"/>
        <v>0.024242424242424242</v>
      </c>
      <c r="S4" s="45">
        <f>COUNTIF(Vertices[Clustering Coefficient],"&gt;= "&amp;R4)-COUNTIF(Vertices[Clustering Coefficient],"&gt;="&amp;R5)</f>
        <v>0</v>
      </c>
      <c r="T4" s="39" t="e">
        <f ca="1" t="shared" si="9"/>
        <v>#REF!</v>
      </c>
      <c r="U4" s="40" t="e">
        <f ca="1" t="shared" si="0"/>
        <v>#REF!</v>
      </c>
      <c r="W4" s="12" t="s">
        <v>126</v>
      </c>
      <c r="X4" s="12" t="s">
        <v>128</v>
      </c>
    </row>
    <row r="5" spans="1:21" ht="15">
      <c r="A5" s="130"/>
      <c r="B5" s="130"/>
      <c r="D5" s="34">
        <f t="shared" si="1"/>
        <v>0</v>
      </c>
      <c r="E5" s="3">
        <f>COUNTIF(Vertices[Degree],"&gt;= "&amp;D5)-COUNTIF(Vertices[Degree],"&gt;="&amp;D6)</f>
        <v>0</v>
      </c>
      <c r="F5" s="41">
        <f t="shared" si="2"/>
        <v>0.7636363636363636</v>
      </c>
      <c r="G5" s="42">
        <f>COUNTIF(Vertices[In-Degree],"&gt;= "&amp;F5)-COUNTIF(Vertices[In-Degree],"&gt;="&amp;F6)</f>
        <v>24</v>
      </c>
      <c r="H5" s="41">
        <f t="shared" si="3"/>
        <v>0.32727272727272727</v>
      </c>
      <c r="I5" s="42">
        <f>COUNTIF(Vertices[Out-Degree],"&gt;= "&amp;H5)-COUNTIF(Vertices[Out-Degree],"&gt;="&amp;H6)</f>
        <v>0</v>
      </c>
      <c r="J5" s="41">
        <f t="shared" si="4"/>
        <v>7.8909091090909085</v>
      </c>
      <c r="K5" s="42">
        <f>COUNTIF(Vertices[Betweenness Centrality],"&gt;= "&amp;J5)-COUNTIF(Vertices[Betweenness Centrality],"&gt;="&amp;J6)</f>
        <v>2</v>
      </c>
      <c r="L5" s="41">
        <f t="shared" si="5"/>
        <v>0.05454545454545454</v>
      </c>
      <c r="M5" s="42">
        <f>COUNTIF(Vertices[Closeness Centrality],"&gt;= "&amp;L5)-COUNTIF(Vertices[Closeness Centrality],"&gt;="&amp;L6)</f>
        <v>5</v>
      </c>
      <c r="N5" s="41">
        <f t="shared" si="6"/>
        <v>0.007912963636363636</v>
      </c>
      <c r="O5" s="42">
        <f>COUNTIF(Vertices[Eigenvector Centrality],"&gt;= "&amp;N5)-COUNTIF(Vertices[Eigenvector Centrality],"&gt;="&amp;N6)</f>
        <v>0</v>
      </c>
      <c r="P5" s="41">
        <f t="shared" si="7"/>
        <v>0.7792665636363637</v>
      </c>
      <c r="Q5" s="42">
        <f>COUNTIF(Vertices[PageRank],"&gt;= "&amp;P5)-COUNTIF(Vertices[PageRank],"&gt;="&amp;P6)</f>
        <v>0</v>
      </c>
      <c r="R5" s="41">
        <f t="shared" si="8"/>
        <v>0.03636363636363636</v>
      </c>
      <c r="S5" s="46">
        <f>COUNTIF(Vertices[Clustering Coefficient],"&gt;= "&amp;R5)-COUNTIF(Vertices[Clustering Coefficient],"&gt;="&amp;R6)</f>
        <v>1</v>
      </c>
      <c r="T5" s="41" t="e">
        <f ca="1" t="shared" si="9"/>
        <v>#REF!</v>
      </c>
      <c r="U5" s="42" t="e">
        <f ca="1" t="shared" si="0"/>
        <v>#REF!</v>
      </c>
    </row>
    <row r="6" spans="1:21" ht="15">
      <c r="A6" s="36" t="s">
        <v>148</v>
      </c>
      <c r="B6" s="36">
        <v>91</v>
      </c>
      <c r="D6" s="34">
        <f t="shared" si="1"/>
        <v>0</v>
      </c>
      <c r="E6" s="3">
        <f>COUNTIF(Vertices[Degree],"&gt;= "&amp;D6)-COUNTIF(Vertices[Degree],"&gt;="&amp;D7)</f>
        <v>0</v>
      </c>
      <c r="F6" s="39">
        <f t="shared" si="2"/>
        <v>1.018181818181818</v>
      </c>
      <c r="G6" s="40">
        <f>COUNTIF(Vertices[In-Degree],"&gt;= "&amp;F6)-COUNTIF(Vertices[In-Degree],"&gt;="&amp;F7)</f>
        <v>0</v>
      </c>
      <c r="H6" s="39">
        <f t="shared" si="3"/>
        <v>0.43636363636363634</v>
      </c>
      <c r="I6" s="40">
        <f>COUNTIF(Vertices[Out-Degree],"&gt;= "&amp;H6)-COUNTIF(Vertices[Out-Degree],"&gt;="&amp;H7)</f>
        <v>0</v>
      </c>
      <c r="J6" s="39">
        <f t="shared" si="4"/>
        <v>10.521212145454545</v>
      </c>
      <c r="K6" s="40">
        <f>COUNTIF(Vertices[Betweenness Centrality],"&gt;= "&amp;J6)-COUNTIF(Vertices[Betweenness Centrality],"&gt;="&amp;J7)</f>
        <v>2</v>
      </c>
      <c r="L6" s="39">
        <f t="shared" si="5"/>
        <v>0.07272727272727272</v>
      </c>
      <c r="M6" s="40">
        <f>COUNTIF(Vertices[Closeness Centrality],"&gt;= "&amp;L6)-COUNTIF(Vertices[Closeness Centrality],"&gt;="&amp;L7)</f>
        <v>12</v>
      </c>
      <c r="N6" s="39">
        <f t="shared" si="6"/>
        <v>0.010550618181818181</v>
      </c>
      <c r="O6" s="40">
        <f>COUNTIF(Vertices[Eigenvector Centrality],"&gt;= "&amp;N6)-COUNTIF(Vertices[Eigenvector Centrality],"&gt;="&amp;N7)</f>
        <v>0</v>
      </c>
      <c r="P6" s="39">
        <f t="shared" si="7"/>
        <v>0.8849694181818183</v>
      </c>
      <c r="Q6" s="40">
        <f>COUNTIF(Vertices[PageRank],"&gt;= "&amp;P6)-COUNTIF(Vertices[PageRank],"&gt;="&amp;P7)</f>
        <v>0</v>
      </c>
      <c r="R6" s="39">
        <f t="shared" si="8"/>
        <v>0.048484848484848485</v>
      </c>
      <c r="S6" s="45">
        <f>COUNTIF(Vertices[Clustering Coefficient],"&gt;= "&amp;R6)-COUNTIF(Vertices[Clustering Coefficient],"&gt;="&amp;R7)</f>
        <v>0</v>
      </c>
      <c r="T6" s="39" t="e">
        <f ca="1" t="shared" si="9"/>
        <v>#REF!</v>
      </c>
      <c r="U6" s="40" t="e">
        <f ca="1" t="shared" si="0"/>
        <v>#REF!</v>
      </c>
    </row>
    <row r="7" spans="1:21" ht="15">
      <c r="A7" s="36" t="s">
        <v>149</v>
      </c>
      <c r="B7" s="36">
        <v>3</v>
      </c>
      <c r="D7" s="34">
        <f t="shared" si="1"/>
        <v>0</v>
      </c>
      <c r="E7" s="3">
        <f>COUNTIF(Vertices[Degree],"&gt;= "&amp;D7)-COUNTIF(Vertices[Degree],"&gt;="&amp;D8)</f>
        <v>0</v>
      </c>
      <c r="F7" s="41">
        <f t="shared" si="2"/>
        <v>1.2727272727272725</v>
      </c>
      <c r="G7" s="42">
        <f>COUNTIF(Vertices[In-Degree],"&gt;= "&amp;F7)-COUNTIF(Vertices[In-Degree],"&gt;="&amp;F8)</f>
        <v>0</v>
      </c>
      <c r="H7" s="41">
        <f t="shared" si="3"/>
        <v>0.5454545454545454</v>
      </c>
      <c r="I7" s="42">
        <f>COUNTIF(Vertices[Out-Degree],"&gt;= "&amp;H7)-COUNTIF(Vertices[Out-Degree],"&gt;="&amp;H8)</f>
        <v>0</v>
      </c>
      <c r="J7" s="41">
        <f t="shared" si="4"/>
        <v>13.15151518181818</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0.013188272727272727</v>
      </c>
      <c r="O7" s="42">
        <f>COUNTIF(Vertices[Eigenvector Centrality],"&gt;= "&amp;N7)-COUNTIF(Vertices[Eigenvector Centrality],"&gt;="&amp;N8)</f>
        <v>2</v>
      </c>
      <c r="P7" s="41">
        <f t="shared" si="7"/>
        <v>0.9906722727272729</v>
      </c>
      <c r="Q7" s="42">
        <f>COUNTIF(Vertices[PageRank],"&gt;= "&amp;P7)-COUNTIF(Vertices[PageRank],"&gt;="&amp;P8)</f>
        <v>13</v>
      </c>
      <c r="R7" s="41">
        <f t="shared" si="8"/>
        <v>0.06060606060606061</v>
      </c>
      <c r="S7" s="46">
        <f>COUNTIF(Vertices[Clustering Coefficient],"&gt;= "&amp;R7)-COUNTIF(Vertices[Clustering Coefficient],"&gt;="&amp;R8)</f>
        <v>0</v>
      </c>
      <c r="T7" s="41" t="e">
        <f ca="1" t="shared" si="9"/>
        <v>#REF!</v>
      </c>
      <c r="U7" s="42" t="e">
        <f ca="1" t="shared" si="0"/>
        <v>#REF!</v>
      </c>
    </row>
    <row r="8" spans="1:21" ht="15">
      <c r="A8" s="36" t="s">
        <v>150</v>
      </c>
      <c r="B8" s="36">
        <v>94</v>
      </c>
      <c r="D8" s="34">
        <f t="shared" si="1"/>
        <v>0</v>
      </c>
      <c r="E8" s="3">
        <f>COUNTIF(Vertices[Degree],"&gt;= "&amp;D8)-COUNTIF(Vertices[Degree],"&gt;="&amp;D9)</f>
        <v>0</v>
      </c>
      <c r="F8" s="39">
        <f t="shared" si="2"/>
        <v>1.527272727272727</v>
      </c>
      <c r="G8" s="40">
        <f>COUNTIF(Vertices[In-Degree],"&gt;= "&amp;F8)-COUNTIF(Vertices[In-Degree],"&gt;="&amp;F9)</f>
        <v>0</v>
      </c>
      <c r="H8" s="39">
        <f t="shared" si="3"/>
        <v>0.6545454545454545</v>
      </c>
      <c r="I8" s="40">
        <f>COUNTIF(Vertices[Out-Degree],"&gt;= "&amp;H8)-COUNTIF(Vertices[Out-Degree],"&gt;="&amp;H9)</f>
        <v>0</v>
      </c>
      <c r="J8" s="39">
        <f t="shared" si="4"/>
        <v>15.781818218181815</v>
      </c>
      <c r="K8" s="40">
        <f>COUNTIF(Vertices[Betweenness Centrality],"&gt;= "&amp;J8)-COUNTIF(Vertices[Betweenness Centrality],"&gt;="&amp;J9)</f>
        <v>0</v>
      </c>
      <c r="L8" s="39">
        <f t="shared" si="5"/>
        <v>0.1090909090909091</v>
      </c>
      <c r="M8" s="40">
        <f>COUNTIF(Vertices[Closeness Centrality],"&gt;= "&amp;L8)-COUNTIF(Vertices[Closeness Centrality],"&gt;="&amp;L9)</f>
        <v>1</v>
      </c>
      <c r="N8" s="39">
        <f t="shared" si="6"/>
        <v>0.01582592727272727</v>
      </c>
      <c r="O8" s="40">
        <f>COUNTIF(Vertices[Eigenvector Centrality],"&gt;= "&amp;N8)-COUNTIF(Vertices[Eigenvector Centrality],"&gt;="&amp;N9)</f>
        <v>0</v>
      </c>
      <c r="P8" s="39">
        <f t="shared" si="7"/>
        <v>1.0963751272727273</v>
      </c>
      <c r="Q8" s="40">
        <f>COUNTIF(Vertices[PageRank],"&gt;= "&amp;P8)-COUNTIF(Vertices[PageRank],"&gt;="&amp;P9)</f>
        <v>2</v>
      </c>
      <c r="R8" s="39">
        <f t="shared" si="8"/>
        <v>0.07272727272727272</v>
      </c>
      <c r="S8" s="45">
        <f>COUNTIF(Vertices[Clustering Coefficient],"&gt;= "&amp;R8)-COUNTIF(Vertices[Clustering Coefficient],"&gt;="&amp;R9)</f>
        <v>1</v>
      </c>
      <c r="T8" s="39" t="e">
        <f ca="1" t="shared" si="9"/>
        <v>#REF!</v>
      </c>
      <c r="U8" s="40" t="e">
        <f ca="1" t="shared" si="0"/>
        <v>#REF!</v>
      </c>
    </row>
    <row r="9" spans="1:21" ht="15">
      <c r="A9" s="130"/>
      <c r="B9" s="130"/>
      <c r="D9" s="34">
        <f t="shared" si="1"/>
        <v>0</v>
      </c>
      <c r="E9" s="3">
        <f>COUNTIF(Vertices[Degree],"&gt;= "&amp;D9)-COUNTIF(Vertices[Degree],"&gt;="&amp;D10)</f>
        <v>0</v>
      </c>
      <c r="F9" s="41">
        <f t="shared" si="2"/>
        <v>1.7818181818181813</v>
      </c>
      <c r="G9" s="42">
        <f>COUNTIF(Vertices[In-Degree],"&gt;= "&amp;F9)-COUNTIF(Vertices[In-Degree],"&gt;="&amp;F10)</f>
        <v>5</v>
      </c>
      <c r="H9" s="41">
        <f t="shared" si="3"/>
        <v>0.7636363636363637</v>
      </c>
      <c r="I9" s="42">
        <f>COUNTIF(Vertices[Out-Degree],"&gt;= "&amp;H9)-COUNTIF(Vertices[Out-Degree],"&gt;="&amp;H10)</f>
        <v>0</v>
      </c>
      <c r="J9" s="41">
        <f t="shared" si="4"/>
        <v>18.41212125454545</v>
      </c>
      <c r="K9" s="42">
        <f>COUNTIF(Vertices[Betweenness Centrality],"&gt;= "&amp;J9)-COUNTIF(Vertices[Betweenness Centrality],"&gt;="&amp;J10)</f>
        <v>0</v>
      </c>
      <c r="L9" s="41">
        <f t="shared" si="5"/>
        <v>0.1272727272727273</v>
      </c>
      <c r="M9" s="42">
        <f>COUNTIF(Vertices[Closeness Centrality],"&gt;= "&amp;L9)-COUNTIF(Vertices[Closeness Centrality],"&gt;="&amp;L10)</f>
        <v>8</v>
      </c>
      <c r="N9" s="41">
        <f t="shared" si="6"/>
        <v>0.018463581818181817</v>
      </c>
      <c r="O9" s="42">
        <f>COUNTIF(Vertices[Eigenvector Centrality],"&gt;= "&amp;N9)-COUNTIF(Vertices[Eigenvector Centrality],"&gt;="&amp;N10)</f>
        <v>0</v>
      </c>
      <c r="P9" s="41">
        <f t="shared" si="7"/>
        <v>1.202077981818182</v>
      </c>
      <c r="Q9" s="42">
        <f>COUNTIF(Vertices[PageRank],"&gt;= "&amp;P9)-COUNTIF(Vertices[PageRank],"&gt;="&amp;P10)</f>
        <v>1</v>
      </c>
      <c r="R9" s="41">
        <f t="shared" si="8"/>
        <v>0.08484848484848484</v>
      </c>
      <c r="S9" s="46">
        <f>COUNTIF(Vertices[Clustering Coefficient],"&gt;= "&amp;R9)-COUNTIF(Vertices[Clustering Coefficient],"&gt;="&amp;R10)</f>
        <v>0</v>
      </c>
      <c r="T9" s="41" t="e">
        <f ca="1" t="shared" si="9"/>
        <v>#REF!</v>
      </c>
      <c r="U9" s="42" t="e">
        <f ca="1" t="shared" si="0"/>
        <v>#REF!</v>
      </c>
    </row>
    <row r="10" spans="1:21" ht="15">
      <c r="A10" s="36" t="s">
        <v>151</v>
      </c>
      <c r="B10" s="36">
        <v>8</v>
      </c>
      <c r="D10" s="34">
        <f t="shared" si="1"/>
        <v>0</v>
      </c>
      <c r="E10" s="3">
        <f>COUNTIF(Vertices[Degree],"&gt;= "&amp;D10)-COUNTIF(Vertices[Degree],"&gt;="&amp;D11)</f>
        <v>0</v>
      </c>
      <c r="F10" s="39">
        <f t="shared" si="2"/>
        <v>2.0363636363636357</v>
      </c>
      <c r="G10" s="40">
        <f>COUNTIF(Vertices[In-Degree],"&gt;= "&amp;F10)-COUNTIF(Vertices[In-Degree],"&gt;="&amp;F11)</f>
        <v>0</v>
      </c>
      <c r="H10" s="39">
        <f t="shared" si="3"/>
        <v>0.8727272727272728</v>
      </c>
      <c r="I10" s="40">
        <f>COUNTIF(Vertices[Out-Degree],"&gt;= "&amp;H10)-COUNTIF(Vertices[Out-Degree],"&gt;="&amp;H11)</f>
        <v>0</v>
      </c>
      <c r="J10" s="39">
        <f t="shared" si="4"/>
        <v>21.042424290909086</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0.021101236363636363</v>
      </c>
      <c r="O10" s="40">
        <f>COUNTIF(Vertices[Eigenvector Centrality],"&gt;= "&amp;N10)-COUNTIF(Vertices[Eigenvector Centrality],"&gt;="&amp;N11)</f>
        <v>8</v>
      </c>
      <c r="P10" s="39">
        <f t="shared" si="7"/>
        <v>1.3077808363636365</v>
      </c>
      <c r="Q10" s="40">
        <f>COUNTIF(Vertices[PageRank],"&gt;= "&amp;P10)-COUNTIF(Vertices[PageRank],"&gt;="&amp;P11)</f>
        <v>4</v>
      </c>
      <c r="R10" s="39">
        <f t="shared" si="8"/>
        <v>0.09696969696969696</v>
      </c>
      <c r="S10" s="45">
        <f>COUNTIF(Vertices[Clustering Coefficient],"&gt;= "&amp;R10)-COUNTIF(Vertices[Clustering Coefficient],"&gt;="&amp;R11)</f>
        <v>0</v>
      </c>
      <c r="T10" s="39" t="e">
        <f ca="1" t="shared" si="9"/>
        <v>#REF!</v>
      </c>
      <c r="U10" s="40" t="e">
        <f ca="1" t="shared" si="0"/>
        <v>#REF!</v>
      </c>
    </row>
    <row r="11" spans="1:21" ht="15">
      <c r="A11" s="130"/>
      <c r="B11" s="130"/>
      <c r="D11" s="34">
        <f t="shared" si="1"/>
        <v>0</v>
      </c>
      <c r="E11" s="3">
        <f>COUNTIF(Vertices[Degree],"&gt;= "&amp;D11)-COUNTIF(Vertices[Degree],"&gt;="&amp;D12)</f>
        <v>0</v>
      </c>
      <c r="F11" s="41">
        <f t="shared" si="2"/>
        <v>2.29090909090909</v>
      </c>
      <c r="G11" s="42">
        <f>COUNTIF(Vertices[In-Degree],"&gt;= "&amp;F11)-COUNTIF(Vertices[In-Degree],"&gt;="&amp;F12)</f>
        <v>0</v>
      </c>
      <c r="H11" s="41">
        <f t="shared" si="3"/>
        <v>0.9818181818181819</v>
      </c>
      <c r="I11" s="42">
        <f>COUNTIF(Vertices[Out-Degree],"&gt;= "&amp;H11)-COUNTIF(Vertices[Out-Degree],"&gt;="&amp;H12)</f>
        <v>35</v>
      </c>
      <c r="J11" s="41">
        <f t="shared" si="4"/>
        <v>23.67272732727272</v>
      </c>
      <c r="K11" s="42">
        <f>COUNTIF(Vertices[Betweenness Centrality],"&gt;= "&amp;J11)-COUNTIF(Vertices[Betweenness Centrality],"&gt;="&amp;J12)</f>
        <v>0</v>
      </c>
      <c r="L11" s="41">
        <f t="shared" si="5"/>
        <v>0.16363636363636366</v>
      </c>
      <c r="M11" s="42">
        <f>COUNTIF(Vertices[Closeness Centrality],"&gt;= "&amp;L11)-COUNTIF(Vertices[Closeness Centrality],"&gt;="&amp;L12)</f>
        <v>4</v>
      </c>
      <c r="N11" s="41">
        <f t="shared" si="6"/>
        <v>0.02373889090909091</v>
      </c>
      <c r="O11" s="42">
        <f>COUNTIF(Vertices[Eigenvector Centrality],"&gt;= "&amp;N11)-COUNTIF(Vertices[Eigenvector Centrality],"&gt;="&amp;N12)</f>
        <v>0</v>
      </c>
      <c r="P11" s="41">
        <f t="shared" si="7"/>
        <v>1.413483690909091</v>
      </c>
      <c r="Q11" s="42">
        <f>COUNTIF(Vertices[PageRank],"&gt;= "&amp;P11)-COUNTIF(Vertices[PageRank],"&gt;="&amp;P12)</f>
        <v>0</v>
      </c>
      <c r="R11" s="41">
        <f t="shared" si="8"/>
        <v>0.10909090909090907</v>
      </c>
      <c r="S11" s="46">
        <f>COUNTIF(Vertices[Clustering Coefficient],"&gt;= "&amp;R11)-COUNTIF(Vertices[Clustering Coefficient],"&gt;="&amp;R12)</f>
        <v>1</v>
      </c>
      <c r="T11" s="41" t="e">
        <f ca="1" t="shared" si="9"/>
        <v>#REF!</v>
      </c>
      <c r="U11" s="42" t="e">
        <f ca="1" t="shared" si="0"/>
        <v>#REF!</v>
      </c>
    </row>
    <row r="12" spans="1:21" ht="15">
      <c r="A12" s="36" t="s">
        <v>170</v>
      </c>
      <c r="B12" s="36">
        <v>0.011764705882352941</v>
      </c>
      <c r="D12" s="34">
        <f t="shared" si="1"/>
        <v>0</v>
      </c>
      <c r="E12" s="3">
        <f>COUNTIF(Vertices[Degree],"&gt;= "&amp;D12)-COUNTIF(Vertices[Degree],"&gt;="&amp;D13)</f>
        <v>0</v>
      </c>
      <c r="F12" s="39">
        <f t="shared" si="2"/>
        <v>2.5454545454545445</v>
      </c>
      <c r="G12" s="40">
        <f>COUNTIF(Vertices[In-Degree],"&gt;= "&amp;F12)-COUNTIF(Vertices[In-Degree],"&gt;="&amp;F13)</f>
        <v>0</v>
      </c>
      <c r="H12" s="39">
        <f t="shared" si="3"/>
        <v>1.090909090909091</v>
      </c>
      <c r="I12" s="40">
        <f>COUNTIF(Vertices[Out-Degree],"&gt;= "&amp;H12)-COUNTIF(Vertices[Out-Degree],"&gt;="&amp;H13)</f>
        <v>0</v>
      </c>
      <c r="J12" s="39">
        <f t="shared" si="4"/>
        <v>26.303030363636356</v>
      </c>
      <c r="K12" s="40">
        <f>COUNTIF(Vertices[Betweenness Centrality],"&gt;= "&amp;J12)-COUNTIF(Vertices[Betweenness Centrality],"&gt;="&amp;J13)</f>
        <v>1</v>
      </c>
      <c r="L12" s="39">
        <f t="shared" si="5"/>
        <v>0.18181818181818185</v>
      </c>
      <c r="M12" s="40">
        <f>COUNTIF(Vertices[Closeness Centrality],"&gt;= "&amp;L12)-COUNTIF(Vertices[Closeness Centrality],"&gt;="&amp;L13)</f>
        <v>0</v>
      </c>
      <c r="N12" s="39">
        <f t="shared" si="6"/>
        <v>0.026376545454545455</v>
      </c>
      <c r="O12" s="40">
        <f>COUNTIF(Vertices[Eigenvector Centrality],"&gt;= "&amp;N12)-COUNTIF(Vertices[Eigenvector Centrality],"&gt;="&amp;N13)</f>
        <v>0</v>
      </c>
      <c r="P12" s="39">
        <f t="shared" si="7"/>
        <v>1.5191865454545457</v>
      </c>
      <c r="Q12" s="40">
        <f>COUNTIF(Vertices[PageRank],"&gt;= "&amp;P12)-COUNTIF(Vertices[PageRank],"&gt;="&amp;P13)</f>
        <v>0</v>
      </c>
      <c r="R12" s="39">
        <f t="shared" si="8"/>
        <v>0.12121212121212119</v>
      </c>
      <c r="S12" s="45">
        <f>COUNTIF(Vertices[Clustering Coefficient],"&gt;= "&amp;R12)-COUNTIF(Vertices[Clustering Coefficient],"&gt;="&amp;R13)</f>
        <v>0</v>
      </c>
      <c r="T12" s="39" t="e">
        <f ca="1" t="shared" si="9"/>
        <v>#REF!</v>
      </c>
      <c r="U12" s="40" t="e">
        <f ca="1" t="shared" si="0"/>
        <v>#REF!</v>
      </c>
    </row>
    <row r="13" spans="1:21" ht="15">
      <c r="A13" s="36" t="s">
        <v>171</v>
      </c>
      <c r="B13" s="36">
        <v>0.023255813953488372</v>
      </c>
      <c r="D13" s="34">
        <f t="shared" si="1"/>
        <v>0</v>
      </c>
      <c r="E13" s="3">
        <f>COUNTIF(Vertices[Degree],"&gt;= "&amp;D13)-COUNTIF(Vertices[Degree],"&gt;="&amp;D14)</f>
        <v>0</v>
      </c>
      <c r="F13" s="41">
        <f t="shared" si="2"/>
        <v>2.799999999999999</v>
      </c>
      <c r="G13" s="42">
        <f>COUNTIF(Vertices[In-Degree],"&gt;= "&amp;F13)-COUNTIF(Vertices[In-Degree],"&gt;="&amp;F14)</f>
        <v>4</v>
      </c>
      <c r="H13" s="41">
        <f t="shared" si="3"/>
        <v>1.2000000000000002</v>
      </c>
      <c r="I13" s="42">
        <f>COUNTIF(Vertices[Out-Degree],"&gt;= "&amp;H13)-COUNTIF(Vertices[Out-Degree],"&gt;="&amp;H14)</f>
        <v>0</v>
      </c>
      <c r="J13" s="41">
        <f t="shared" si="4"/>
        <v>28.93333339999999</v>
      </c>
      <c r="K13" s="42">
        <f>COUNTIF(Vertices[Betweenness Centrality],"&gt;= "&amp;J13)-COUNTIF(Vertices[Betweenness Centrality],"&gt;="&amp;J14)</f>
        <v>2</v>
      </c>
      <c r="L13" s="41">
        <f t="shared" si="5"/>
        <v>0.20000000000000004</v>
      </c>
      <c r="M13" s="42">
        <f>COUNTIF(Vertices[Closeness Centrality],"&gt;= "&amp;L13)-COUNTIF(Vertices[Closeness Centrality],"&gt;="&amp;L14)</f>
        <v>0</v>
      </c>
      <c r="N13" s="41">
        <f t="shared" si="6"/>
        <v>0.0290142</v>
      </c>
      <c r="O13" s="42">
        <f>COUNTIF(Vertices[Eigenvector Centrality],"&gt;= "&amp;N13)-COUNTIF(Vertices[Eigenvector Centrality],"&gt;="&amp;N14)</f>
        <v>9</v>
      </c>
      <c r="P13" s="41">
        <f t="shared" si="7"/>
        <v>1.6248894000000003</v>
      </c>
      <c r="Q13" s="42">
        <f>COUNTIF(Vertices[PageRank],"&gt;= "&amp;P13)-COUNTIF(Vertices[PageRank],"&gt;="&amp;P14)</f>
        <v>0</v>
      </c>
      <c r="R13" s="41">
        <f t="shared" si="8"/>
        <v>0.1333333333333333</v>
      </c>
      <c r="S13" s="46">
        <f>COUNTIF(Vertices[Clustering Coefficient],"&gt;= "&amp;R13)-COUNTIF(Vertices[Clustering Coefficient],"&gt;="&amp;R14)</f>
        <v>0</v>
      </c>
      <c r="T13" s="41" t="e">
        <f ca="1" t="shared" si="9"/>
        <v>#REF!</v>
      </c>
      <c r="U13" s="42" t="e">
        <f ca="1" t="shared" si="0"/>
        <v>#REF!</v>
      </c>
    </row>
    <row r="14" spans="1:21" ht="15">
      <c r="A14" s="130"/>
      <c r="B14" s="130"/>
      <c r="D14" s="34">
        <f t="shared" si="1"/>
        <v>0</v>
      </c>
      <c r="E14" s="3">
        <f>COUNTIF(Vertices[Degree],"&gt;= "&amp;D14)-COUNTIF(Vertices[Degree],"&gt;="&amp;D15)</f>
        <v>0</v>
      </c>
      <c r="F14" s="39">
        <f t="shared" si="2"/>
        <v>3.0545454545454533</v>
      </c>
      <c r="G14" s="40">
        <f>COUNTIF(Vertices[In-Degree],"&gt;= "&amp;F14)-COUNTIF(Vertices[In-Degree],"&gt;="&amp;F15)</f>
        <v>0</v>
      </c>
      <c r="H14" s="39">
        <f t="shared" si="3"/>
        <v>1.3090909090909093</v>
      </c>
      <c r="I14" s="40">
        <f>COUNTIF(Vertices[Out-Degree],"&gt;= "&amp;H14)-COUNTIF(Vertices[Out-Degree],"&gt;="&amp;H15)</f>
        <v>0</v>
      </c>
      <c r="J14" s="39">
        <f t="shared" si="4"/>
        <v>31.563636436363627</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0.03165185454545454</v>
      </c>
      <c r="O14" s="40">
        <f>COUNTIF(Vertices[Eigenvector Centrality],"&gt;= "&amp;N14)-COUNTIF(Vertices[Eigenvector Centrality],"&gt;="&amp;N15)</f>
        <v>0</v>
      </c>
      <c r="P14" s="39">
        <f t="shared" si="7"/>
        <v>1.7305922545454548</v>
      </c>
      <c r="Q14" s="40">
        <f>COUNTIF(Vertices[PageRank],"&gt;= "&amp;P14)-COUNTIF(Vertices[PageRank],"&gt;="&amp;P15)</f>
        <v>0</v>
      </c>
      <c r="R14" s="39">
        <f t="shared" si="8"/>
        <v>0.14545454545454542</v>
      </c>
      <c r="S14" s="45">
        <f>COUNTIF(Vertices[Clustering Coefficient],"&gt;= "&amp;R14)-COUNTIF(Vertices[Clustering Coefficient],"&gt;="&amp;R15)</f>
        <v>0</v>
      </c>
      <c r="T14" s="39" t="e">
        <f ca="1" t="shared" si="9"/>
        <v>#REF!</v>
      </c>
      <c r="U14" s="40" t="e">
        <f ca="1" t="shared" si="0"/>
        <v>#REF!</v>
      </c>
    </row>
    <row r="15" spans="1:21" ht="15">
      <c r="A15" s="36" t="s">
        <v>152</v>
      </c>
      <c r="B15" s="36">
        <v>15</v>
      </c>
      <c r="D15" s="34">
        <f t="shared" si="1"/>
        <v>0</v>
      </c>
      <c r="E15" s="3">
        <f>COUNTIF(Vertices[Degree],"&gt;= "&amp;D15)-COUNTIF(Vertices[Degree],"&gt;="&amp;D16)</f>
        <v>0</v>
      </c>
      <c r="F15" s="41">
        <f t="shared" si="2"/>
        <v>3.3090909090909078</v>
      </c>
      <c r="G15" s="42">
        <f>COUNTIF(Vertices[In-Degree],"&gt;= "&amp;F15)-COUNTIF(Vertices[In-Degree],"&gt;="&amp;F16)</f>
        <v>0</v>
      </c>
      <c r="H15" s="41">
        <f t="shared" si="3"/>
        <v>1.4181818181818184</v>
      </c>
      <c r="I15" s="42">
        <f>COUNTIF(Vertices[Out-Degree],"&gt;= "&amp;H15)-COUNTIF(Vertices[Out-Degree],"&gt;="&amp;H16)</f>
        <v>0</v>
      </c>
      <c r="J15" s="41">
        <f t="shared" si="4"/>
        <v>34.193939472727266</v>
      </c>
      <c r="K15" s="42">
        <f>COUNTIF(Vertices[Betweenness Centrality],"&gt;= "&amp;J15)-COUNTIF(Vertices[Betweenness Centrality],"&gt;="&amp;J16)</f>
        <v>0</v>
      </c>
      <c r="L15" s="41">
        <f t="shared" si="5"/>
        <v>0.23636363636363641</v>
      </c>
      <c r="M15" s="42">
        <f>COUNTIF(Vertices[Closeness Centrality],"&gt;= "&amp;L15)-COUNTIF(Vertices[Closeness Centrality],"&gt;="&amp;L16)</f>
        <v>4</v>
      </c>
      <c r="N15" s="41">
        <f t="shared" si="6"/>
        <v>0.03428950909090909</v>
      </c>
      <c r="O15" s="42">
        <f>COUNTIF(Vertices[Eigenvector Centrality],"&gt;= "&amp;N15)-COUNTIF(Vertices[Eigenvector Centrality],"&gt;="&amp;N16)</f>
        <v>0</v>
      </c>
      <c r="P15" s="41">
        <f t="shared" si="7"/>
        <v>1.8362951090909094</v>
      </c>
      <c r="Q15" s="42">
        <f>COUNTIF(Vertices[PageRank],"&gt;= "&amp;P15)-COUNTIF(Vertices[PageRank],"&gt;="&amp;P16)</f>
        <v>0</v>
      </c>
      <c r="R15" s="41">
        <f t="shared" si="8"/>
        <v>0.15757575757575754</v>
      </c>
      <c r="S15" s="46">
        <f>COUNTIF(Vertices[Clustering Coefficient],"&gt;= "&amp;R15)-COUNTIF(Vertices[Clustering Coefficient],"&gt;="&amp;R16)</f>
        <v>2</v>
      </c>
      <c r="T15" s="41" t="e">
        <f ca="1" t="shared" si="9"/>
        <v>#REF!</v>
      </c>
      <c r="U15" s="42" t="e">
        <f ca="1" t="shared" si="0"/>
        <v>#REF!</v>
      </c>
    </row>
    <row r="16" spans="1:21" ht="15">
      <c r="A16" s="36" t="s">
        <v>153</v>
      </c>
      <c r="B16" s="36">
        <v>3</v>
      </c>
      <c r="D16" s="34">
        <f t="shared" si="1"/>
        <v>0</v>
      </c>
      <c r="E16" s="3">
        <f>COUNTIF(Vertices[Degree],"&gt;= "&amp;D16)-COUNTIF(Vertices[Degree],"&gt;="&amp;D17)</f>
        <v>0</v>
      </c>
      <c r="F16" s="39">
        <f t="shared" si="2"/>
        <v>3.563636363636362</v>
      </c>
      <c r="G16" s="40">
        <f>COUNTIF(Vertices[In-Degree],"&gt;= "&amp;F16)-COUNTIF(Vertices[In-Degree],"&gt;="&amp;F17)</f>
        <v>0</v>
      </c>
      <c r="H16" s="39">
        <f t="shared" si="3"/>
        <v>1.5272727272727276</v>
      </c>
      <c r="I16" s="40">
        <f>COUNTIF(Vertices[Out-Degree],"&gt;= "&amp;H16)-COUNTIF(Vertices[Out-Degree],"&gt;="&amp;H17)</f>
        <v>0</v>
      </c>
      <c r="J16" s="39">
        <f t="shared" si="4"/>
        <v>36.8242425090909</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0.036927163636363634</v>
      </c>
      <c r="O16" s="40">
        <f>COUNTIF(Vertices[Eigenvector Centrality],"&gt;= "&amp;N16)-COUNTIF(Vertices[Eigenvector Centrality],"&gt;="&amp;N17)</f>
        <v>0</v>
      </c>
      <c r="P16" s="39">
        <f t="shared" si="7"/>
        <v>1.941997963636364</v>
      </c>
      <c r="Q16" s="40">
        <f>COUNTIF(Vertices[PageRank],"&gt;= "&amp;P16)-COUNTIF(Vertices[PageRank],"&gt;="&amp;P17)</f>
        <v>0</v>
      </c>
      <c r="R16" s="39">
        <f t="shared" si="8"/>
        <v>0.16969696969696965</v>
      </c>
      <c r="S16" s="45">
        <f>COUNTIF(Vertices[Clustering Coefficient],"&gt;= "&amp;R16)-COUNTIF(Vertices[Clustering Coefficient],"&gt;="&amp;R17)</f>
        <v>0</v>
      </c>
      <c r="T16" s="39" t="e">
        <f ca="1" t="shared" si="9"/>
        <v>#REF!</v>
      </c>
      <c r="U16" s="40" t="e">
        <f ca="1" t="shared" si="0"/>
        <v>#REF!</v>
      </c>
    </row>
    <row r="17" spans="1:21" ht="15">
      <c r="A17" s="36" t="s">
        <v>154</v>
      </c>
      <c r="B17" s="36">
        <v>14</v>
      </c>
      <c r="D17" s="34">
        <f t="shared" si="1"/>
        <v>0</v>
      </c>
      <c r="E17" s="3">
        <f>COUNTIF(Vertices[Degree],"&gt;= "&amp;D17)-COUNTIF(Vertices[Degree],"&gt;="&amp;D18)</f>
        <v>0</v>
      </c>
      <c r="F17" s="41">
        <f t="shared" si="2"/>
        <v>3.8181818181818166</v>
      </c>
      <c r="G17" s="42">
        <f>COUNTIF(Vertices[In-Degree],"&gt;= "&amp;F17)-COUNTIF(Vertices[In-Degree],"&gt;="&amp;F18)</f>
        <v>0</v>
      </c>
      <c r="H17" s="41">
        <f t="shared" si="3"/>
        <v>1.6363636363636367</v>
      </c>
      <c r="I17" s="42">
        <f>COUNTIF(Vertices[Out-Degree],"&gt;= "&amp;H17)-COUNTIF(Vertices[Out-Degree],"&gt;="&amp;H18)</f>
        <v>0</v>
      </c>
      <c r="J17" s="41">
        <f t="shared" si="4"/>
        <v>39.454545545454536</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0.03956481818181818</v>
      </c>
      <c r="O17" s="42">
        <f>COUNTIF(Vertices[Eigenvector Centrality],"&gt;= "&amp;N17)-COUNTIF(Vertices[Eigenvector Centrality],"&gt;="&amp;N18)</f>
        <v>0</v>
      </c>
      <c r="P17" s="41">
        <f t="shared" si="7"/>
        <v>2.0477008181818186</v>
      </c>
      <c r="Q17" s="42">
        <f>COUNTIF(Vertices[PageRank],"&gt;= "&amp;P17)-COUNTIF(Vertices[PageRank],"&gt;="&amp;P18)</f>
        <v>1</v>
      </c>
      <c r="R17" s="41">
        <f t="shared" si="8"/>
        <v>0.18181818181818177</v>
      </c>
      <c r="S17" s="46">
        <f>COUNTIF(Vertices[Clustering Coefficient],"&gt;= "&amp;R17)-COUNTIF(Vertices[Clustering Coefficient],"&gt;="&amp;R18)</f>
        <v>0</v>
      </c>
      <c r="T17" s="41" t="e">
        <f ca="1" t="shared" si="9"/>
        <v>#REF!</v>
      </c>
      <c r="U17" s="42" t="e">
        <f ca="1" t="shared" si="0"/>
        <v>#REF!</v>
      </c>
    </row>
    <row r="18" spans="1:21" ht="15">
      <c r="A18" s="36" t="s">
        <v>155</v>
      </c>
      <c r="B18" s="36">
        <v>22</v>
      </c>
      <c r="D18" s="34">
        <f t="shared" si="1"/>
        <v>0</v>
      </c>
      <c r="E18" s="3">
        <f>COUNTIF(Vertices[Degree],"&gt;= "&amp;D18)-COUNTIF(Vertices[Degree],"&gt;="&amp;D19)</f>
        <v>0</v>
      </c>
      <c r="F18" s="39">
        <f t="shared" si="2"/>
        <v>4.072727272727271</v>
      </c>
      <c r="G18" s="40">
        <f>COUNTIF(Vertices[In-Degree],"&gt;= "&amp;F18)-COUNTIF(Vertices[In-Degree],"&gt;="&amp;F19)</f>
        <v>0</v>
      </c>
      <c r="H18" s="39">
        <f t="shared" si="3"/>
        <v>1.7454545454545458</v>
      </c>
      <c r="I18" s="40">
        <f>COUNTIF(Vertices[Out-Degree],"&gt;= "&amp;H18)-COUNTIF(Vertices[Out-Degree],"&gt;="&amp;H19)</f>
        <v>0</v>
      </c>
      <c r="J18" s="39">
        <f t="shared" si="4"/>
        <v>42.08484858181817</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0.042202472727272726</v>
      </c>
      <c r="O18" s="40">
        <f>COUNTIF(Vertices[Eigenvector Centrality],"&gt;= "&amp;N18)-COUNTIF(Vertices[Eigenvector Centrality],"&gt;="&amp;N19)</f>
        <v>0</v>
      </c>
      <c r="P18" s="39">
        <f t="shared" si="7"/>
        <v>2.153403672727273</v>
      </c>
      <c r="Q18" s="40">
        <f>COUNTIF(Vertices[PageRank],"&gt;= "&amp;P18)-COUNTIF(Vertices[PageRank],"&gt;="&amp;P19)</f>
        <v>0</v>
      </c>
      <c r="R18" s="39">
        <f t="shared" si="8"/>
        <v>0.19393939393939388</v>
      </c>
      <c r="S18" s="45">
        <f>COUNTIF(Vertices[Clustering Coefficient],"&gt;= "&amp;R18)-COUNTIF(Vertices[Clustering Coefficient],"&gt;="&amp;R19)</f>
        <v>0</v>
      </c>
      <c r="T18" s="39" t="e">
        <f ca="1" t="shared" si="9"/>
        <v>#REF!</v>
      </c>
      <c r="U18" s="40" t="e">
        <f ca="1" t="shared" si="0"/>
        <v>#REF!</v>
      </c>
    </row>
    <row r="19" spans="1:21" ht="15">
      <c r="A19" s="130"/>
      <c r="B19" s="130"/>
      <c r="D19" s="34">
        <f t="shared" si="1"/>
        <v>0</v>
      </c>
      <c r="E19" s="3">
        <f>COUNTIF(Vertices[Degree],"&gt;= "&amp;D19)-COUNTIF(Vertices[Degree],"&gt;="&amp;D20)</f>
        <v>0</v>
      </c>
      <c r="F19" s="41">
        <f t="shared" si="2"/>
        <v>4.327272727272726</v>
      </c>
      <c r="G19" s="42">
        <f>COUNTIF(Vertices[In-Degree],"&gt;= "&amp;F19)-COUNTIF(Vertices[In-Degree],"&gt;="&amp;F20)</f>
        <v>0</v>
      </c>
      <c r="H19" s="41">
        <f t="shared" si="3"/>
        <v>1.854545454545455</v>
      </c>
      <c r="I19" s="42">
        <f>COUNTIF(Vertices[Out-Degree],"&gt;= "&amp;H19)-COUNTIF(Vertices[Out-Degree],"&gt;="&amp;H20)</f>
        <v>0</v>
      </c>
      <c r="J19" s="41">
        <f t="shared" si="4"/>
        <v>44.71515161818181</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0.04484012727272727</v>
      </c>
      <c r="O19" s="42">
        <f>COUNTIF(Vertices[Eigenvector Centrality],"&gt;= "&amp;N19)-COUNTIF(Vertices[Eigenvector Centrality],"&gt;="&amp;N20)</f>
        <v>0</v>
      </c>
      <c r="P19" s="41">
        <f t="shared" si="7"/>
        <v>2.2591065272727273</v>
      </c>
      <c r="Q19" s="42">
        <f>COUNTIF(Vertices[PageRank],"&gt;= "&amp;P19)-COUNTIF(Vertices[PageRank],"&gt;="&amp;P20)</f>
        <v>0</v>
      </c>
      <c r="R19" s="41">
        <f t="shared" si="8"/>
        <v>0.206060606060606</v>
      </c>
      <c r="S19" s="46">
        <f>COUNTIF(Vertices[Clustering Coefficient],"&gt;= "&amp;R19)-COUNTIF(Vertices[Clustering Coefficient],"&gt;="&amp;R20)</f>
        <v>0</v>
      </c>
      <c r="T19" s="41" t="e">
        <f ca="1" t="shared" si="9"/>
        <v>#REF!</v>
      </c>
      <c r="U19" s="42" t="e">
        <f ca="1" t="shared" si="0"/>
        <v>#REF!</v>
      </c>
    </row>
    <row r="20" spans="1:21" ht="15">
      <c r="A20" s="36" t="s">
        <v>156</v>
      </c>
      <c r="B20" s="36">
        <v>3</v>
      </c>
      <c r="D20" s="34">
        <f t="shared" si="1"/>
        <v>0</v>
      </c>
      <c r="E20" s="3">
        <f>COUNTIF(Vertices[Degree],"&gt;= "&amp;D20)-COUNTIF(Vertices[Degree],"&gt;="&amp;D21)</f>
        <v>0</v>
      </c>
      <c r="F20" s="39">
        <f t="shared" si="2"/>
        <v>4.581818181818181</v>
      </c>
      <c r="G20" s="40">
        <f>COUNTIF(Vertices[In-Degree],"&gt;= "&amp;F20)-COUNTIF(Vertices[In-Degree],"&gt;="&amp;F21)</f>
        <v>0</v>
      </c>
      <c r="H20" s="39">
        <f t="shared" si="3"/>
        <v>1.963636363636364</v>
      </c>
      <c r="I20" s="40">
        <f>COUNTIF(Vertices[Out-Degree],"&gt;= "&amp;H20)-COUNTIF(Vertices[Out-Degree],"&gt;="&amp;H21)</f>
        <v>13</v>
      </c>
      <c r="J20" s="39">
        <f t="shared" si="4"/>
        <v>47.34545465454544</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0.04747778181818182</v>
      </c>
      <c r="O20" s="40">
        <f>COUNTIF(Vertices[Eigenvector Centrality],"&gt;= "&amp;N20)-COUNTIF(Vertices[Eigenvector Centrality],"&gt;="&amp;N21)</f>
        <v>1</v>
      </c>
      <c r="P20" s="39">
        <f t="shared" si="7"/>
        <v>2.3648093818181817</v>
      </c>
      <c r="Q20" s="40">
        <f>COUNTIF(Vertices[PageRank],"&gt;= "&amp;P20)-COUNTIF(Vertices[PageRank],"&gt;="&amp;P21)</f>
        <v>2</v>
      </c>
      <c r="R20" s="39">
        <f t="shared" si="8"/>
        <v>0.21818181818181812</v>
      </c>
      <c r="S20" s="45">
        <f>COUNTIF(Vertices[Clustering Coefficient],"&gt;= "&amp;R20)-COUNTIF(Vertices[Clustering Coefficient],"&gt;="&amp;R21)</f>
        <v>0</v>
      </c>
      <c r="T20" s="39" t="e">
        <f ca="1" t="shared" si="9"/>
        <v>#REF!</v>
      </c>
      <c r="U20" s="40" t="e">
        <f ca="1" t="shared" si="0"/>
        <v>#REF!</v>
      </c>
    </row>
    <row r="21" spans="1:21" ht="15">
      <c r="A21" s="36" t="s">
        <v>157</v>
      </c>
      <c r="B21" s="36">
        <v>1.555866</v>
      </c>
      <c r="D21" s="34">
        <f t="shared" si="1"/>
        <v>0</v>
      </c>
      <c r="E21" s="3">
        <f>COUNTIF(Vertices[Degree],"&gt;= "&amp;D21)-COUNTIF(Vertices[Degree],"&gt;="&amp;D22)</f>
        <v>0</v>
      </c>
      <c r="F21" s="41">
        <f t="shared" si="2"/>
        <v>4.836363636363636</v>
      </c>
      <c r="G21" s="42">
        <f>COUNTIF(Vertices[In-Degree],"&gt;= "&amp;F21)-COUNTIF(Vertices[In-Degree],"&gt;="&amp;F22)</f>
        <v>0</v>
      </c>
      <c r="H21" s="41">
        <f t="shared" si="3"/>
        <v>2.072727272727273</v>
      </c>
      <c r="I21" s="42">
        <f>COUNTIF(Vertices[Out-Degree],"&gt;= "&amp;H21)-COUNTIF(Vertices[Out-Degree],"&gt;="&amp;H22)</f>
        <v>0</v>
      </c>
      <c r="J21" s="41">
        <f t="shared" si="4"/>
        <v>49.97575769090908</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0.05011543636363636</v>
      </c>
      <c r="O21" s="42">
        <f>COUNTIF(Vertices[Eigenvector Centrality],"&gt;= "&amp;N21)-COUNTIF(Vertices[Eigenvector Centrality],"&gt;="&amp;N22)</f>
        <v>0</v>
      </c>
      <c r="P21" s="41">
        <f t="shared" si="7"/>
        <v>2.470512236363636</v>
      </c>
      <c r="Q21" s="42">
        <f>COUNTIF(Vertices[PageRank],"&gt;= "&amp;P21)-COUNTIF(Vertices[PageRank],"&gt;="&amp;P22)</f>
        <v>1</v>
      </c>
      <c r="R21" s="41">
        <f t="shared" si="8"/>
        <v>0.23030303030303023</v>
      </c>
      <c r="S21" s="46">
        <f>COUNTIF(Vertices[Clustering Coefficient],"&gt;= "&amp;R21)-COUNTIF(Vertices[Clustering Coefficient],"&gt;="&amp;R22)</f>
        <v>0</v>
      </c>
      <c r="T21" s="41" t="e">
        <f ca="1" t="shared" si="9"/>
        <v>#REF!</v>
      </c>
      <c r="U21" s="42" t="e">
        <f ca="1" t="shared" si="0"/>
        <v>#REF!</v>
      </c>
    </row>
    <row r="22" spans="1:21" ht="15">
      <c r="A22" s="130"/>
      <c r="B22" s="130"/>
      <c r="D22" s="34">
        <f t="shared" si="1"/>
        <v>0</v>
      </c>
      <c r="E22" s="3">
        <f>COUNTIF(Vertices[Degree],"&gt;= "&amp;D22)-COUNTIF(Vertices[Degree],"&gt;="&amp;D23)</f>
        <v>0</v>
      </c>
      <c r="F22" s="39">
        <f t="shared" si="2"/>
        <v>5.090909090909091</v>
      </c>
      <c r="G22" s="40">
        <f>COUNTIF(Vertices[In-Degree],"&gt;= "&amp;F22)-COUNTIF(Vertices[In-Degree],"&gt;="&amp;F23)</f>
        <v>0</v>
      </c>
      <c r="H22" s="39">
        <f t="shared" si="3"/>
        <v>2.181818181818182</v>
      </c>
      <c r="I22" s="40">
        <f>COUNTIF(Vertices[Out-Degree],"&gt;= "&amp;H22)-COUNTIF(Vertices[Out-Degree],"&gt;="&amp;H23)</f>
        <v>0</v>
      </c>
      <c r="J22" s="39">
        <f t="shared" si="4"/>
        <v>52.60606072727271</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0.05275309090909091</v>
      </c>
      <c r="O22" s="40">
        <f>COUNTIF(Vertices[Eigenvector Centrality],"&gt;= "&amp;N22)-COUNTIF(Vertices[Eigenvector Centrality],"&gt;="&amp;N23)</f>
        <v>1</v>
      </c>
      <c r="P22" s="39">
        <f t="shared" si="7"/>
        <v>2.5762150909090904</v>
      </c>
      <c r="Q22" s="40">
        <f>COUNTIF(Vertices[PageRank],"&gt;= "&amp;P22)-COUNTIF(Vertices[PageRank],"&gt;="&amp;P23)</f>
        <v>0</v>
      </c>
      <c r="R22" s="39">
        <f t="shared" si="8"/>
        <v>0.24242424242424235</v>
      </c>
      <c r="S22" s="45">
        <f>COUNTIF(Vertices[Clustering Coefficient],"&gt;= "&amp;R22)-COUNTIF(Vertices[Clustering Coefficient],"&gt;="&amp;R23)</f>
        <v>2</v>
      </c>
      <c r="T22" s="39" t="e">
        <f ca="1" t="shared" si="9"/>
        <v>#REF!</v>
      </c>
      <c r="U22" s="40" t="e">
        <f ca="1" t="shared" si="0"/>
        <v>#REF!</v>
      </c>
    </row>
    <row r="23" spans="1:21" ht="15">
      <c r="A23" s="36" t="s">
        <v>158</v>
      </c>
      <c r="B23" s="36">
        <v>0.01360759493670886</v>
      </c>
      <c r="D23" s="34">
        <f t="shared" si="1"/>
        <v>0</v>
      </c>
      <c r="E23" s="3">
        <f>COUNTIF(Vertices[Degree],"&gt;= "&amp;D23)-COUNTIF(Vertices[Degree],"&gt;="&amp;D24)</f>
        <v>0</v>
      </c>
      <c r="F23" s="41">
        <f t="shared" si="2"/>
        <v>5.345454545454546</v>
      </c>
      <c r="G23" s="42">
        <f>COUNTIF(Vertices[In-Degree],"&gt;= "&amp;F23)-COUNTIF(Vertices[In-Degree],"&gt;="&amp;F24)</f>
        <v>0</v>
      </c>
      <c r="H23" s="41">
        <f t="shared" si="3"/>
        <v>2.290909090909091</v>
      </c>
      <c r="I23" s="42">
        <f>COUNTIF(Vertices[Out-Degree],"&gt;= "&amp;H23)-COUNTIF(Vertices[Out-Degree],"&gt;="&amp;H24)</f>
        <v>0</v>
      </c>
      <c r="J23" s="41">
        <f t="shared" si="4"/>
        <v>55.23636376363635</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0.055390745454545455</v>
      </c>
      <c r="O23" s="42">
        <f>COUNTIF(Vertices[Eigenvector Centrality],"&gt;= "&amp;N23)-COUNTIF(Vertices[Eigenvector Centrality],"&gt;="&amp;N24)</f>
        <v>0</v>
      </c>
      <c r="P23" s="41">
        <f t="shared" si="7"/>
        <v>2.6819179454545448</v>
      </c>
      <c r="Q23" s="42">
        <f>COUNTIF(Vertices[PageRank],"&gt;= "&amp;P23)-COUNTIF(Vertices[PageRank],"&gt;="&amp;P24)</f>
        <v>0</v>
      </c>
      <c r="R23" s="41">
        <f t="shared" si="8"/>
        <v>0.25454545454545446</v>
      </c>
      <c r="S23" s="46">
        <f>COUNTIF(Vertices[Clustering Coefficient],"&gt;= "&amp;R23)-COUNTIF(Vertices[Clustering Coefficient],"&gt;="&amp;R24)</f>
        <v>0</v>
      </c>
      <c r="T23" s="41" t="e">
        <f ca="1" t="shared" si="9"/>
        <v>#REF!</v>
      </c>
      <c r="U23" s="42" t="e">
        <f ca="1" t="shared" si="0"/>
        <v>#REF!</v>
      </c>
    </row>
    <row r="24" spans="1:21" ht="15">
      <c r="A24" s="36" t="s">
        <v>1167</v>
      </c>
      <c r="B24" s="36">
        <v>0.809077</v>
      </c>
      <c r="D24" s="34">
        <f t="shared" si="1"/>
        <v>0</v>
      </c>
      <c r="E24" s="3">
        <f>COUNTIF(Vertices[Degree],"&gt;= "&amp;D24)-COUNTIF(Vertices[Degree],"&gt;="&amp;D25)</f>
        <v>0</v>
      </c>
      <c r="F24" s="39">
        <f t="shared" si="2"/>
        <v>5.6000000000000005</v>
      </c>
      <c r="G24" s="40">
        <f>COUNTIF(Vertices[In-Degree],"&gt;= "&amp;F24)-COUNTIF(Vertices[In-Degree],"&gt;="&amp;F25)</f>
        <v>0</v>
      </c>
      <c r="H24" s="39">
        <f t="shared" si="3"/>
        <v>2.4</v>
      </c>
      <c r="I24" s="40">
        <f>COUNTIF(Vertices[Out-Degree],"&gt;= "&amp;H24)-COUNTIF(Vertices[Out-Degree],"&gt;="&amp;H25)</f>
        <v>0</v>
      </c>
      <c r="J24" s="39">
        <f t="shared" si="4"/>
        <v>57.86666679999998</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0.0580284</v>
      </c>
      <c r="O24" s="40">
        <f>COUNTIF(Vertices[Eigenvector Centrality],"&gt;= "&amp;N24)-COUNTIF(Vertices[Eigenvector Centrality],"&gt;="&amp;N25)</f>
        <v>0</v>
      </c>
      <c r="P24" s="39">
        <f t="shared" si="7"/>
        <v>2.787620799999999</v>
      </c>
      <c r="Q24" s="40">
        <f>COUNTIF(Vertices[PageRank],"&gt;= "&amp;P24)-COUNTIF(Vertices[PageRank],"&gt;="&amp;P25)</f>
        <v>0</v>
      </c>
      <c r="R24" s="39">
        <f t="shared" si="8"/>
        <v>0.2666666666666666</v>
      </c>
      <c r="S24" s="45">
        <f>COUNTIF(Vertices[Clustering Coefficient],"&gt;= "&amp;R24)-COUNTIF(Vertices[Clustering Coefficient],"&gt;="&amp;R25)</f>
        <v>0</v>
      </c>
      <c r="T24" s="39" t="e">
        <f ca="1" t="shared" si="9"/>
        <v>#REF!</v>
      </c>
      <c r="U24" s="40" t="e">
        <f ca="1" t="shared" si="0"/>
        <v>#REF!</v>
      </c>
    </row>
    <row r="25" spans="1:21" ht="15">
      <c r="A25" s="130"/>
      <c r="B25" s="130"/>
      <c r="D25" s="34">
        <f t="shared" si="1"/>
        <v>0</v>
      </c>
      <c r="E25" s="3">
        <f>COUNTIF(Vertices[Degree],"&gt;= "&amp;D25)-COUNTIF(Vertices[Degree],"&gt;="&amp;D26)</f>
        <v>0</v>
      </c>
      <c r="F25" s="41">
        <f t="shared" si="2"/>
        <v>5.854545454545455</v>
      </c>
      <c r="G25" s="42">
        <f>COUNTIF(Vertices[In-Degree],"&gt;= "&amp;F25)-COUNTIF(Vertices[In-Degree],"&gt;="&amp;F26)</f>
        <v>0</v>
      </c>
      <c r="H25" s="41">
        <f t="shared" si="3"/>
        <v>2.509090909090909</v>
      </c>
      <c r="I25" s="42">
        <f>COUNTIF(Vertices[Out-Degree],"&gt;= "&amp;H25)-COUNTIF(Vertices[Out-Degree],"&gt;="&amp;H26)</f>
        <v>0</v>
      </c>
      <c r="J25" s="41">
        <f t="shared" si="4"/>
        <v>60.49696983636362</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0.06066605454545455</v>
      </c>
      <c r="O25" s="42">
        <f>COUNTIF(Vertices[Eigenvector Centrality],"&gt;= "&amp;N25)-COUNTIF(Vertices[Eigenvector Centrality],"&gt;="&amp;N26)</f>
        <v>2</v>
      </c>
      <c r="P25" s="41">
        <f t="shared" si="7"/>
        <v>2.8933236545454535</v>
      </c>
      <c r="Q25" s="42">
        <f>COUNTIF(Vertices[PageRank],"&gt;= "&amp;P25)-COUNTIF(Vertices[PageRank],"&gt;="&amp;P26)</f>
        <v>0</v>
      </c>
      <c r="R25" s="41">
        <f t="shared" si="8"/>
        <v>0.27878787878787875</v>
      </c>
      <c r="S25" s="46">
        <f>COUNTIF(Vertices[Clustering Coefficient],"&gt;= "&amp;R25)-COUNTIF(Vertices[Clustering Coefficient],"&gt;="&amp;R26)</f>
        <v>0</v>
      </c>
      <c r="T25" s="41" t="e">
        <f ca="1" t="shared" si="9"/>
        <v>#REF!</v>
      </c>
      <c r="U25" s="42" t="e">
        <f ca="1" t="shared" si="0"/>
        <v>#REF!</v>
      </c>
    </row>
    <row r="26" spans="1:21" ht="15">
      <c r="A26" s="36" t="s">
        <v>1168</v>
      </c>
      <c r="B26" s="36" t="s">
        <v>1169</v>
      </c>
      <c r="D26" s="34">
        <f t="shared" si="1"/>
        <v>0</v>
      </c>
      <c r="E26" s="3">
        <f>COUNTIF(Vertices[Degree],"&gt;= "&amp;D26)-COUNTIF(Vertices[Degree],"&gt;="&amp;D28)</f>
        <v>0</v>
      </c>
      <c r="F26" s="39">
        <f t="shared" si="2"/>
        <v>6.10909090909091</v>
      </c>
      <c r="G26" s="40">
        <f>COUNTIF(Vertices[In-Degree],"&gt;= "&amp;F26)-COUNTIF(Vertices[In-Degree],"&gt;="&amp;F28)</f>
        <v>0</v>
      </c>
      <c r="H26" s="39">
        <f t="shared" si="3"/>
        <v>2.6181818181818177</v>
      </c>
      <c r="I26" s="40">
        <f>COUNTIF(Vertices[Out-Degree],"&gt;= "&amp;H26)-COUNTIF(Vertices[Out-Degree],"&gt;="&amp;H28)</f>
        <v>0</v>
      </c>
      <c r="J26" s="39">
        <f t="shared" si="4"/>
        <v>63.127272872727254</v>
      </c>
      <c r="K26" s="40">
        <f>COUNTIF(Vertices[Betweenness Centrality],"&gt;= "&amp;J26)-COUNTIF(Vertices[Betweenness Centrality],"&gt;="&amp;J28)</f>
        <v>1</v>
      </c>
      <c r="L26" s="39">
        <f t="shared" si="5"/>
        <v>0.43636363636363645</v>
      </c>
      <c r="M26" s="40">
        <f>COUNTIF(Vertices[Closeness Centrality],"&gt;= "&amp;L26)-COUNTIF(Vertices[Closeness Centrality],"&gt;="&amp;L28)</f>
        <v>0</v>
      </c>
      <c r="N26" s="39">
        <f t="shared" si="6"/>
        <v>0.06330370909090909</v>
      </c>
      <c r="O26" s="40">
        <f>COUNTIF(Vertices[Eigenvector Centrality],"&gt;= "&amp;N26)-COUNTIF(Vertices[Eigenvector Centrality],"&gt;="&amp;N28)</f>
        <v>0</v>
      </c>
      <c r="P26" s="39">
        <f t="shared" si="7"/>
        <v>2.999026509090908</v>
      </c>
      <c r="Q26" s="40">
        <f>COUNTIF(Vertices[PageRank],"&gt;= "&amp;P26)-COUNTIF(Vertices[PageRank],"&gt;="&amp;P28)</f>
        <v>1</v>
      </c>
      <c r="R26" s="39">
        <f t="shared" si="8"/>
        <v>0.2909090909090909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8"/>
      <c r="G27" s="79">
        <f>COUNTIF(Vertices[In-Degree],"&gt;= "&amp;F27)-COUNTIF(Vertices[In-Degree],"&gt;="&amp;F28)</f>
        <v>-4</v>
      </c>
      <c r="H27" s="78"/>
      <c r="I27" s="79">
        <f>COUNTIF(Vertices[Out-Degree],"&gt;= "&amp;H27)-COUNTIF(Vertices[Out-Degree],"&gt;="&amp;H28)</f>
        <v>-8</v>
      </c>
      <c r="J27" s="78"/>
      <c r="K27" s="79">
        <f>COUNTIF(Vertices[Betweenness Centrality],"&gt;= "&amp;J27)-COUNTIF(Vertices[Betweenness Centrality],"&gt;="&amp;J28)</f>
        <v>-2</v>
      </c>
      <c r="L27" s="78"/>
      <c r="M27" s="79">
        <f>COUNTIF(Vertices[Closeness Centrality],"&gt;= "&amp;L27)-COUNTIF(Vertices[Closeness Centrality],"&gt;="&amp;L28)</f>
        <v>-8</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-19</v>
      </c>
      <c r="T27" s="78"/>
      <c r="U27" s="79">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6.363636363636365</v>
      </c>
      <c r="G28" s="42">
        <f>COUNTIF(Vertices[In-Degree],"&gt;= "&amp;F28)-COUNTIF(Vertices[In-Degree],"&gt;="&amp;F40)</f>
        <v>0</v>
      </c>
      <c r="H28" s="41">
        <f>H26+($H$57-$H$2)/BinDivisor</f>
        <v>2.7272727272727266</v>
      </c>
      <c r="I28" s="42">
        <f>COUNTIF(Vertices[Out-Degree],"&gt;= "&amp;H28)-COUNTIF(Vertices[Out-Degree],"&gt;="&amp;H40)</f>
        <v>0</v>
      </c>
      <c r="J28" s="41">
        <f>J26+($J$57-$J$2)/BinDivisor</f>
        <v>65.75757590909089</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0.06594136363636363</v>
      </c>
      <c r="O28" s="42">
        <f>COUNTIF(Vertices[Eigenvector Centrality],"&gt;= "&amp;N28)-COUNTIF(Vertices[Eigenvector Centrality],"&gt;="&amp;N40)</f>
        <v>0</v>
      </c>
      <c r="P28" s="41">
        <f>P26+($P$57-$P$2)/BinDivisor</f>
        <v>3.104729363636362</v>
      </c>
      <c r="Q28" s="42">
        <f>COUNTIF(Vertices[PageRank],"&gt;= "&amp;P28)-COUNTIF(Vertices[PageRank],"&gt;="&amp;P40)</f>
        <v>0</v>
      </c>
      <c r="R28" s="41">
        <f>R26+($R$57-$R$2)/BinDivisor</f>
        <v>0.30303030303030304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-4</v>
      </c>
      <c r="H38" s="78"/>
      <c r="I38" s="79">
        <f>COUNTIF(Vertices[Out-Degree],"&gt;= "&amp;H38)-COUNTIF(Vertices[Out-Degree],"&gt;="&amp;H40)</f>
        <v>-8</v>
      </c>
      <c r="J38" s="78"/>
      <c r="K38" s="79">
        <f>COUNTIF(Vertices[Betweenness Centrality],"&gt;= "&amp;J38)-COUNTIF(Vertices[Betweenness Centrality],"&gt;="&amp;J40)</f>
        <v>-2</v>
      </c>
      <c r="L38" s="78"/>
      <c r="M38" s="79">
        <f>COUNTIF(Vertices[Closeness Centrality],"&gt;= "&amp;L38)-COUNTIF(Vertices[Closeness Centrality],"&gt;="&amp;L40)</f>
        <v>-8</v>
      </c>
      <c r="N38" s="78"/>
      <c r="O38" s="79">
        <f>COUNTIF(Vertices[Eigenvector Centrality],"&gt;= "&amp;N38)-COUNTIF(Vertices[Eigenvector Centrality],"&gt;="&amp;N40)</f>
        <v>-3</v>
      </c>
      <c r="P38" s="78"/>
      <c r="Q38" s="79">
        <f>COUNTIF(Vertices[Eigenvector Centrality],"&gt;= "&amp;P38)-COUNTIF(Vertices[Eigenvector Centrality],"&gt;="&amp;P40)</f>
        <v>0</v>
      </c>
      <c r="R38" s="78"/>
      <c r="S38" s="80">
        <f>COUNTIF(Vertices[Clustering Coefficient],"&gt;= "&amp;R38)-COUNTIF(Vertices[Clustering Coefficient],"&gt;="&amp;R40)</f>
        <v>-19</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-4</v>
      </c>
      <c r="H39" s="78"/>
      <c r="I39" s="79">
        <f>COUNTIF(Vertices[Out-Degree],"&gt;= "&amp;H39)-COUNTIF(Vertices[Out-Degree],"&gt;="&amp;H40)</f>
        <v>-8</v>
      </c>
      <c r="J39" s="78"/>
      <c r="K39" s="79">
        <f>COUNTIF(Vertices[Betweenness Centrality],"&gt;= "&amp;J39)-COUNTIF(Vertices[Betweenness Centrality],"&gt;="&amp;J40)</f>
        <v>-2</v>
      </c>
      <c r="L39" s="78"/>
      <c r="M39" s="79">
        <f>COUNTIF(Vertices[Closeness Centrality],"&gt;= "&amp;L39)-COUNTIF(Vertices[Closeness Centrality],"&gt;="&amp;L40)</f>
        <v>-8</v>
      </c>
      <c r="N39" s="78"/>
      <c r="O39" s="79">
        <f>COUNTIF(Vertices[Eigenvector Centrality],"&gt;= "&amp;N39)-COUNTIF(Vertices[Eigenvector Centrality],"&gt;="&amp;N40)</f>
        <v>-3</v>
      </c>
      <c r="P39" s="78"/>
      <c r="Q39" s="79">
        <f>COUNTIF(Vertices[Eigenvector Centrality],"&gt;= "&amp;P39)-COUNTIF(Vertices[Eigenvector Centrality],"&gt;="&amp;P40)</f>
        <v>0</v>
      </c>
      <c r="R39" s="78"/>
      <c r="S39" s="80">
        <f>COUNTIF(Vertices[Clustering Coefficient],"&gt;= "&amp;R39)-COUNTIF(Vertices[Clustering Coefficient],"&gt;="&amp;R40)</f>
        <v>-19</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6.61818181818182</v>
      </c>
      <c r="G40" s="40">
        <f>COUNTIF(Vertices[In-Degree],"&gt;= "&amp;F40)-COUNTIF(Vertices[In-Degree],"&gt;="&amp;F41)</f>
        <v>0</v>
      </c>
      <c r="H40" s="39">
        <f>H28+($H$57-$H$2)/BinDivisor</f>
        <v>2.8363636363636355</v>
      </c>
      <c r="I40" s="40">
        <f>COUNTIF(Vertices[Out-Degree],"&gt;= "&amp;H40)-COUNTIF(Vertices[Out-Degree],"&gt;="&amp;H41)</f>
        <v>0</v>
      </c>
      <c r="J40" s="39">
        <f>J28+($J$57-$J$2)/BinDivisor</f>
        <v>68.38787894545453</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0.06857901818181818</v>
      </c>
      <c r="O40" s="40">
        <f>COUNTIF(Vertices[Eigenvector Centrality],"&gt;= "&amp;N40)-COUNTIF(Vertices[Eigenvector Centrality],"&gt;="&amp;N41)</f>
        <v>0</v>
      </c>
      <c r="P40" s="39">
        <f>P28+($P$57-$P$2)/BinDivisor</f>
        <v>3.2104322181818166</v>
      </c>
      <c r="Q40" s="40">
        <f>COUNTIF(Vertices[PageRank],"&gt;= "&amp;P40)-COUNTIF(Vertices[PageRank],"&gt;="&amp;P41)</f>
        <v>1</v>
      </c>
      <c r="R40" s="39">
        <f>R28+($R$57-$R$2)/BinDivisor</f>
        <v>0.3151515151515152</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6.872727272727275</v>
      </c>
      <c r="G41" s="42">
        <f>COUNTIF(Vertices[In-Degree],"&gt;= "&amp;F41)-COUNTIF(Vertices[In-Degree],"&gt;="&amp;F42)</f>
        <v>0</v>
      </c>
      <c r="H41" s="41">
        <f aca="true" t="shared" si="12" ref="H41:H56">H40+($H$57-$H$2)/BinDivisor</f>
        <v>2.9454545454545444</v>
      </c>
      <c r="I41" s="42">
        <f>COUNTIF(Vertices[Out-Degree],"&gt;= "&amp;H41)-COUNTIF(Vertices[Out-Degree],"&gt;="&amp;H42)</f>
        <v>4</v>
      </c>
      <c r="J41" s="41">
        <f aca="true" t="shared" si="13" ref="J41:J56">J40+($J$57-$J$2)/BinDivisor</f>
        <v>71.01818198181817</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0.07121667272727272</v>
      </c>
      <c r="O41" s="42">
        <f>COUNTIF(Vertices[Eigenvector Centrality],"&gt;= "&amp;N41)-COUNTIF(Vertices[Eigenvector Centrality],"&gt;="&amp;N42)</f>
        <v>2</v>
      </c>
      <c r="P41" s="41">
        <f aca="true" t="shared" si="16" ref="P41:P56">P40+($P$57-$P$2)/BinDivisor</f>
        <v>3.316135072727271</v>
      </c>
      <c r="Q41" s="42">
        <f>COUNTIF(Vertices[PageRank],"&gt;= "&amp;P41)-COUNTIF(Vertices[PageRank],"&gt;="&amp;P42)</f>
        <v>0</v>
      </c>
      <c r="R41" s="41">
        <f aca="true" t="shared" si="17" ref="R41:R56">R40+($R$57-$R$2)/BinDivisor</f>
        <v>0.3272727272727273</v>
      </c>
      <c r="S41" s="46">
        <f>COUNTIF(Vertices[Clustering Coefficient],"&gt;= "&amp;R41)-COUNTIF(Vertices[Clustering Coefficient],"&gt;="&amp;R42)</f>
        <v>2</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7.12727272727273</v>
      </c>
      <c r="G42" s="40">
        <f>COUNTIF(Vertices[In-Degree],"&gt;= "&amp;F42)-COUNTIF(Vertices[In-Degree],"&gt;="&amp;F43)</f>
        <v>0</v>
      </c>
      <c r="H42" s="39">
        <f t="shared" si="12"/>
        <v>3.0545454545454533</v>
      </c>
      <c r="I42" s="40">
        <f>COUNTIF(Vertices[Out-Degree],"&gt;= "&amp;H42)-COUNTIF(Vertices[Out-Degree],"&gt;="&amp;H43)</f>
        <v>0</v>
      </c>
      <c r="J42" s="39">
        <f t="shared" si="13"/>
        <v>73.64848501818182</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0.07385432727272727</v>
      </c>
      <c r="O42" s="40">
        <f>COUNTIF(Vertices[Eigenvector Centrality],"&gt;= "&amp;N42)-COUNTIF(Vertices[Eigenvector Centrality],"&gt;="&amp;N43)</f>
        <v>0</v>
      </c>
      <c r="P42" s="39">
        <f t="shared" si="16"/>
        <v>3.4218379272727253</v>
      </c>
      <c r="Q42" s="40">
        <f>COUNTIF(Vertices[PageRank],"&gt;= "&amp;P42)-COUNTIF(Vertices[PageRank],"&gt;="&amp;P43)</f>
        <v>0</v>
      </c>
      <c r="R42" s="39">
        <f t="shared" si="17"/>
        <v>0.33939393939393947</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7.3818181818181845</v>
      </c>
      <c r="G43" s="42">
        <f>COUNTIF(Vertices[In-Degree],"&gt;= "&amp;F43)-COUNTIF(Vertices[In-Degree],"&gt;="&amp;F44)</f>
        <v>0</v>
      </c>
      <c r="H43" s="41">
        <f t="shared" si="12"/>
        <v>3.1636363636363622</v>
      </c>
      <c r="I43" s="42">
        <f>COUNTIF(Vertices[Out-Degree],"&gt;= "&amp;H43)-COUNTIF(Vertices[Out-Degree],"&gt;="&amp;H44)</f>
        <v>0</v>
      </c>
      <c r="J43" s="41">
        <f t="shared" si="13"/>
        <v>76.27878805454546</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0.07649198181818181</v>
      </c>
      <c r="O43" s="42">
        <f>COUNTIF(Vertices[Eigenvector Centrality],"&gt;= "&amp;N43)-COUNTIF(Vertices[Eigenvector Centrality],"&gt;="&amp;N44)</f>
        <v>0</v>
      </c>
      <c r="P43" s="41">
        <f t="shared" si="16"/>
        <v>3.5275407818181796</v>
      </c>
      <c r="Q43" s="42">
        <f>COUNTIF(Vertices[PageRank],"&gt;= "&amp;P43)-COUNTIF(Vertices[PageRank],"&gt;="&amp;P44)</f>
        <v>0</v>
      </c>
      <c r="R43" s="41">
        <f t="shared" si="17"/>
        <v>0.3515151515151516</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7.636363636363639</v>
      </c>
      <c r="G44" s="40">
        <f>COUNTIF(Vertices[In-Degree],"&gt;= "&amp;F44)-COUNTIF(Vertices[In-Degree],"&gt;="&amp;F45)</f>
        <v>0</v>
      </c>
      <c r="H44" s="39">
        <f t="shared" si="12"/>
        <v>3.272727272727271</v>
      </c>
      <c r="I44" s="40">
        <f>COUNTIF(Vertices[Out-Degree],"&gt;= "&amp;H44)-COUNTIF(Vertices[Out-Degree],"&gt;="&amp;H45)</f>
        <v>0</v>
      </c>
      <c r="J44" s="39">
        <f t="shared" si="13"/>
        <v>78.9090910909091</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0.07912963636363636</v>
      </c>
      <c r="O44" s="40">
        <f>COUNTIF(Vertices[Eigenvector Centrality],"&gt;= "&amp;N44)-COUNTIF(Vertices[Eigenvector Centrality],"&gt;="&amp;N45)</f>
        <v>0</v>
      </c>
      <c r="P44" s="39">
        <f t="shared" si="16"/>
        <v>3.633243636363634</v>
      </c>
      <c r="Q44" s="40">
        <f>COUNTIF(Vertices[PageRank],"&gt;= "&amp;P44)-COUNTIF(Vertices[PageRank],"&gt;="&amp;P45)</f>
        <v>0</v>
      </c>
      <c r="R44" s="39">
        <f t="shared" si="17"/>
        <v>0.36363636363636376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7.890909090909094</v>
      </c>
      <c r="G45" s="42">
        <f>COUNTIF(Vertices[In-Degree],"&gt;= "&amp;F45)-COUNTIF(Vertices[In-Degree],"&gt;="&amp;F46)</f>
        <v>0</v>
      </c>
      <c r="H45" s="41">
        <f t="shared" si="12"/>
        <v>3.38181818181818</v>
      </c>
      <c r="I45" s="42">
        <f>COUNTIF(Vertices[Out-Degree],"&gt;= "&amp;H45)-COUNTIF(Vertices[Out-Degree],"&gt;="&amp;H46)</f>
        <v>0</v>
      </c>
      <c r="J45" s="41">
        <f t="shared" si="13"/>
        <v>81.53939412727274</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0.0817672909090909</v>
      </c>
      <c r="O45" s="42">
        <f>COUNTIF(Vertices[Eigenvector Centrality],"&gt;= "&amp;N45)-COUNTIF(Vertices[Eigenvector Centrality],"&gt;="&amp;N46)</f>
        <v>0</v>
      </c>
      <c r="P45" s="41">
        <f t="shared" si="16"/>
        <v>3.7389464909090884</v>
      </c>
      <c r="Q45" s="42">
        <f>COUNTIF(Vertices[PageRank],"&gt;= "&amp;P45)-COUNTIF(Vertices[PageRank],"&gt;="&amp;P46)</f>
        <v>0</v>
      </c>
      <c r="R45" s="41">
        <f t="shared" si="17"/>
        <v>0.3757575757575759</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8.145454545454548</v>
      </c>
      <c r="G46" s="40">
        <f>COUNTIF(Vertices[In-Degree],"&gt;= "&amp;F46)-COUNTIF(Vertices[In-Degree],"&gt;="&amp;F47)</f>
        <v>0</v>
      </c>
      <c r="H46" s="39">
        <f t="shared" si="12"/>
        <v>3.490909090909089</v>
      </c>
      <c r="I46" s="40">
        <f>COUNTIF(Vertices[Out-Degree],"&gt;= "&amp;H46)-COUNTIF(Vertices[Out-Degree],"&gt;="&amp;H47)</f>
        <v>0</v>
      </c>
      <c r="J46" s="39">
        <f t="shared" si="13"/>
        <v>84.16969716363639</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0.08440494545454545</v>
      </c>
      <c r="O46" s="40">
        <f>COUNTIF(Vertices[Eigenvector Centrality],"&gt;= "&amp;N46)-COUNTIF(Vertices[Eigenvector Centrality],"&gt;="&amp;N47)</f>
        <v>0</v>
      </c>
      <c r="P46" s="39">
        <f t="shared" si="16"/>
        <v>3.8446493454545427</v>
      </c>
      <c r="Q46" s="40">
        <f>COUNTIF(Vertices[PageRank],"&gt;= "&amp;P46)-COUNTIF(Vertices[PageRank],"&gt;="&amp;P47)</f>
        <v>0</v>
      </c>
      <c r="R46" s="39">
        <f t="shared" si="17"/>
        <v>0.38787878787878804</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8.400000000000002</v>
      </c>
      <c r="G47" s="42">
        <f>COUNTIF(Vertices[In-Degree],"&gt;= "&amp;F47)-COUNTIF(Vertices[In-Degree],"&gt;="&amp;F48)</f>
        <v>0</v>
      </c>
      <c r="H47" s="41">
        <f t="shared" si="12"/>
        <v>3.599999999999998</v>
      </c>
      <c r="I47" s="42">
        <f>COUNTIF(Vertices[Out-Degree],"&gt;= "&amp;H47)-COUNTIF(Vertices[Out-Degree],"&gt;="&amp;H48)</f>
        <v>0</v>
      </c>
      <c r="J47" s="41">
        <f t="shared" si="13"/>
        <v>86.80000020000003</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0.0870426</v>
      </c>
      <c r="O47" s="42">
        <f>COUNTIF(Vertices[Eigenvector Centrality],"&gt;= "&amp;N47)-COUNTIF(Vertices[Eigenvector Centrality],"&gt;="&amp;N48)</f>
        <v>0</v>
      </c>
      <c r="P47" s="41">
        <f t="shared" si="16"/>
        <v>3.950352199999997</v>
      </c>
      <c r="Q47" s="42">
        <f>COUNTIF(Vertices[PageRank],"&gt;= "&amp;P47)-COUNTIF(Vertices[PageRank],"&gt;="&amp;P48)</f>
        <v>0</v>
      </c>
      <c r="R47" s="41">
        <f t="shared" si="17"/>
        <v>0.4000000000000002</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8.654545454545456</v>
      </c>
      <c r="G48" s="40">
        <f>COUNTIF(Vertices[In-Degree],"&gt;= "&amp;F48)-COUNTIF(Vertices[In-Degree],"&gt;="&amp;F49)</f>
        <v>0</v>
      </c>
      <c r="H48" s="39">
        <f t="shared" si="12"/>
        <v>3.7090909090909068</v>
      </c>
      <c r="I48" s="40">
        <f>COUNTIF(Vertices[Out-Degree],"&gt;= "&amp;H48)-COUNTIF(Vertices[Out-Degree],"&gt;="&amp;H49)</f>
        <v>0</v>
      </c>
      <c r="J48" s="39">
        <f t="shared" si="13"/>
        <v>89.43030323636367</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0.08968025454545454</v>
      </c>
      <c r="O48" s="40">
        <f>COUNTIF(Vertices[Eigenvector Centrality],"&gt;= "&amp;N48)-COUNTIF(Vertices[Eigenvector Centrality],"&gt;="&amp;N49)</f>
        <v>0</v>
      </c>
      <c r="P48" s="39">
        <f t="shared" si="16"/>
        <v>4.0560550545454515</v>
      </c>
      <c r="Q48" s="40">
        <f>COUNTIF(Vertices[PageRank],"&gt;= "&amp;P48)-COUNTIF(Vertices[PageRank],"&gt;="&amp;P49)</f>
        <v>0</v>
      </c>
      <c r="R48" s="39">
        <f t="shared" si="17"/>
        <v>0.41212121212121233</v>
      </c>
      <c r="S48" s="45">
        <f>COUNTIF(Vertices[Clustering Coefficient],"&gt;= "&amp;R48)-COUNTIF(Vertices[Clustering Coefficient],"&gt;="&amp;R49)</f>
        <v>2</v>
      </c>
      <c r="T48" s="39" t="e">
        <f ca="1" t="shared" si="18"/>
        <v>#REF!</v>
      </c>
      <c r="U48" s="40" t="e">
        <f ca="1" t="shared" si="0"/>
        <v>#REF!</v>
      </c>
    </row>
    <row r="49" spans="4:21" ht="15">
      <c r="D49" s="34">
        <f t="shared" si="10"/>
        <v>0</v>
      </c>
      <c r="E49" s="3">
        <f>COUNTIF(Vertices[Degree],"&gt;= "&amp;D49)-COUNTIF(Vertices[Degree],"&gt;="&amp;D50)</f>
        <v>0</v>
      </c>
      <c r="F49" s="41">
        <f t="shared" si="11"/>
        <v>8.90909090909091</v>
      </c>
      <c r="G49" s="42">
        <f>COUNTIF(Vertices[In-Degree],"&gt;= "&amp;F49)-COUNTIF(Vertices[In-Degree],"&gt;="&amp;F50)</f>
        <v>1</v>
      </c>
      <c r="H49" s="41">
        <f t="shared" si="12"/>
        <v>3.8181818181818157</v>
      </c>
      <c r="I49" s="42">
        <f>COUNTIF(Vertices[Out-Degree],"&gt;= "&amp;H49)-COUNTIF(Vertices[Out-Degree],"&gt;="&amp;H50)</f>
        <v>0</v>
      </c>
      <c r="J49" s="41">
        <f t="shared" si="13"/>
        <v>92.06060627272731</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0.09231790909090909</v>
      </c>
      <c r="O49" s="42">
        <f>COUNTIF(Vertices[Eigenvector Centrality],"&gt;= "&amp;N49)-COUNTIF(Vertices[Eigenvector Centrality],"&gt;="&amp;N50)</f>
        <v>0</v>
      </c>
      <c r="P49" s="41">
        <f t="shared" si="16"/>
        <v>4.161757909090906</v>
      </c>
      <c r="Q49" s="42">
        <f>COUNTIF(Vertices[PageRank],"&gt;= "&amp;P49)-COUNTIF(Vertices[PageRank],"&gt;="&amp;P50)</f>
        <v>0</v>
      </c>
      <c r="R49" s="41">
        <f t="shared" si="17"/>
        <v>0.4242424242424245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9.163636363636364</v>
      </c>
      <c r="G50" s="40">
        <f>COUNTIF(Vertices[In-Degree],"&gt;= "&amp;F50)-COUNTIF(Vertices[In-Degree],"&gt;="&amp;F51)</f>
        <v>0</v>
      </c>
      <c r="H50" s="39">
        <f t="shared" si="12"/>
        <v>3.9272727272727246</v>
      </c>
      <c r="I50" s="40">
        <f>COUNTIF(Vertices[Out-Degree],"&gt;= "&amp;H50)-COUNTIF(Vertices[Out-Degree],"&gt;="&amp;H51)</f>
        <v>2</v>
      </c>
      <c r="J50" s="39">
        <f t="shared" si="13"/>
        <v>94.69090930909096</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0.09495556363636364</v>
      </c>
      <c r="O50" s="40">
        <f>COUNTIF(Vertices[Eigenvector Centrality],"&gt;= "&amp;N50)-COUNTIF(Vertices[Eigenvector Centrality],"&gt;="&amp;N51)</f>
        <v>0</v>
      </c>
      <c r="P50" s="39">
        <f t="shared" si="16"/>
        <v>4.267460763636361</v>
      </c>
      <c r="Q50" s="40">
        <f>COUNTIF(Vertices[PageRank],"&gt;= "&amp;P50)-COUNTIF(Vertices[PageRank],"&gt;="&amp;P51)</f>
        <v>0</v>
      </c>
      <c r="R50" s="39">
        <f t="shared" si="17"/>
        <v>0.4363636363636366</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9.418181818181818</v>
      </c>
      <c r="G51" s="42">
        <f>COUNTIF(Vertices[In-Degree],"&gt;= "&amp;F51)-COUNTIF(Vertices[In-Degree],"&gt;="&amp;F52)</f>
        <v>0</v>
      </c>
      <c r="H51" s="41">
        <f t="shared" si="12"/>
        <v>4.0363636363636335</v>
      </c>
      <c r="I51" s="42">
        <f>COUNTIF(Vertices[Out-Degree],"&gt;= "&amp;H51)-COUNTIF(Vertices[Out-Degree],"&gt;="&amp;H52)</f>
        <v>0</v>
      </c>
      <c r="J51" s="41">
        <f t="shared" si="13"/>
        <v>97.3212123454546</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0.09759321818181818</v>
      </c>
      <c r="O51" s="42">
        <f>COUNTIF(Vertices[Eigenvector Centrality],"&gt;= "&amp;N51)-COUNTIF(Vertices[Eigenvector Centrality],"&gt;="&amp;N52)</f>
        <v>0</v>
      </c>
      <c r="P51" s="41">
        <f t="shared" si="16"/>
        <v>4.373163618181816</v>
      </c>
      <c r="Q51" s="42">
        <f>COUNTIF(Vertices[PageRank],"&gt;= "&amp;P51)-COUNTIF(Vertices[PageRank],"&gt;="&amp;P52)</f>
        <v>0</v>
      </c>
      <c r="R51" s="41">
        <f t="shared" si="17"/>
        <v>0.44848484848484876</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9.672727272727272</v>
      </c>
      <c r="G52" s="40">
        <f>COUNTIF(Vertices[In-Degree],"&gt;= "&amp;F52)-COUNTIF(Vertices[In-Degree],"&gt;="&amp;F53)</f>
        <v>0</v>
      </c>
      <c r="H52" s="39">
        <f t="shared" si="12"/>
        <v>4.145454545454543</v>
      </c>
      <c r="I52" s="40">
        <f>COUNTIF(Vertices[Out-Degree],"&gt;= "&amp;H52)-COUNTIF(Vertices[Out-Degree],"&gt;="&amp;H53)</f>
        <v>0</v>
      </c>
      <c r="J52" s="39">
        <f t="shared" si="13"/>
        <v>99.95151538181824</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0.10023087272727273</v>
      </c>
      <c r="O52" s="40">
        <f>COUNTIF(Vertices[Eigenvector Centrality],"&gt;= "&amp;N52)-COUNTIF(Vertices[Eigenvector Centrality],"&gt;="&amp;N53)</f>
        <v>0</v>
      </c>
      <c r="P52" s="39">
        <f t="shared" si="16"/>
        <v>4.478866472727271</v>
      </c>
      <c r="Q52" s="40">
        <f>COUNTIF(Vertices[PageRank],"&gt;= "&amp;P52)-COUNTIF(Vertices[PageRank],"&gt;="&amp;P53)</f>
        <v>0</v>
      </c>
      <c r="R52" s="39">
        <f t="shared" si="17"/>
        <v>0.4606060606060609</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9.927272727272726</v>
      </c>
      <c r="G53" s="42">
        <f>COUNTIF(Vertices[In-Degree],"&gt;= "&amp;F53)-COUNTIF(Vertices[In-Degree],"&gt;="&amp;F54)</f>
        <v>1</v>
      </c>
      <c r="H53" s="41">
        <f t="shared" si="12"/>
        <v>4.254545454545452</v>
      </c>
      <c r="I53" s="42">
        <f>COUNTIF(Vertices[Out-Degree],"&gt;= "&amp;H53)-COUNTIF(Vertices[Out-Degree],"&gt;="&amp;H54)</f>
        <v>0</v>
      </c>
      <c r="J53" s="41">
        <f t="shared" si="13"/>
        <v>102.58181841818188</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0.10286852727272727</v>
      </c>
      <c r="O53" s="42">
        <f>COUNTIF(Vertices[Eigenvector Centrality],"&gt;= "&amp;N53)-COUNTIF(Vertices[Eigenvector Centrality],"&gt;="&amp;N54)</f>
        <v>0</v>
      </c>
      <c r="P53" s="41">
        <f t="shared" si="16"/>
        <v>4.5845693272727255</v>
      </c>
      <c r="Q53" s="42">
        <f>COUNTIF(Vertices[PageRank],"&gt;= "&amp;P53)-COUNTIF(Vertices[PageRank],"&gt;="&amp;P54)</f>
        <v>0</v>
      </c>
      <c r="R53" s="41">
        <f t="shared" si="17"/>
        <v>0.47272727272727305</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10.18181818181818</v>
      </c>
      <c r="G54" s="40">
        <f>COUNTIF(Vertices[In-Degree],"&gt;= "&amp;F54)-COUNTIF(Vertices[In-Degree],"&gt;="&amp;F55)</f>
        <v>0</v>
      </c>
      <c r="H54" s="39">
        <f t="shared" si="12"/>
        <v>4.3636363636363615</v>
      </c>
      <c r="I54" s="40">
        <f>COUNTIF(Vertices[Out-Degree],"&gt;= "&amp;H54)-COUNTIF(Vertices[Out-Degree],"&gt;="&amp;H55)</f>
        <v>0</v>
      </c>
      <c r="J54" s="39">
        <f t="shared" si="13"/>
        <v>105.21212145454552</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0.10550618181818182</v>
      </c>
      <c r="O54" s="40">
        <f>COUNTIF(Vertices[Eigenvector Centrality],"&gt;= "&amp;N54)-COUNTIF(Vertices[Eigenvector Centrality],"&gt;="&amp;N55)</f>
        <v>0</v>
      </c>
      <c r="P54" s="39">
        <f t="shared" si="16"/>
        <v>4.69027218181818</v>
      </c>
      <c r="Q54" s="40">
        <f>COUNTIF(Vertices[PageRank],"&gt;= "&amp;P54)-COUNTIF(Vertices[PageRank],"&gt;="&amp;P55)</f>
        <v>0</v>
      </c>
      <c r="R54" s="39">
        <f t="shared" si="17"/>
        <v>0.4848484848484852</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10.436363636363634</v>
      </c>
      <c r="G55" s="42">
        <f>COUNTIF(Vertices[In-Degree],"&gt;= "&amp;F55)-COUNTIF(Vertices[In-Degree],"&gt;="&amp;F56)</f>
        <v>0</v>
      </c>
      <c r="H55" s="41">
        <f t="shared" si="12"/>
        <v>4.472727272727271</v>
      </c>
      <c r="I55" s="42">
        <f>COUNTIF(Vertices[Out-Degree],"&gt;= "&amp;H55)-COUNTIF(Vertices[Out-Degree],"&gt;="&amp;H56)</f>
        <v>0</v>
      </c>
      <c r="J55" s="41">
        <f t="shared" si="13"/>
        <v>107.84242449090917</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0.10814383636363636</v>
      </c>
      <c r="O55" s="42">
        <f>COUNTIF(Vertices[Eigenvector Centrality],"&gt;= "&amp;N55)-COUNTIF(Vertices[Eigenvector Centrality],"&gt;="&amp;N56)</f>
        <v>0</v>
      </c>
      <c r="P55" s="41">
        <f t="shared" si="16"/>
        <v>4.795975036363635</v>
      </c>
      <c r="Q55" s="42">
        <f>COUNTIF(Vertices[PageRank],"&gt;= "&amp;P55)-COUNTIF(Vertices[PageRank],"&gt;="&amp;P56)</f>
        <v>0</v>
      </c>
      <c r="R55" s="41">
        <f t="shared" si="17"/>
        <v>0.49696969696969734</v>
      </c>
      <c r="S55" s="46">
        <f>COUNTIF(Vertices[Clustering Coefficient],"&gt;= "&amp;R55)-COUNTIF(Vertices[Clustering Coefficient],"&gt;="&amp;R56)</f>
        <v>13</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10.690909090909088</v>
      </c>
      <c r="G56" s="40">
        <f>COUNTIF(Vertices[In-Degree],"&gt;= "&amp;F56)-COUNTIF(Vertices[In-Degree],"&gt;="&amp;F57)</f>
        <v>1</v>
      </c>
      <c r="H56" s="39">
        <f t="shared" si="12"/>
        <v>4.58181818181818</v>
      </c>
      <c r="I56" s="40">
        <f>COUNTIF(Vertices[Out-Degree],"&gt;= "&amp;H56)-COUNTIF(Vertices[Out-Degree],"&gt;="&amp;H57)</f>
        <v>1</v>
      </c>
      <c r="J56" s="39">
        <f t="shared" si="13"/>
        <v>110.47272752727281</v>
      </c>
      <c r="K56" s="40">
        <f>COUNTIF(Vertices[Betweenness Centrality],"&gt;= "&amp;J56)-COUNTIF(Vertices[Betweenness Centrality],"&gt;="&amp;J57)</f>
        <v>1</v>
      </c>
      <c r="L56" s="39">
        <f t="shared" si="14"/>
        <v>0.7636363636363638</v>
      </c>
      <c r="M56" s="40">
        <f>COUNTIF(Vertices[Closeness Centrality],"&gt;= "&amp;L56)-COUNTIF(Vertices[Closeness Centrality],"&gt;="&amp;L57)</f>
        <v>0</v>
      </c>
      <c r="N56" s="39">
        <f t="shared" si="15"/>
        <v>0.11078149090909091</v>
      </c>
      <c r="O56" s="40">
        <f>COUNTIF(Vertices[Eigenvector Centrality],"&gt;= "&amp;N56)-COUNTIF(Vertices[Eigenvector Centrality],"&gt;="&amp;N57)</f>
        <v>0</v>
      </c>
      <c r="P56" s="39">
        <f t="shared" si="16"/>
        <v>4.90167789090909</v>
      </c>
      <c r="Q56" s="40">
        <f>COUNTIF(Vertices[PageRank],"&gt;= "&amp;P56)-COUNTIF(Vertices[PageRank],"&gt;="&amp;P57)</f>
        <v>1</v>
      </c>
      <c r="R56" s="39">
        <f t="shared" si="17"/>
        <v>0.5090909090909095</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14</v>
      </c>
      <c r="G57" s="44">
        <f>COUNTIF(Vertices[In-Degree],"&gt;= "&amp;F57)-COUNTIF(Vertices[In-Degree],"&gt;="&amp;F58)</f>
        <v>1</v>
      </c>
      <c r="H57" s="43">
        <f>MAX(Vertices[Out-Degree])</f>
        <v>6</v>
      </c>
      <c r="I57" s="44">
        <f>COUNTIF(Vertices[Out-Degree],"&gt;= "&amp;H57)-COUNTIF(Vertices[Out-Degree],"&gt;="&amp;H58)</f>
        <v>1</v>
      </c>
      <c r="J57" s="43">
        <f>MAX(Vertices[Betweenness Centrality])</f>
        <v>144.666667</v>
      </c>
      <c r="K57" s="44">
        <f>COUNTIF(Vertices[Betweenness Centrality],"&gt;= "&amp;J57)-COUNTIF(Vertices[Betweenness Centrality],"&gt;="&amp;J58)</f>
        <v>1</v>
      </c>
      <c r="L57" s="43">
        <f>MAX(Vertices[Closeness Centrality])</f>
        <v>1</v>
      </c>
      <c r="M57" s="44">
        <f>COUNTIF(Vertices[Closeness Centrality],"&gt;= "&amp;L57)-COUNTIF(Vertices[Closeness Centrality],"&gt;="&amp;L58)</f>
        <v>8</v>
      </c>
      <c r="N57" s="43">
        <f>MAX(Vertices[Eigenvector Centrality])</f>
        <v>0.145071</v>
      </c>
      <c r="O57" s="44">
        <f>COUNTIF(Vertices[Eigenvector Centrality],"&gt;= "&amp;N57)-COUNTIF(Vertices[Eigenvector Centrality],"&gt;="&amp;N58)</f>
        <v>1</v>
      </c>
      <c r="P57" s="43">
        <f>MAX(Vertices[PageRank])</f>
        <v>6.275815</v>
      </c>
      <c r="Q57" s="44">
        <f>COUNTIF(Vertices[PageRank],"&gt;= "&amp;P57)-COUNTIF(Vertices[PageRank],"&gt;="&amp;P58)</f>
        <v>1</v>
      </c>
      <c r="R57" s="43">
        <f>MAX(Vertices[Clustering Coefficient])</f>
        <v>0.6666666666666666</v>
      </c>
      <c r="S57" s="47">
        <f>COUNTIF(Vertices[Clustering Coefficient],"&gt;= "&amp;R57)-COUNTIF(Vertices[Clustering Coefficient],"&gt;="&amp;R58)</f>
        <v>2</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14</v>
      </c>
    </row>
    <row r="71" spans="1:2" ht="15">
      <c r="A71" s="35" t="s">
        <v>90</v>
      </c>
      <c r="B71" s="49">
        <f>_xlfn.IFERROR(AVERAGE(Vertices[In-Degree]),NoMetricMessage)</f>
        <v>1.15</v>
      </c>
    </row>
    <row r="72" spans="1:2" ht="15">
      <c r="A72" s="35" t="s">
        <v>91</v>
      </c>
      <c r="B72" s="49">
        <f>_xlfn.IFERROR(MEDIAN(Vertices[In-Degree]),NoMetricMessage)</f>
        <v>0</v>
      </c>
    </row>
    <row r="83" spans="1:2" ht="15">
      <c r="A83" s="35" t="s">
        <v>94</v>
      </c>
      <c r="B83" s="48">
        <f>IF(COUNT(Vertices[Out-Degree])&gt;0,H2,NoMetricMessage)</f>
        <v>0</v>
      </c>
    </row>
    <row r="84" spans="1:2" ht="15">
      <c r="A84" s="35" t="s">
        <v>95</v>
      </c>
      <c r="B84" s="48">
        <f>IF(COUNT(Vertices[Out-Degree])&gt;0,H57,NoMetricMessage)</f>
        <v>6</v>
      </c>
    </row>
    <row r="85" spans="1:2" ht="15">
      <c r="A85" s="35" t="s">
        <v>96</v>
      </c>
      <c r="B85" s="49">
        <f>_xlfn.IFERROR(AVERAGE(Vertices[Out-Degree]),NoMetricMessage)</f>
        <v>1.15</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144.666667</v>
      </c>
    </row>
    <row r="99" spans="1:2" ht="15">
      <c r="A99" s="35" t="s">
        <v>102</v>
      </c>
      <c r="B99" s="49">
        <f>_xlfn.IFERROR(AVERAGE(Vertices[Betweenness Centrality]),NoMetricMessage)</f>
        <v>5.975000025000001</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0.1734807000000001</v>
      </c>
    </row>
    <row r="114" spans="1:2" ht="15">
      <c r="A114" s="35" t="s">
        <v>109</v>
      </c>
      <c r="B114" s="49">
        <f>_xlfn.IFERROR(MEDIAN(Vertices[Closeness Centrality]),NoMetricMessage)</f>
        <v>0.066667</v>
      </c>
    </row>
    <row r="125" spans="1:2" ht="15">
      <c r="A125" s="35" t="s">
        <v>112</v>
      </c>
      <c r="B125" s="49">
        <f>IF(COUNT(Vertices[Eigenvector Centrality])&gt;0,N2,NoMetricMessage)</f>
        <v>0</v>
      </c>
    </row>
    <row r="126" spans="1:2" ht="15">
      <c r="A126" s="35" t="s">
        <v>113</v>
      </c>
      <c r="B126" s="49">
        <f>IF(COUNT(Vertices[Eigenvector Centrality])&gt;0,N57,NoMetricMessage)</f>
        <v>0.145071</v>
      </c>
    </row>
    <row r="127" spans="1:2" ht="15">
      <c r="A127" s="35" t="s">
        <v>114</v>
      </c>
      <c r="B127" s="49">
        <f>_xlfn.IFERROR(AVERAGE(Vertices[Eigenvector Centrality]),NoMetricMessage)</f>
        <v>0.012499937500000002</v>
      </c>
    </row>
    <row r="128" spans="1:2" ht="15">
      <c r="A128" s="35" t="s">
        <v>115</v>
      </c>
      <c r="B128" s="49">
        <f>_xlfn.IFERROR(MEDIAN(Vertices[Eigenvector Centrality]),NoMetricMessage)</f>
        <v>0</v>
      </c>
    </row>
    <row r="139" spans="1:2" ht="15">
      <c r="A139" s="35" t="s">
        <v>140</v>
      </c>
      <c r="B139" s="49">
        <f>IF(COUNT(Vertices[PageRank])&gt;0,P2,NoMetricMessage)</f>
        <v>0.462158</v>
      </c>
    </row>
    <row r="140" spans="1:2" ht="15">
      <c r="A140" s="35" t="s">
        <v>141</v>
      </c>
      <c r="B140" s="49">
        <f>IF(COUNT(Vertices[PageRank])&gt;0,P57,NoMetricMessage)</f>
        <v>6.275815</v>
      </c>
    </row>
    <row r="141" spans="1:2" ht="15">
      <c r="A141" s="35" t="s">
        <v>142</v>
      </c>
      <c r="B141" s="49">
        <f>_xlfn.IFERROR(AVERAGE(Vertices[PageRank]),NoMetricMessage)</f>
        <v>0.9999929875000013</v>
      </c>
    </row>
    <row r="142" spans="1:2" ht="15">
      <c r="A142" s="35" t="s">
        <v>143</v>
      </c>
      <c r="B142" s="49">
        <f>_xlfn.IFERROR(MEDIAN(Vertices[PageRank]),NoMetricMessage)</f>
        <v>0.655401</v>
      </c>
    </row>
    <row r="153" spans="1:2" ht="15">
      <c r="A153" s="35" t="s">
        <v>118</v>
      </c>
      <c r="B153" s="49">
        <f>IF(COUNT(Vertices[Clustering Coefficient])&gt;0,R2,NoMetricMessage)</f>
        <v>0</v>
      </c>
    </row>
    <row r="154" spans="1:2" ht="15">
      <c r="A154" s="35" t="s">
        <v>119</v>
      </c>
      <c r="B154" s="49">
        <f>IF(COUNT(Vertices[Clustering Coefficient])&gt;0,R57,NoMetricMessage)</f>
        <v>0.6666666666666666</v>
      </c>
    </row>
    <row r="155" spans="1:2" ht="15">
      <c r="A155" s="35" t="s">
        <v>120</v>
      </c>
      <c r="B155" s="49">
        <f>_xlfn.IFERROR(AVERAGE(Vertices[Clustering Coefficient]),NoMetricMessage)</f>
        <v>0.12997571872571873</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1096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1097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1098</v>
      </c>
      <c r="K7" s="13" t="s">
        <v>1099</v>
      </c>
    </row>
    <row r="8" spans="1:11" ht="409.5">
      <c r="A8"/>
      <c r="B8">
        <v>2</v>
      </c>
      <c r="C8">
        <v>2</v>
      </c>
      <c r="D8" t="s">
        <v>61</v>
      </c>
      <c r="E8" t="s">
        <v>61</v>
      </c>
      <c r="H8" t="s">
        <v>73</v>
      </c>
      <c r="J8" t="s">
        <v>1100</v>
      </c>
      <c r="K8" s="13" t="s">
        <v>1101</v>
      </c>
    </row>
    <row r="9" spans="1:11" ht="409.5">
      <c r="A9"/>
      <c r="B9">
        <v>3</v>
      </c>
      <c r="C9">
        <v>4</v>
      </c>
      <c r="D9" t="s">
        <v>62</v>
      </c>
      <c r="E9" t="s">
        <v>62</v>
      </c>
      <c r="H9" t="s">
        <v>74</v>
      </c>
      <c r="J9" t="s">
        <v>1102</v>
      </c>
      <c r="K9" s="116" t="s">
        <v>1103</v>
      </c>
    </row>
    <row r="10" spans="1:11" ht="409.5">
      <c r="A10"/>
      <c r="B10">
        <v>4</v>
      </c>
      <c r="D10" t="s">
        <v>63</v>
      </c>
      <c r="E10" t="s">
        <v>63</v>
      </c>
      <c r="H10" t="s">
        <v>75</v>
      </c>
      <c r="J10" t="s">
        <v>1104</v>
      </c>
      <c r="K10" s="13" t="s">
        <v>1105</v>
      </c>
    </row>
    <row r="11" spans="1:11" ht="15">
      <c r="A11"/>
      <c r="B11">
        <v>5</v>
      </c>
      <c r="D11" t="s">
        <v>46</v>
      </c>
      <c r="E11">
        <v>1</v>
      </c>
      <c r="H11" t="s">
        <v>76</v>
      </c>
      <c r="J11" t="s">
        <v>1106</v>
      </c>
      <c r="K11" t="s">
        <v>1107</v>
      </c>
    </row>
    <row r="12" spans="1:11" ht="15">
      <c r="A12"/>
      <c r="B12"/>
      <c r="D12" t="s">
        <v>64</v>
      </c>
      <c r="E12">
        <v>2</v>
      </c>
      <c r="H12">
        <v>0</v>
      </c>
      <c r="J12" t="s">
        <v>1108</v>
      </c>
      <c r="K12" t="s">
        <v>1109</v>
      </c>
    </row>
    <row r="13" spans="1:11" ht="15">
      <c r="A13"/>
      <c r="B13"/>
      <c r="D13">
        <v>1</v>
      </c>
      <c r="E13">
        <v>3</v>
      </c>
      <c r="H13">
        <v>1</v>
      </c>
      <c r="J13" t="s">
        <v>1110</v>
      </c>
      <c r="K13" t="s">
        <v>1111</v>
      </c>
    </row>
    <row r="14" spans="4:11" ht="15">
      <c r="D14">
        <v>2</v>
      </c>
      <c r="E14">
        <v>4</v>
      </c>
      <c r="H14">
        <v>2</v>
      </c>
      <c r="J14" t="s">
        <v>1112</v>
      </c>
      <c r="K14" t="s">
        <v>1113</v>
      </c>
    </row>
    <row r="15" spans="4:11" ht="15">
      <c r="D15">
        <v>3</v>
      </c>
      <c r="E15">
        <v>5</v>
      </c>
      <c r="H15">
        <v>3</v>
      </c>
      <c r="J15" t="s">
        <v>1114</v>
      </c>
      <c r="K15" t="s">
        <v>1115</v>
      </c>
    </row>
    <row r="16" spans="4:11" ht="15">
      <c r="D16">
        <v>4</v>
      </c>
      <c r="E16">
        <v>6</v>
      </c>
      <c r="H16">
        <v>4</v>
      </c>
      <c r="J16" t="s">
        <v>1116</v>
      </c>
      <c r="K16" t="s">
        <v>1117</v>
      </c>
    </row>
    <row r="17" spans="4:11" ht="15">
      <c r="D17">
        <v>5</v>
      </c>
      <c r="E17">
        <v>7</v>
      </c>
      <c r="H17">
        <v>5</v>
      </c>
      <c r="J17" t="s">
        <v>1118</v>
      </c>
      <c r="K17" t="s">
        <v>1119</v>
      </c>
    </row>
    <row r="18" spans="4:11" ht="15">
      <c r="D18">
        <v>6</v>
      </c>
      <c r="E18">
        <v>8</v>
      </c>
      <c r="H18">
        <v>6</v>
      </c>
      <c r="J18" t="s">
        <v>1120</v>
      </c>
      <c r="K18" t="s">
        <v>1121</v>
      </c>
    </row>
    <row r="19" spans="4:11" ht="15">
      <c r="D19">
        <v>7</v>
      </c>
      <c r="E19">
        <v>9</v>
      </c>
      <c r="H19">
        <v>7</v>
      </c>
      <c r="J19" t="s">
        <v>1122</v>
      </c>
      <c r="K19" t="s">
        <v>1123</v>
      </c>
    </row>
    <row r="20" spans="4:11" ht="15">
      <c r="D20">
        <v>8</v>
      </c>
      <c r="H20">
        <v>8</v>
      </c>
      <c r="J20" t="s">
        <v>1124</v>
      </c>
      <c r="K20" t="s">
        <v>1125</v>
      </c>
    </row>
    <row r="21" spans="4:11" ht="409.5">
      <c r="D21">
        <v>9</v>
      </c>
      <c r="H21">
        <v>9</v>
      </c>
      <c r="J21" t="s">
        <v>1126</v>
      </c>
      <c r="K21" s="13" t="s">
        <v>1127</v>
      </c>
    </row>
    <row r="22" spans="4:11" ht="409.5">
      <c r="D22">
        <v>10</v>
      </c>
      <c r="J22" t="s">
        <v>1128</v>
      </c>
      <c r="K22" s="13" t="s">
        <v>1129</v>
      </c>
    </row>
    <row r="23" spans="4:11" ht="409.5">
      <c r="D23">
        <v>11</v>
      </c>
      <c r="J23" t="s">
        <v>1130</v>
      </c>
      <c r="K23" s="13" t="s">
        <v>1131</v>
      </c>
    </row>
    <row r="24" spans="10:11" ht="409.5">
      <c r="J24" t="s">
        <v>1132</v>
      </c>
      <c r="K24" s="13" t="s">
        <v>1601</v>
      </c>
    </row>
    <row r="25" spans="10:11" ht="15">
      <c r="J25" t="s">
        <v>1133</v>
      </c>
      <c r="K25" t="b">
        <v>0</v>
      </c>
    </row>
    <row r="26" spans="10:11" ht="15">
      <c r="J26" t="s">
        <v>1598</v>
      </c>
      <c r="K26" t="s">
        <v>1599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1163</v>
      </c>
      <c r="B2" s="129" t="s">
        <v>1164</v>
      </c>
      <c r="C2" s="67" t="s">
        <v>1165</v>
      </c>
    </row>
    <row r="3" spans="1:3" ht="15">
      <c r="A3" s="128" t="s">
        <v>1135</v>
      </c>
      <c r="B3" s="128" t="s">
        <v>1135</v>
      </c>
      <c r="C3" s="36">
        <v>22</v>
      </c>
    </row>
    <row r="4" spans="1:3" ht="15">
      <c r="A4" s="128" t="s">
        <v>1136</v>
      </c>
      <c r="B4" s="128" t="s">
        <v>1136</v>
      </c>
      <c r="C4" s="36">
        <v>13</v>
      </c>
    </row>
    <row r="5" spans="1:3" ht="15">
      <c r="A5" s="128" t="s">
        <v>1137</v>
      </c>
      <c r="B5" s="128" t="s">
        <v>1137</v>
      </c>
      <c r="C5" s="36">
        <v>20</v>
      </c>
    </row>
    <row r="6" spans="1:3" ht="15">
      <c r="A6" s="128" t="s">
        <v>1138</v>
      </c>
      <c r="B6" s="128" t="s">
        <v>1138</v>
      </c>
      <c r="C6" s="36">
        <v>10</v>
      </c>
    </row>
    <row r="7" spans="1:3" ht="15">
      <c r="A7" s="128" t="s">
        <v>1139</v>
      </c>
      <c r="B7" s="128" t="s">
        <v>1139</v>
      </c>
      <c r="C7" s="36">
        <v>6</v>
      </c>
    </row>
    <row r="8" spans="1:3" ht="15">
      <c r="A8" s="128" t="s">
        <v>1140</v>
      </c>
      <c r="B8" s="128" t="s">
        <v>1140</v>
      </c>
      <c r="C8" s="36">
        <v>7</v>
      </c>
    </row>
    <row r="9" spans="1:3" ht="15">
      <c r="A9" s="128" t="s">
        <v>1141</v>
      </c>
      <c r="B9" s="128" t="s">
        <v>1141</v>
      </c>
      <c r="C9" s="36">
        <v>4</v>
      </c>
    </row>
    <row r="10" spans="1:3" ht="15">
      <c r="A10" s="128" t="s">
        <v>1142</v>
      </c>
      <c r="B10" s="128" t="s">
        <v>1142</v>
      </c>
      <c r="C10" s="36">
        <v>4</v>
      </c>
    </row>
    <row r="11" spans="1:3" ht="15">
      <c r="A11" s="128" t="s">
        <v>1143</v>
      </c>
      <c r="B11" s="128" t="s">
        <v>1143</v>
      </c>
      <c r="C11" s="36">
        <v>3</v>
      </c>
    </row>
    <row r="12" spans="1:3" ht="15">
      <c r="A12" s="128" t="s">
        <v>1144</v>
      </c>
      <c r="B12" s="128" t="s">
        <v>1144</v>
      </c>
      <c r="C12" s="36">
        <v>2</v>
      </c>
    </row>
    <row r="13" spans="1:3" ht="15">
      <c r="A13" s="128" t="s">
        <v>1145</v>
      </c>
      <c r="B13" s="128" t="s">
        <v>1145</v>
      </c>
      <c r="C13" s="36">
        <v>1</v>
      </c>
    </row>
    <row r="14" spans="1:3" ht="15">
      <c r="A14" s="128" t="s">
        <v>1146</v>
      </c>
      <c r="B14" s="128" t="s">
        <v>1146</v>
      </c>
      <c r="C14" s="36">
        <v>1</v>
      </c>
    </row>
    <row r="15" spans="1:3" ht="15">
      <c r="A15" s="128" t="s">
        <v>1147</v>
      </c>
      <c r="B15" s="128" t="s">
        <v>1147</v>
      </c>
      <c r="C15" s="36">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1170</v>
      </c>
      <c r="B1" s="13" t="s">
        <v>1173</v>
      </c>
      <c r="C1" s="13" t="s">
        <v>1174</v>
      </c>
      <c r="D1" s="13" t="s">
        <v>1176</v>
      </c>
      <c r="E1" s="85" t="s">
        <v>1175</v>
      </c>
      <c r="F1" s="85" t="s">
        <v>1178</v>
      </c>
      <c r="G1" s="13" t="s">
        <v>1177</v>
      </c>
      <c r="H1" s="13" t="s">
        <v>1180</v>
      </c>
      <c r="I1" s="85" t="s">
        <v>1179</v>
      </c>
      <c r="J1" s="85" t="s">
        <v>1182</v>
      </c>
      <c r="K1" s="85" t="s">
        <v>1181</v>
      </c>
      <c r="L1" s="85" t="s">
        <v>1184</v>
      </c>
      <c r="M1" s="13" t="s">
        <v>1183</v>
      </c>
      <c r="N1" s="13" t="s">
        <v>1186</v>
      </c>
      <c r="O1" s="13" t="s">
        <v>1185</v>
      </c>
      <c r="P1" s="13" t="s">
        <v>1188</v>
      </c>
      <c r="Q1" s="85" t="s">
        <v>1187</v>
      </c>
      <c r="R1" s="85" t="s">
        <v>1190</v>
      </c>
      <c r="S1" s="13" t="s">
        <v>1189</v>
      </c>
      <c r="T1" s="13" t="s">
        <v>1192</v>
      </c>
      <c r="U1" s="85" t="s">
        <v>1191</v>
      </c>
      <c r="V1" s="85" t="s">
        <v>1193</v>
      </c>
    </row>
    <row r="2" spans="1:22" ht="15">
      <c r="A2" s="90" t="s">
        <v>1171</v>
      </c>
      <c r="B2" s="85">
        <v>1</v>
      </c>
      <c r="C2" s="90" t="s">
        <v>330</v>
      </c>
      <c r="D2" s="85">
        <v>1</v>
      </c>
      <c r="E2" s="85"/>
      <c r="F2" s="85"/>
      <c r="G2" s="90" t="s">
        <v>329</v>
      </c>
      <c r="H2" s="85">
        <v>1</v>
      </c>
      <c r="I2" s="85"/>
      <c r="J2" s="85"/>
      <c r="K2" s="85"/>
      <c r="L2" s="85"/>
      <c r="M2" s="90" t="s">
        <v>1171</v>
      </c>
      <c r="N2" s="85">
        <v>1</v>
      </c>
      <c r="O2" s="90" t="s">
        <v>327</v>
      </c>
      <c r="P2" s="85">
        <v>1</v>
      </c>
      <c r="Q2" s="85"/>
      <c r="R2" s="85"/>
      <c r="S2" s="90" t="s">
        <v>326</v>
      </c>
      <c r="T2" s="85">
        <v>1</v>
      </c>
      <c r="U2" s="85"/>
      <c r="V2" s="85"/>
    </row>
    <row r="3" spans="1:22" ht="15">
      <c r="A3" s="90" t="s">
        <v>1172</v>
      </c>
      <c r="B3" s="85">
        <v>1</v>
      </c>
      <c r="C3" s="90" t="s">
        <v>331</v>
      </c>
      <c r="D3" s="85">
        <v>1</v>
      </c>
      <c r="E3" s="85"/>
      <c r="F3" s="85"/>
      <c r="G3" s="90" t="s">
        <v>325</v>
      </c>
      <c r="H3" s="85">
        <v>1</v>
      </c>
      <c r="I3" s="85"/>
      <c r="J3" s="85"/>
      <c r="K3" s="85"/>
      <c r="L3" s="85"/>
      <c r="M3" s="90" t="s">
        <v>1172</v>
      </c>
      <c r="N3" s="85">
        <v>1</v>
      </c>
      <c r="O3" s="85"/>
      <c r="P3" s="85"/>
      <c r="Q3" s="85"/>
      <c r="R3" s="85"/>
      <c r="S3" s="90" t="s">
        <v>328</v>
      </c>
      <c r="T3" s="85">
        <v>1</v>
      </c>
      <c r="U3" s="85"/>
      <c r="V3" s="85"/>
    </row>
    <row r="4" spans="1:22" ht="15">
      <c r="A4" s="90" t="s">
        <v>328</v>
      </c>
      <c r="B4" s="85">
        <v>1</v>
      </c>
      <c r="C4" s="85"/>
      <c r="D4" s="85"/>
      <c r="E4" s="85"/>
      <c r="F4" s="85"/>
      <c r="G4" s="85"/>
      <c r="H4" s="85"/>
      <c r="I4" s="85"/>
      <c r="J4" s="85"/>
      <c r="K4" s="85"/>
      <c r="L4" s="85"/>
      <c r="M4" s="85"/>
      <c r="N4" s="85"/>
      <c r="O4" s="85"/>
      <c r="P4" s="85"/>
      <c r="Q4" s="85"/>
      <c r="R4" s="85"/>
      <c r="S4" s="85"/>
      <c r="T4" s="85"/>
      <c r="U4" s="85"/>
      <c r="V4" s="85"/>
    </row>
    <row r="5" spans="1:22" ht="15">
      <c r="A5" s="90" t="s">
        <v>327</v>
      </c>
      <c r="B5" s="85">
        <v>1</v>
      </c>
      <c r="C5" s="85"/>
      <c r="D5" s="85"/>
      <c r="E5" s="85"/>
      <c r="F5" s="85"/>
      <c r="G5" s="85"/>
      <c r="H5" s="85"/>
      <c r="I5" s="85"/>
      <c r="J5" s="85"/>
      <c r="K5" s="85"/>
      <c r="L5" s="85"/>
      <c r="M5" s="85"/>
      <c r="N5" s="85"/>
      <c r="O5" s="85"/>
      <c r="P5" s="85"/>
      <c r="Q5" s="85"/>
      <c r="R5" s="85"/>
      <c r="S5" s="85"/>
      <c r="T5" s="85"/>
      <c r="U5" s="85"/>
      <c r="V5" s="85"/>
    </row>
    <row r="6" spans="1:22" ht="15">
      <c r="A6" s="90" t="s">
        <v>326</v>
      </c>
      <c r="B6" s="85">
        <v>1</v>
      </c>
      <c r="C6" s="85"/>
      <c r="D6" s="85"/>
      <c r="E6" s="85"/>
      <c r="F6" s="85"/>
      <c r="G6" s="85"/>
      <c r="H6" s="85"/>
      <c r="I6" s="85"/>
      <c r="J6" s="85"/>
      <c r="K6" s="85"/>
      <c r="L6" s="85"/>
      <c r="M6" s="85"/>
      <c r="N6" s="85"/>
      <c r="O6" s="85"/>
      <c r="P6" s="85"/>
      <c r="Q6" s="85"/>
      <c r="R6" s="85"/>
      <c r="S6" s="85"/>
      <c r="T6" s="85"/>
      <c r="U6" s="85"/>
      <c r="V6" s="85"/>
    </row>
    <row r="7" spans="1:22" ht="15">
      <c r="A7" s="90" t="s">
        <v>329</v>
      </c>
      <c r="B7" s="85">
        <v>1</v>
      </c>
      <c r="C7" s="85"/>
      <c r="D7" s="85"/>
      <c r="E7" s="85"/>
      <c r="F7" s="85"/>
      <c r="G7" s="85"/>
      <c r="H7" s="85"/>
      <c r="I7" s="85"/>
      <c r="J7" s="85"/>
      <c r="K7" s="85"/>
      <c r="L7" s="85"/>
      <c r="M7" s="85"/>
      <c r="N7" s="85"/>
      <c r="O7" s="85"/>
      <c r="P7" s="85"/>
      <c r="Q7" s="85"/>
      <c r="R7" s="85"/>
      <c r="S7" s="85"/>
      <c r="T7" s="85"/>
      <c r="U7" s="85"/>
      <c r="V7" s="85"/>
    </row>
    <row r="8" spans="1:22" ht="15">
      <c r="A8" s="90" t="s">
        <v>325</v>
      </c>
      <c r="B8" s="85">
        <v>1</v>
      </c>
      <c r="C8" s="85"/>
      <c r="D8" s="85"/>
      <c r="E8" s="85"/>
      <c r="F8" s="85"/>
      <c r="G8" s="85"/>
      <c r="H8" s="85"/>
      <c r="I8" s="85"/>
      <c r="J8" s="85"/>
      <c r="K8" s="85"/>
      <c r="L8" s="85"/>
      <c r="M8" s="85"/>
      <c r="N8" s="85"/>
      <c r="O8" s="85"/>
      <c r="P8" s="85"/>
      <c r="Q8" s="85"/>
      <c r="R8" s="85"/>
      <c r="S8" s="85"/>
      <c r="T8" s="85"/>
      <c r="U8" s="85"/>
      <c r="V8" s="85"/>
    </row>
    <row r="9" spans="1:22" ht="15">
      <c r="A9" s="90" t="s">
        <v>331</v>
      </c>
      <c r="B9" s="85">
        <v>1</v>
      </c>
      <c r="C9" s="85"/>
      <c r="D9" s="85"/>
      <c r="E9" s="85"/>
      <c r="F9" s="85"/>
      <c r="G9" s="85"/>
      <c r="H9" s="85"/>
      <c r="I9" s="85"/>
      <c r="J9" s="85"/>
      <c r="K9" s="85"/>
      <c r="L9" s="85"/>
      <c r="M9" s="85"/>
      <c r="N9" s="85"/>
      <c r="O9" s="85"/>
      <c r="P9" s="85"/>
      <c r="Q9" s="85"/>
      <c r="R9" s="85"/>
      <c r="S9" s="85"/>
      <c r="T9" s="85"/>
      <c r="U9" s="85"/>
      <c r="V9" s="85"/>
    </row>
    <row r="10" spans="1:22" ht="15">
      <c r="A10" s="90" t="s">
        <v>330</v>
      </c>
      <c r="B10" s="85">
        <v>1</v>
      </c>
      <c r="C10" s="85"/>
      <c r="D10" s="85"/>
      <c r="E10" s="85"/>
      <c r="F10" s="85"/>
      <c r="G10" s="85"/>
      <c r="H10" s="85"/>
      <c r="I10" s="85"/>
      <c r="J10" s="85"/>
      <c r="K10" s="85"/>
      <c r="L10" s="85"/>
      <c r="M10" s="85"/>
      <c r="N10" s="85"/>
      <c r="O10" s="85"/>
      <c r="P10" s="85"/>
      <c r="Q10" s="85"/>
      <c r="R10" s="85"/>
      <c r="S10" s="85"/>
      <c r="T10" s="85"/>
      <c r="U10" s="85"/>
      <c r="V10" s="85"/>
    </row>
    <row r="13" spans="1:22" ht="15" customHeight="1">
      <c r="A13" s="13" t="s">
        <v>1198</v>
      </c>
      <c r="B13" s="13" t="s">
        <v>1173</v>
      </c>
      <c r="C13" s="13" t="s">
        <v>1201</v>
      </c>
      <c r="D13" s="13" t="s">
        <v>1176</v>
      </c>
      <c r="E13" s="85" t="s">
        <v>1202</v>
      </c>
      <c r="F13" s="85" t="s">
        <v>1178</v>
      </c>
      <c r="G13" s="13" t="s">
        <v>1203</v>
      </c>
      <c r="H13" s="13" t="s">
        <v>1180</v>
      </c>
      <c r="I13" s="85" t="s">
        <v>1204</v>
      </c>
      <c r="J13" s="85" t="s">
        <v>1182</v>
      </c>
      <c r="K13" s="85" t="s">
        <v>1205</v>
      </c>
      <c r="L13" s="85" t="s">
        <v>1184</v>
      </c>
      <c r="M13" s="13" t="s">
        <v>1206</v>
      </c>
      <c r="N13" s="13" t="s">
        <v>1186</v>
      </c>
      <c r="O13" s="13" t="s">
        <v>1207</v>
      </c>
      <c r="P13" s="13" t="s">
        <v>1188</v>
      </c>
      <c r="Q13" s="85" t="s">
        <v>1208</v>
      </c>
      <c r="R13" s="85" t="s">
        <v>1190</v>
      </c>
      <c r="S13" s="13" t="s">
        <v>1209</v>
      </c>
      <c r="T13" s="13" t="s">
        <v>1192</v>
      </c>
      <c r="U13" s="85" t="s">
        <v>1210</v>
      </c>
      <c r="V13" s="85" t="s">
        <v>1193</v>
      </c>
    </row>
    <row r="14" spans="1:22" ht="15">
      <c r="A14" s="85" t="s">
        <v>333</v>
      </c>
      <c r="B14" s="85">
        <v>2</v>
      </c>
      <c r="C14" s="85" t="s">
        <v>337</v>
      </c>
      <c r="D14" s="85">
        <v>1</v>
      </c>
      <c r="E14" s="85"/>
      <c r="F14" s="85"/>
      <c r="G14" s="85" t="s">
        <v>336</v>
      </c>
      <c r="H14" s="85">
        <v>1</v>
      </c>
      <c r="I14" s="85"/>
      <c r="J14" s="85"/>
      <c r="K14" s="85"/>
      <c r="L14" s="85"/>
      <c r="M14" s="85" t="s">
        <v>1199</v>
      </c>
      <c r="N14" s="85">
        <v>1</v>
      </c>
      <c r="O14" s="85" t="s">
        <v>333</v>
      </c>
      <c r="P14" s="85">
        <v>1</v>
      </c>
      <c r="Q14" s="85"/>
      <c r="R14" s="85"/>
      <c r="S14" s="85" t="s">
        <v>334</v>
      </c>
      <c r="T14" s="85">
        <v>1</v>
      </c>
      <c r="U14" s="85"/>
      <c r="V14" s="85"/>
    </row>
    <row r="15" spans="1:22" ht="15">
      <c r="A15" s="85" t="s">
        <v>1199</v>
      </c>
      <c r="B15" s="85">
        <v>1</v>
      </c>
      <c r="C15" s="85" t="s">
        <v>338</v>
      </c>
      <c r="D15" s="85">
        <v>1</v>
      </c>
      <c r="E15" s="85"/>
      <c r="F15" s="85"/>
      <c r="G15" s="85" t="s">
        <v>333</v>
      </c>
      <c r="H15" s="85">
        <v>1</v>
      </c>
      <c r="I15" s="85"/>
      <c r="J15" s="85"/>
      <c r="K15" s="85"/>
      <c r="L15" s="85"/>
      <c r="M15" s="85" t="s">
        <v>1200</v>
      </c>
      <c r="N15" s="85">
        <v>1</v>
      </c>
      <c r="O15" s="85"/>
      <c r="P15" s="85"/>
      <c r="Q15" s="85"/>
      <c r="R15" s="85"/>
      <c r="S15" s="85" t="s">
        <v>335</v>
      </c>
      <c r="T15" s="85">
        <v>1</v>
      </c>
      <c r="U15" s="85"/>
      <c r="V15" s="85"/>
    </row>
    <row r="16" spans="1:22" ht="15">
      <c r="A16" s="85" t="s">
        <v>1200</v>
      </c>
      <c r="B16" s="85">
        <v>1</v>
      </c>
      <c r="C16" s="85"/>
      <c r="D16" s="85"/>
      <c r="E16" s="85"/>
      <c r="F16" s="85"/>
      <c r="G16" s="85"/>
      <c r="H16" s="85"/>
      <c r="I16" s="85"/>
      <c r="J16" s="85"/>
      <c r="K16" s="85"/>
      <c r="L16" s="85"/>
      <c r="M16" s="85"/>
      <c r="N16" s="85"/>
      <c r="O16" s="85"/>
      <c r="P16" s="85"/>
      <c r="Q16" s="85"/>
      <c r="R16" s="85"/>
      <c r="S16" s="85"/>
      <c r="T16" s="85"/>
      <c r="U16" s="85"/>
      <c r="V16" s="85"/>
    </row>
    <row r="17" spans="1:22" ht="15">
      <c r="A17" s="85" t="s">
        <v>335</v>
      </c>
      <c r="B17" s="85">
        <v>1</v>
      </c>
      <c r="C17" s="85"/>
      <c r="D17" s="85"/>
      <c r="E17" s="85"/>
      <c r="F17" s="85"/>
      <c r="G17" s="85"/>
      <c r="H17" s="85"/>
      <c r="I17" s="85"/>
      <c r="J17" s="85"/>
      <c r="K17" s="85"/>
      <c r="L17" s="85"/>
      <c r="M17" s="85"/>
      <c r="N17" s="85"/>
      <c r="O17" s="85"/>
      <c r="P17" s="85"/>
      <c r="Q17" s="85"/>
      <c r="R17" s="85"/>
      <c r="S17" s="85"/>
      <c r="T17" s="85"/>
      <c r="U17" s="85"/>
      <c r="V17" s="85"/>
    </row>
    <row r="18" spans="1:22" ht="15">
      <c r="A18" s="85" t="s">
        <v>334</v>
      </c>
      <c r="B18" s="85">
        <v>1</v>
      </c>
      <c r="C18" s="85"/>
      <c r="D18" s="85"/>
      <c r="E18" s="85"/>
      <c r="F18" s="85"/>
      <c r="G18" s="85"/>
      <c r="H18" s="85"/>
      <c r="I18" s="85"/>
      <c r="J18" s="85"/>
      <c r="K18" s="85"/>
      <c r="L18" s="85"/>
      <c r="M18" s="85"/>
      <c r="N18" s="85"/>
      <c r="O18" s="85"/>
      <c r="P18" s="85"/>
      <c r="Q18" s="85"/>
      <c r="R18" s="85"/>
      <c r="S18" s="85"/>
      <c r="T18" s="85"/>
      <c r="U18" s="85"/>
      <c r="V18" s="85"/>
    </row>
    <row r="19" spans="1:22" ht="15">
      <c r="A19" s="85" t="s">
        <v>336</v>
      </c>
      <c r="B19" s="85">
        <v>1</v>
      </c>
      <c r="C19" s="85"/>
      <c r="D19" s="85"/>
      <c r="E19" s="85"/>
      <c r="F19" s="85"/>
      <c r="G19" s="85"/>
      <c r="H19" s="85"/>
      <c r="I19" s="85"/>
      <c r="J19" s="85"/>
      <c r="K19" s="85"/>
      <c r="L19" s="85"/>
      <c r="M19" s="85"/>
      <c r="N19" s="85"/>
      <c r="O19" s="85"/>
      <c r="P19" s="85"/>
      <c r="Q19" s="85"/>
      <c r="R19" s="85"/>
      <c r="S19" s="85"/>
      <c r="T19" s="85"/>
      <c r="U19" s="85"/>
      <c r="V19" s="85"/>
    </row>
    <row r="20" spans="1:22" ht="15">
      <c r="A20" s="85" t="s">
        <v>338</v>
      </c>
      <c r="B20" s="85">
        <v>1</v>
      </c>
      <c r="C20" s="85"/>
      <c r="D20" s="85"/>
      <c r="E20" s="85"/>
      <c r="F20" s="85"/>
      <c r="G20" s="85"/>
      <c r="H20" s="85"/>
      <c r="I20" s="85"/>
      <c r="J20" s="85"/>
      <c r="K20" s="85"/>
      <c r="L20" s="85"/>
      <c r="M20" s="85"/>
      <c r="N20" s="85"/>
      <c r="O20" s="85"/>
      <c r="P20" s="85"/>
      <c r="Q20" s="85"/>
      <c r="R20" s="85"/>
      <c r="S20" s="85"/>
      <c r="T20" s="85"/>
      <c r="U20" s="85"/>
      <c r="V20" s="85"/>
    </row>
    <row r="21" spans="1:22" ht="15">
      <c r="A21" s="85" t="s">
        <v>337</v>
      </c>
      <c r="B21" s="85">
        <v>1</v>
      </c>
      <c r="C21" s="85"/>
      <c r="D21" s="85"/>
      <c r="E21" s="85"/>
      <c r="F21" s="85"/>
      <c r="G21" s="85"/>
      <c r="H21" s="85"/>
      <c r="I21" s="85"/>
      <c r="J21" s="85"/>
      <c r="K21" s="85"/>
      <c r="L21" s="85"/>
      <c r="M21" s="85"/>
      <c r="N21" s="85"/>
      <c r="O21" s="85"/>
      <c r="P21" s="85"/>
      <c r="Q21" s="85"/>
      <c r="R21" s="85"/>
      <c r="S21" s="85"/>
      <c r="T21" s="85"/>
      <c r="U21" s="85"/>
      <c r="V21" s="85"/>
    </row>
    <row r="24" spans="1:22" ht="15" customHeight="1">
      <c r="A24" s="13" t="s">
        <v>1215</v>
      </c>
      <c r="B24" s="13" t="s">
        <v>1173</v>
      </c>
      <c r="C24" s="13" t="s">
        <v>1219</v>
      </c>
      <c r="D24" s="13" t="s">
        <v>1176</v>
      </c>
      <c r="E24" s="13" t="s">
        <v>1220</v>
      </c>
      <c r="F24" s="13" t="s">
        <v>1178</v>
      </c>
      <c r="G24" s="85" t="s">
        <v>1221</v>
      </c>
      <c r="H24" s="85" t="s">
        <v>1180</v>
      </c>
      <c r="I24" s="85" t="s">
        <v>1222</v>
      </c>
      <c r="J24" s="85" t="s">
        <v>1182</v>
      </c>
      <c r="K24" s="85" t="s">
        <v>1223</v>
      </c>
      <c r="L24" s="85" t="s">
        <v>1184</v>
      </c>
      <c r="M24" s="85" t="s">
        <v>1224</v>
      </c>
      <c r="N24" s="85" t="s">
        <v>1186</v>
      </c>
      <c r="O24" s="13" t="s">
        <v>1225</v>
      </c>
      <c r="P24" s="13" t="s">
        <v>1188</v>
      </c>
      <c r="Q24" s="85" t="s">
        <v>1226</v>
      </c>
      <c r="R24" s="85" t="s">
        <v>1190</v>
      </c>
      <c r="S24" s="85" t="s">
        <v>1227</v>
      </c>
      <c r="T24" s="85" t="s">
        <v>1192</v>
      </c>
      <c r="U24" s="85" t="s">
        <v>1228</v>
      </c>
      <c r="V24" s="85" t="s">
        <v>1193</v>
      </c>
    </row>
    <row r="25" spans="1:22" ht="15">
      <c r="A25" s="85" t="s">
        <v>1216</v>
      </c>
      <c r="B25" s="85">
        <v>13</v>
      </c>
      <c r="C25" s="85" t="s">
        <v>342</v>
      </c>
      <c r="D25" s="85">
        <v>4</v>
      </c>
      <c r="E25" s="85" t="s">
        <v>1216</v>
      </c>
      <c r="F25" s="85">
        <v>13</v>
      </c>
      <c r="G25" s="85"/>
      <c r="H25" s="85"/>
      <c r="I25" s="85"/>
      <c r="J25" s="85"/>
      <c r="K25" s="85"/>
      <c r="L25" s="85"/>
      <c r="M25" s="85"/>
      <c r="N25" s="85"/>
      <c r="O25" s="85" t="s">
        <v>341</v>
      </c>
      <c r="P25" s="85">
        <v>1</v>
      </c>
      <c r="Q25" s="85"/>
      <c r="R25" s="85"/>
      <c r="S25" s="85"/>
      <c r="T25" s="85"/>
      <c r="U25" s="85"/>
      <c r="V25" s="85"/>
    </row>
    <row r="26" spans="1:22" ht="15">
      <c r="A26" s="85" t="s">
        <v>1217</v>
      </c>
      <c r="B26" s="85">
        <v>13</v>
      </c>
      <c r="C26" s="85" t="s">
        <v>340</v>
      </c>
      <c r="D26" s="85">
        <v>1</v>
      </c>
      <c r="E26" s="85" t="s">
        <v>1217</v>
      </c>
      <c r="F26" s="85">
        <v>13</v>
      </c>
      <c r="G26" s="85"/>
      <c r="H26" s="85"/>
      <c r="I26" s="85"/>
      <c r="J26" s="85"/>
      <c r="K26" s="85"/>
      <c r="L26" s="85"/>
      <c r="M26" s="85"/>
      <c r="N26" s="85"/>
      <c r="O26" s="85"/>
      <c r="P26" s="85"/>
      <c r="Q26" s="85"/>
      <c r="R26" s="85"/>
      <c r="S26" s="85"/>
      <c r="T26" s="85"/>
      <c r="U26" s="85"/>
      <c r="V26" s="85"/>
    </row>
    <row r="27" spans="1:22" ht="15">
      <c r="A27" s="85" t="s">
        <v>1218</v>
      </c>
      <c r="B27" s="85">
        <v>13</v>
      </c>
      <c r="C27" s="85"/>
      <c r="D27" s="85"/>
      <c r="E27" s="85" t="s">
        <v>1218</v>
      </c>
      <c r="F27" s="85">
        <v>13</v>
      </c>
      <c r="G27" s="85"/>
      <c r="H27" s="85"/>
      <c r="I27" s="85"/>
      <c r="J27" s="85"/>
      <c r="K27" s="85"/>
      <c r="L27" s="85"/>
      <c r="M27" s="85"/>
      <c r="N27" s="85"/>
      <c r="O27" s="85"/>
      <c r="P27" s="85"/>
      <c r="Q27" s="85"/>
      <c r="R27" s="85"/>
      <c r="S27" s="85"/>
      <c r="T27" s="85"/>
      <c r="U27" s="85"/>
      <c r="V27" s="85"/>
    </row>
    <row r="28" spans="1:22" ht="15">
      <c r="A28" s="85" t="s">
        <v>342</v>
      </c>
      <c r="B28" s="85">
        <v>4</v>
      </c>
      <c r="C28" s="85"/>
      <c r="D28" s="85"/>
      <c r="E28" s="85"/>
      <c r="F28" s="85"/>
      <c r="G28" s="85"/>
      <c r="H28" s="85"/>
      <c r="I28" s="85"/>
      <c r="J28" s="85"/>
      <c r="K28" s="85"/>
      <c r="L28" s="85"/>
      <c r="M28" s="85"/>
      <c r="N28" s="85"/>
      <c r="O28" s="85"/>
      <c r="P28" s="85"/>
      <c r="Q28" s="85"/>
      <c r="R28" s="85"/>
      <c r="S28" s="85"/>
      <c r="T28" s="85"/>
      <c r="U28" s="85"/>
      <c r="V28" s="85"/>
    </row>
    <row r="29" spans="1:22" ht="15">
      <c r="A29" s="85" t="s">
        <v>341</v>
      </c>
      <c r="B29" s="85">
        <v>1</v>
      </c>
      <c r="C29" s="85"/>
      <c r="D29" s="85"/>
      <c r="E29" s="85"/>
      <c r="F29" s="85"/>
      <c r="G29" s="85"/>
      <c r="H29" s="85"/>
      <c r="I29" s="85"/>
      <c r="J29" s="85"/>
      <c r="K29" s="85"/>
      <c r="L29" s="85"/>
      <c r="M29" s="85"/>
      <c r="N29" s="85"/>
      <c r="O29" s="85"/>
      <c r="P29" s="85"/>
      <c r="Q29" s="85"/>
      <c r="R29" s="85"/>
      <c r="S29" s="85"/>
      <c r="T29" s="85"/>
      <c r="U29" s="85"/>
      <c r="V29" s="85"/>
    </row>
    <row r="30" spans="1:22" ht="15">
      <c r="A30" s="85" t="s">
        <v>340</v>
      </c>
      <c r="B30" s="85">
        <v>1</v>
      </c>
      <c r="C30" s="85"/>
      <c r="D30" s="85"/>
      <c r="E30" s="85"/>
      <c r="F30" s="85"/>
      <c r="G30" s="85"/>
      <c r="H30" s="85"/>
      <c r="I30" s="85"/>
      <c r="J30" s="85"/>
      <c r="K30" s="85"/>
      <c r="L30" s="85"/>
      <c r="M30" s="85"/>
      <c r="N30" s="85"/>
      <c r="O30" s="85"/>
      <c r="P30" s="85"/>
      <c r="Q30" s="85"/>
      <c r="R30" s="85"/>
      <c r="S30" s="85"/>
      <c r="T30" s="85"/>
      <c r="U30" s="85"/>
      <c r="V30" s="85"/>
    </row>
    <row r="33" spans="1:22" ht="15" customHeight="1">
      <c r="A33" s="13" t="s">
        <v>1231</v>
      </c>
      <c r="B33" s="13" t="s">
        <v>1173</v>
      </c>
      <c r="C33" s="13" t="s">
        <v>1240</v>
      </c>
      <c r="D33" s="13" t="s">
        <v>1176</v>
      </c>
      <c r="E33" s="13" t="s">
        <v>1249</v>
      </c>
      <c r="F33" s="13" t="s">
        <v>1178</v>
      </c>
      <c r="G33" s="13" t="s">
        <v>1256</v>
      </c>
      <c r="H33" s="13" t="s">
        <v>1180</v>
      </c>
      <c r="I33" s="13" t="s">
        <v>1263</v>
      </c>
      <c r="J33" s="13" t="s">
        <v>1182</v>
      </c>
      <c r="K33" s="85" t="s">
        <v>1270</v>
      </c>
      <c r="L33" s="85" t="s">
        <v>1184</v>
      </c>
      <c r="M33" s="13" t="s">
        <v>1271</v>
      </c>
      <c r="N33" s="13" t="s">
        <v>1186</v>
      </c>
      <c r="O33" s="13" t="s">
        <v>1279</v>
      </c>
      <c r="P33" s="13" t="s">
        <v>1188</v>
      </c>
      <c r="Q33" s="85" t="s">
        <v>1284</v>
      </c>
      <c r="R33" s="85" t="s">
        <v>1190</v>
      </c>
      <c r="S33" s="13" t="s">
        <v>1285</v>
      </c>
      <c r="T33" s="13" t="s">
        <v>1192</v>
      </c>
      <c r="U33" s="13" t="s">
        <v>1286</v>
      </c>
      <c r="V33" s="13" t="s">
        <v>1193</v>
      </c>
    </row>
    <row r="34" spans="1:22" ht="15">
      <c r="A34" s="91" t="s">
        <v>1232</v>
      </c>
      <c r="B34" s="91">
        <v>32</v>
      </c>
      <c r="C34" s="91" t="s">
        <v>257</v>
      </c>
      <c r="D34" s="91">
        <v>14</v>
      </c>
      <c r="E34" s="91" t="s">
        <v>281</v>
      </c>
      <c r="F34" s="91">
        <v>13</v>
      </c>
      <c r="G34" s="91" t="s">
        <v>1218</v>
      </c>
      <c r="H34" s="91">
        <v>11</v>
      </c>
      <c r="I34" s="91" t="s">
        <v>288</v>
      </c>
      <c r="J34" s="91">
        <v>3</v>
      </c>
      <c r="K34" s="91"/>
      <c r="L34" s="91"/>
      <c r="M34" s="91" t="s">
        <v>1272</v>
      </c>
      <c r="N34" s="91">
        <v>3</v>
      </c>
      <c r="O34" s="91" t="s">
        <v>1237</v>
      </c>
      <c r="P34" s="91">
        <v>4</v>
      </c>
      <c r="Q34" s="91"/>
      <c r="R34" s="91"/>
      <c r="S34" s="91" t="s">
        <v>1238</v>
      </c>
      <c r="T34" s="91">
        <v>2</v>
      </c>
      <c r="U34" s="91" t="s">
        <v>1287</v>
      </c>
      <c r="V34" s="91">
        <v>4</v>
      </c>
    </row>
    <row r="35" spans="1:22" ht="15">
      <c r="A35" s="91" t="s">
        <v>1233</v>
      </c>
      <c r="B35" s="91">
        <v>24</v>
      </c>
      <c r="C35" s="91" t="s">
        <v>1238</v>
      </c>
      <c r="D35" s="91">
        <v>9</v>
      </c>
      <c r="E35" s="91" t="s">
        <v>1250</v>
      </c>
      <c r="F35" s="91">
        <v>13</v>
      </c>
      <c r="G35" s="91" t="s">
        <v>254</v>
      </c>
      <c r="H35" s="91">
        <v>10</v>
      </c>
      <c r="I35" s="91" t="s">
        <v>1264</v>
      </c>
      <c r="J35" s="91">
        <v>3</v>
      </c>
      <c r="K35" s="91"/>
      <c r="L35" s="91"/>
      <c r="M35" s="91" t="s">
        <v>1273</v>
      </c>
      <c r="N35" s="91">
        <v>2</v>
      </c>
      <c r="O35" s="91" t="s">
        <v>217</v>
      </c>
      <c r="P35" s="91">
        <v>2</v>
      </c>
      <c r="Q35" s="91"/>
      <c r="R35" s="91"/>
      <c r="S35" s="91" t="s">
        <v>1237</v>
      </c>
      <c r="T35" s="91">
        <v>2</v>
      </c>
      <c r="U35" s="91" t="s">
        <v>1288</v>
      </c>
      <c r="V35" s="91">
        <v>2</v>
      </c>
    </row>
    <row r="36" spans="1:22" ht="15">
      <c r="A36" s="91" t="s">
        <v>1234</v>
      </c>
      <c r="B36" s="91">
        <v>0</v>
      </c>
      <c r="C36" s="91" t="s">
        <v>1241</v>
      </c>
      <c r="D36" s="91">
        <v>8</v>
      </c>
      <c r="E36" s="91" t="s">
        <v>1251</v>
      </c>
      <c r="F36" s="91">
        <v>13</v>
      </c>
      <c r="G36" s="91" t="s">
        <v>281</v>
      </c>
      <c r="H36" s="91">
        <v>9</v>
      </c>
      <c r="I36" s="91" t="s">
        <v>1265</v>
      </c>
      <c r="J36" s="91">
        <v>3</v>
      </c>
      <c r="K36" s="91"/>
      <c r="L36" s="91"/>
      <c r="M36" s="91" t="s">
        <v>1274</v>
      </c>
      <c r="N36" s="91">
        <v>2</v>
      </c>
      <c r="O36" s="91" t="s">
        <v>1280</v>
      </c>
      <c r="P36" s="91">
        <v>2</v>
      </c>
      <c r="Q36" s="91"/>
      <c r="R36" s="91"/>
      <c r="S36" s="91"/>
      <c r="T36" s="91"/>
      <c r="U36" s="91" t="s">
        <v>1289</v>
      </c>
      <c r="V36" s="91">
        <v>2</v>
      </c>
    </row>
    <row r="37" spans="1:22" ht="15">
      <c r="A37" s="91" t="s">
        <v>1235</v>
      </c>
      <c r="B37" s="91">
        <v>1469</v>
      </c>
      <c r="C37" s="91" t="s">
        <v>1242</v>
      </c>
      <c r="D37" s="91">
        <v>8</v>
      </c>
      <c r="E37" s="91" t="s">
        <v>1252</v>
      </c>
      <c r="F37" s="91">
        <v>13</v>
      </c>
      <c r="G37" s="91" t="s">
        <v>1257</v>
      </c>
      <c r="H37" s="91">
        <v>9</v>
      </c>
      <c r="I37" s="91" t="s">
        <v>1266</v>
      </c>
      <c r="J37" s="91">
        <v>3</v>
      </c>
      <c r="K37" s="91"/>
      <c r="L37" s="91"/>
      <c r="M37" s="91" t="s">
        <v>1275</v>
      </c>
      <c r="N37" s="91">
        <v>2</v>
      </c>
      <c r="O37" s="91" t="s">
        <v>1281</v>
      </c>
      <c r="P37" s="91">
        <v>2</v>
      </c>
      <c r="Q37" s="91"/>
      <c r="R37" s="91"/>
      <c r="S37" s="91"/>
      <c r="T37" s="91"/>
      <c r="U37" s="91" t="s">
        <v>1290</v>
      </c>
      <c r="V37" s="91">
        <v>2</v>
      </c>
    </row>
    <row r="38" spans="1:22" ht="15">
      <c r="A38" s="91" t="s">
        <v>1236</v>
      </c>
      <c r="B38" s="91">
        <v>1525</v>
      </c>
      <c r="C38" s="91" t="s">
        <v>1243</v>
      </c>
      <c r="D38" s="91">
        <v>8</v>
      </c>
      <c r="E38" s="91" t="s">
        <v>1253</v>
      </c>
      <c r="F38" s="91">
        <v>13</v>
      </c>
      <c r="G38" s="91" t="s">
        <v>1258</v>
      </c>
      <c r="H38" s="91">
        <v>9</v>
      </c>
      <c r="I38" s="91" t="s">
        <v>1267</v>
      </c>
      <c r="J38" s="91">
        <v>3</v>
      </c>
      <c r="K38" s="91"/>
      <c r="L38" s="91"/>
      <c r="M38" s="91" t="s">
        <v>284</v>
      </c>
      <c r="N38" s="91">
        <v>2</v>
      </c>
      <c r="O38" s="91" t="s">
        <v>1282</v>
      </c>
      <c r="P38" s="91">
        <v>2</v>
      </c>
      <c r="Q38" s="91"/>
      <c r="R38" s="91"/>
      <c r="S38" s="91"/>
      <c r="T38" s="91"/>
      <c r="U38" s="91" t="s">
        <v>1241</v>
      </c>
      <c r="V38" s="91">
        <v>2</v>
      </c>
    </row>
    <row r="39" spans="1:22" ht="15">
      <c r="A39" s="91" t="s">
        <v>1237</v>
      </c>
      <c r="B39" s="91">
        <v>25</v>
      </c>
      <c r="C39" s="91" t="s">
        <v>1244</v>
      </c>
      <c r="D39" s="91">
        <v>8</v>
      </c>
      <c r="E39" s="91" t="s">
        <v>1216</v>
      </c>
      <c r="F39" s="91">
        <v>13</v>
      </c>
      <c r="G39" s="91" t="s">
        <v>1259</v>
      </c>
      <c r="H39" s="91">
        <v>9</v>
      </c>
      <c r="I39" s="91" t="s">
        <v>287</v>
      </c>
      <c r="J39" s="91">
        <v>3</v>
      </c>
      <c r="K39" s="91"/>
      <c r="L39" s="91"/>
      <c r="M39" s="91" t="s">
        <v>283</v>
      </c>
      <c r="N39" s="91">
        <v>2</v>
      </c>
      <c r="O39" s="91" t="s">
        <v>1283</v>
      </c>
      <c r="P39" s="91">
        <v>2</v>
      </c>
      <c r="Q39" s="91"/>
      <c r="R39" s="91"/>
      <c r="S39" s="91"/>
      <c r="T39" s="91"/>
      <c r="U39" s="91" t="s">
        <v>1291</v>
      </c>
      <c r="V39" s="91">
        <v>2</v>
      </c>
    </row>
    <row r="40" spans="1:22" ht="15">
      <c r="A40" s="91" t="s">
        <v>1218</v>
      </c>
      <c r="B40" s="91">
        <v>24</v>
      </c>
      <c r="C40" s="91" t="s">
        <v>1245</v>
      </c>
      <c r="D40" s="91">
        <v>8</v>
      </c>
      <c r="E40" s="91" t="s">
        <v>1217</v>
      </c>
      <c r="F40" s="91">
        <v>13</v>
      </c>
      <c r="G40" s="91" t="s">
        <v>1260</v>
      </c>
      <c r="H40" s="91">
        <v>9</v>
      </c>
      <c r="I40" s="91" t="s">
        <v>1238</v>
      </c>
      <c r="J40" s="91">
        <v>2</v>
      </c>
      <c r="K40" s="91"/>
      <c r="L40" s="91"/>
      <c r="M40" s="91" t="s">
        <v>282</v>
      </c>
      <c r="N40" s="91">
        <v>2</v>
      </c>
      <c r="O40" s="91"/>
      <c r="P40" s="91"/>
      <c r="Q40" s="91"/>
      <c r="R40" s="91"/>
      <c r="S40" s="91"/>
      <c r="T40" s="91"/>
      <c r="U40" s="91" t="s">
        <v>1292</v>
      </c>
      <c r="V40" s="91">
        <v>2</v>
      </c>
    </row>
    <row r="41" spans="1:22" ht="15">
      <c r="A41" s="91" t="s">
        <v>1238</v>
      </c>
      <c r="B41" s="91">
        <v>22</v>
      </c>
      <c r="C41" s="91" t="s">
        <v>1246</v>
      </c>
      <c r="D41" s="91">
        <v>8</v>
      </c>
      <c r="E41" s="91" t="s">
        <v>1254</v>
      </c>
      <c r="F41" s="91">
        <v>13</v>
      </c>
      <c r="G41" s="91" t="s">
        <v>1261</v>
      </c>
      <c r="H41" s="91">
        <v>9</v>
      </c>
      <c r="I41" s="91" t="s">
        <v>1237</v>
      </c>
      <c r="J41" s="91">
        <v>2</v>
      </c>
      <c r="K41" s="91"/>
      <c r="L41" s="91"/>
      <c r="M41" s="91" t="s">
        <v>1276</v>
      </c>
      <c r="N41" s="91">
        <v>2</v>
      </c>
      <c r="O41" s="91"/>
      <c r="P41" s="91"/>
      <c r="Q41" s="91"/>
      <c r="R41" s="91"/>
      <c r="S41" s="91"/>
      <c r="T41" s="91"/>
      <c r="U41" s="91" t="s">
        <v>1293</v>
      </c>
      <c r="V41" s="91">
        <v>2</v>
      </c>
    </row>
    <row r="42" spans="1:22" ht="15">
      <c r="A42" s="91" t="s">
        <v>281</v>
      </c>
      <c r="B42" s="91">
        <v>22</v>
      </c>
      <c r="C42" s="91" t="s">
        <v>1247</v>
      </c>
      <c r="D42" s="91">
        <v>8</v>
      </c>
      <c r="E42" s="91" t="s">
        <v>1255</v>
      </c>
      <c r="F42" s="91">
        <v>13</v>
      </c>
      <c r="G42" s="91" t="s">
        <v>1239</v>
      </c>
      <c r="H42" s="91">
        <v>9</v>
      </c>
      <c r="I42" s="91" t="s">
        <v>1268</v>
      </c>
      <c r="J42" s="91">
        <v>2</v>
      </c>
      <c r="K42" s="91"/>
      <c r="L42" s="91"/>
      <c r="M42" s="91" t="s">
        <v>1277</v>
      </c>
      <c r="N42" s="91">
        <v>2</v>
      </c>
      <c r="O42" s="91"/>
      <c r="P42" s="91"/>
      <c r="Q42" s="91"/>
      <c r="R42" s="91"/>
      <c r="S42" s="91"/>
      <c r="T42" s="91"/>
      <c r="U42" s="91" t="s">
        <v>1294</v>
      </c>
      <c r="V42" s="91">
        <v>2</v>
      </c>
    </row>
    <row r="43" spans="1:22" ht="15">
      <c r="A43" s="91" t="s">
        <v>1239</v>
      </c>
      <c r="B43" s="91">
        <v>22</v>
      </c>
      <c r="C43" s="91" t="s">
        <v>1248</v>
      </c>
      <c r="D43" s="91">
        <v>8</v>
      </c>
      <c r="E43" s="91" t="s">
        <v>1218</v>
      </c>
      <c r="F43" s="91">
        <v>13</v>
      </c>
      <c r="G43" s="91" t="s">
        <v>1262</v>
      </c>
      <c r="H43" s="91">
        <v>9</v>
      </c>
      <c r="I43" s="91" t="s">
        <v>1269</v>
      </c>
      <c r="J43" s="91">
        <v>2</v>
      </c>
      <c r="K43" s="91"/>
      <c r="L43" s="91"/>
      <c r="M43" s="91" t="s">
        <v>1278</v>
      </c>
      <c r="N43" s="91">
        <v>2</v>
      </c>
      <c r="O43" s="91"/>
      <c r="P43" s="91"/>
      <c r="Q43" s="91"/>
      <c r="R43" s="91"/>
      <c r="S43" s="91"/>
      <c r="T43" s="91"/>
      <c r="U43" s="91" t="s">
        <v>1295</v>
      </c>
      <c r="V43" s="91">
        <v>2</v>
      </c>
    </row>
    <row r="46" spans="1:22" ht="15" customHeight="1">
      <c r="A46" s="13" t="s">
        <v>1305</v>
      </c>
      <c r="B46" s="13" t="s">
        <v>1173</v>
      </c>
      <c r="C46" s="13" t="s">
        <v>1316</v>
      </c>
      <c r="D46" s="13" t="s">
        <v>1176</v>
      </c>
      <c r="E46" s="13" t="s">
        <v>1327</v>
      </c>
      <c r="F46" s="13" t="s">
        <v>1178</v>
      </c>
      <c r="G46" s="13" t="s">
        <v>1329</v>
      </c>
      <c r="H46" s="13" t="s">
        <v>1180</v>
      </c>
      <c r="I46" s="13" t="s">
        <v>1340</v>
      </c>
      <c r="J46" s="13" t="s">
        <v>1182</v>
      </c>
      <c r="K46" s="85" t="s">
        <v>1350</v>
      </c>
      <c r="L46" s="85" t="s">
        <v>1184</v>
      </c>
      <c r="M46" s="13" t="s">
        <v>1351</v>
      </c>
      <c r="N46" s="13" t="s">
        <v>1186</v>
      </c>
      <c r="O46" s="13" t="s">
        <v>1362</v>
      </c>
      <c r="P46" s="13" t="s">
        <v>1188</v>
      </c>
      <c r="Q46" s="85" t="s">
        <v>1364</v>
      </c>
      <c r="R46" s="85" t="s">
        <v>1190</v>
      </c>
      <c r="S46" s="85" t="s">
        <v>1365</v>
      </c>
      <c r="T46" s="85" t="s">
        <v>1192</v>
      </c>
      <c r="U46" s="13" t="s">
        <v>1366</v>
      </c>
      <c r="V46" s="13" t="s">
        <v>1193</v>
      </c>
    </row>
    <row r="47" spans="1:22" ht="15">
      <c r="A47" s="91" t="s">
        <v>1306</v>
      </c>
      <c r="B47" s="91">
        <v>16</v>
      </c>
      <c r="C47" s="91" t="s">
        <v>1317</v>
      </c>
      <c r="D47" s="91">
        <v>8</v>
      </c>
      <c r="E47" s="91" t="s">
        <v>1307</v>
      </c>
      <c r="F47" s="91">
        <v>13</v>
      </c>
      <c r="G47" s="91" t="s">
        <v>1330</v>
      </c>
      <c r="H47" s="91">
        <v>9</v>
      </c>
      <c r="I47" s="91" t="s">
        <v>1341</v>
      </c>
      <c r="J47" s="91">
        <v>3</v>
      </c>
      <c r="K47" s="91"/>
      <c r="L47" s="91"/>
      <c r="M47" s="91" t="s">
        <v>1352</v>
      </c>
      <c r="N47" s="91">
        <v>2</v>
      </c>
      <c r="O47" s="91" t="s">
        <v>1363</v>
      </c>
      <c r="P47" s="91">
        <v>2</v>
      </c>
      <c r="Q47" s="91"/>
      <c r="R47" s="91"/>
      <c r="S47" s="91"/>
      <c r="T47" s="91"/>
      <c r="U47" s="91" t="s">
        <v>1367</v>
      </c>
      <c r="V47" s="91">
        <v>2</v>
      </c>
    </row>
    <row r="48" spans="1:22" ht="15">
      <c r="A48" s="91" t="s">
        <v>1307</v>
      </c>
      <c r="B48" s="91">
        <v>13</v>
      </c>
      <c r="C48" s="91" t="s">
        <v>1318</v>
      </c>
      <c r="D48" s="91">
        <v>8</v>
      </c>
      <c r="E48" s="91" t="s">
        <v>1308</v>
      </c>
      <c r="F48" s="91">
        <v>13</v>
      </c>
      <c r="G48" s="91" t="s">
        <v>1331</v>
      </c>
      <c r="H48" s="91">
        <v>9</v>
      </c>
      <c r="I48" s="91" t="s">
        <v>1306</v>
      </c>
      <c r="J48" s="91">
        <v>2</v>
      </c>
      <c r="K48" s="91"/>
      <c r="L48" s="91"/>
      <c r="M48" s="91" t="s">
        <v>1353</v>
      </c>
      <c r="N48" s="91">
        <v>2</v>
      </c>
      <c r="O48" s="91"/>
      <c r="P48" s="91"/>
      <c r="Q48" s="91"/>
      <c r="R48" s="91"/>
      <c r="S48" s="91"/>
      <c r="T48" s="91"/>
      <c r="U48" s="91" t="s">
        <v>1368</v>
      </c>
      <c r="V48" s="91">
        <v>2</v>
      </c>
    </row>
    <row r="49" spans="1:22" ht="15">
      <c r="A49" s="91" t="s">
        <v>1308</v>
      </c>
      <c r="B49" s="91">
        <v>13</v>
      </c>
      <c r="C49" s="91" t="s">
        <v>1319</v>
      </c>
      <c r="D49" s="91">
        <v>8</v>
      </c>
      <c r="E49" s="91" t="s">
        <v>1309</v>
      </c>
      <c r="F49" s="91">
        <v>13</v>
      </c>
      <c r="G49" s="91" t="s">
        <v>1332</v>
      </c>
      <c r="H49" s="91">
        <v>9</v>
      </c>
      <c r="I49" s="91" t="s">
        <v>1342</v>
      </c>
      <c r="J49" s="91">
        <v>2</v>
      </c>
      <c r="K49" s="91"/>
      <c r="L49" s="91"/>
      <c r="M49" s="91" t="s">
        <v>1354</v>
      </c>
      <c r="N49" s="91">
        <v>2</v>
      </c>
      <c r="O49" s="91"/>
      <c r="P49" s="91"/>
      <c r="Q49" s="91"/>
      <c r="R49" s="91"/>
      <c r="S49" s="91"/>
      <c r="T49" s="91"/>
      <c r="U49" s="91" t="s">
        <v>1369</v>
      </c>
      <c r="V49" s="91">
        <v>2</v>
      </c>
    </row>
    <row r="50" spans="1:22" ht="15">
      <c r="A50" s="91" t="s">
        <v>1309</v>
      </c>
      <c r="B50" s="91">
        <v>13</v>
      </c>
      <c r="C50" s="91" t="s">
        <v>1320</v>
      </c>
      <c r="D50" s="91">
        <v>8</v>
      </c>
      <c r="E50" s="91" t="s">
        <v>1310</v>
      </c>
      <c r="F50" s="91">
        <v>13</v>
      </c>
      <c r="G50" s="91" t="s">
        <v>1333</v>
      </c>
      <c r="H50" s="91">
        <v>9</v>
      </c>
      <c r="I50" s="91" t="s">
        <v>1343</v>
      </c>
      <c r="J50" s="91">
        <v>2</v>
      </c>
      <c r="K50" s="91"/>
      <c r="L50" s="91"/>
      <c r="M50" s="91" t="s">
        <v>1355</v>
      </c>
      <c r="N50" s="91">
        <v>2</v>
      </c>
      <c r="O50" s="91"/>
      <c r="P50" s="91"/>
      <c r="Q50" s="91"/>
      <c r="R50" s="91"/>
      <c r="S50" s="91"/>
      <c r="T50" s="91"/>
      <c r="U50" s="91" t="s">
        <v>1370</v>
      </c>
      <c r="V50" s="91">
        <v>2</v>
      </c>
    </row>
    <row r="51" spans="1:22" ht="15">
      <c r="A51" s="91" t="s">
        <v>1310</v>
      </c>
      <c r="B51" s="91">
        <v>13</v>
      </c>
      <c r="C51" s="91" t="s">
        <v>1321</v>
      </c>
      <c r="D51" s="91">
        <v>8</v>
      </c>
      <c r="E51" s="91" t="s">
        <v>1311</v>
      </c>
      <c r="F51" s="91">
        <v>13</v>
      </c>
      <c r="G51" s="91" t="s">
        <v>1334</v>
      </c>
      <c r="H51" s="91">
        <v>9</v>
      </c>
      <c r="I51" s="91" t="s">
        <v>1344</v>
      </c>
      <c r="J51" s="91">
        <v>2</v>
      </c>
      <c r="K51" s="91"/>
      <c r="L51" s="91"/>
      <c r="M51" s="91" t="s">
        <v>1356</v>
      </c>
      <c r="N51" s="91">
        <v>2</v>
      </c>
      <c r="O51" s="91"/>
      <c r="P51" s="91"/>
      <c r="Q51" s="91"/>
      <c r="R51" s="91"/>
      <c r="S51" s="91"/>
      <c r="T51" s="91"/>
      <c r="U51" s="91" t="s">
        <v>1371</v>
      </c>
      <c r="V51" s="91">
        <v>2</v>
      </c>
    </row>
    <row r="52" spans="1:22" ht="15">
      <c r="A52" s="91" t="s">
        <v>1311</v>
      </c>
      <c r="B52" s="91">
        <v>13</v>
      </c>
      <c r="C52" s="91" t="s">
        <v>1322</v>
      </c>
      <c r="D52" s="91">
        <v>8</v>
      </c>
      <c r="E52" s="91" t="s">
        <v>1312</v>
      </c>
      <c r="F52" s="91">
        <v>13</v>
      </c>
      <c r="G52" s="91" t="s">
        <v>1335</v>
      </c>
      <c r="H52" s="91">
        <v>9</v>
      </c>
      <c r="I52" s="91" t="s">
        <v>1345</v>
      </c>
      <c r="J52" s="91">
        <v>2</v>
      </c>
      <c r="K52" s="91"/>
      <c r="L52" s="91"/>
      <c r="M52" s="91" t="s">
        <v>1357</v>
      </c>
      <c r="N52" s="91">
        <v>2</v>
      </c>
      <c r="O52" s="91"/>
      <c r="P52" s="91"/>
      <c r="Q52" s="91"/>
      <c r="R52" s="91"/>
      <c r="S52" s="91"/>
      <c r="T52" s="91"/>
      <c r="U52" s="91" t="s">
        <v>1372</v>
      </c>
      <c r="V52" s="91">
        <v>2</v>
      </c>
    </row>
    <row r="53" spans="1:22" ht="15">
      <c r="A53" s="91" t="s">
        <v>1312</v>
      </c>
      <c r="B53" s="91">
        <v>13</v>
      </c>
      <c r="C53" s="91" t="s">
        <v>1323</v>
      </c>
      <c r="D53" s="91">
        <v>8</v>
      </c>
      <c r="E53" s="91" t="s">
        <v>1313</v>
      </c>
      <c r="F53" s="91">
        <v>13</v>
      </c>
      <c r="G53" s="91" t="s">
        <v>1336</v>
      </c>
      <c r="H53" s="91">
        <v>9</v>
      </c>
      <c r="I53" s="91" t="s">
        <v>1346</v>
      </c>
      <c r="J53" s="91">
        <v>2</v>
      </c>
      <c r="K53" s="91"/>
      <c r="L53" s="91"/>
      <c r="M53" s="91" t="s">
        <v>1358</v>
      </c>
      <c r="N53" s="91">
        <v>2</v>
      </c>
      <c r="O53" s="91"/>
      <c r="P53" s="91"/>
      <c r="Q53" s="91"/>
      <c r="R53" s="91"/>
      <c r="S53" s="91"/>
      <c r="T53" s="91"/>
      <c r="U53" s="91" t="s">
        <v>1373</v>
      </c>
      <c r="V53" s="91">
        <v>2</v>
      </c>
    </row>
    <row r="54" spans="1:22" ht="15">
      <c r="A54" s="91" t="s">
        <v>1313</v>
      </c>
      <c r="B54" s="91">
        <v>13</v>
      </c>
      <c r="C54" s="91" t="s">
        <v>1324</v>
      </c>
      <c r="D54" s="91">
        <v>8</v>
      </c>
      <c r="E54" s="91" t="s">
        <v>1314</v>
      </c>
      <c r="F54" s="91">
        <v>13</v>
      </c>
      <c r="G54" s="91" t="s">
        <v>1337</v>
      </c>
      <c r="H54" s="91">
        <v>9</v>
      </c>
      <c r="I54" s="91" t="s">
        <v>1347</v>
      </c>
      <c r="J54" s="91">
        <v>2</v>
      </c>
      <c r="K54" s="91"/>
      <c r="L54" s="91"/>
      <c r="M54" s="91" t="s">
        <v>1359</v>
      </c>
      <c r="N54" s="91">
        <v>2</v>
      </c>
      <c r="O54" s="91"/>
      <c r="P54" s="91"/>
      <c r="Q54" s="91"/>
      <c r="R54" s="91"/>
      <c r="S54" s="91"/>
      <c r="T54" s="91"/>
      <c r="U54" s="91" t="s">
        <v>1374</v>
      </c>
      <c r="V54" s="91">
        <v>2</v>
      </c>
    </row>
    <row r="55" spans="1:22" ht="15">
      <c r="A55" s="91" t="s">
        <v>1314</v>
      </c>
      <c r="B55" s="91">
        <v>13</v>
      </c>
      <c r="C55" s="91" t="s">
        <v>1325</v>
      </c>
      <c r="D55" s="91">
        <v>7</v>
      </c>
      <c r="E55" s="91" t="s">
        <v>1315</v>
      </c>
      <c r="F55" s="91">
        <v>13</v>
      </c>
      <c r="G55" s="91" t="s">
        <v>1338</v>
      </c>
      <c r="H55" s="91">
        <v>9</v>
      </c>
      <c r="I55" s="91" t="s">
        <v>1348</v>
      </c>
      <c r="J55" s="91">
        <v>2</v>
      </c>
      <c r="K55" s="91"/>
      <c r="L55" s="91"/>
      <c r="M55" s="91" t="s">
        <v>1360</v>
      </c>
      <c r="N55" s="91">
        <v>2</v>
      </c>
      <c r="O55" s="91"/>
      <c r="P55" s="91"/>
      <c r="Q55" s="91"/>
      <c r="R55" s="91"/>
      <c r="S55" s="91"/>
      <c r="T55" s="91"/>
      <c r="U55" s="91" t="s">
        <v>1375</v>
      </c>
      <c r="V55" s="91">
        <v>2</v>
      </c>
    </row>
    <row r="56" spans="1:22" ht="15">
      <c r="A56" s="91" t="s">
        <v>1315</v>
      </c>
      <c r="B56" s="91">
        <v>13</v>
      </c>
      <c r="C56" s="91" t="s">
        <v>1326</v>
      </c>
      <c r="D56" s="91">
        <v>7</v>
      </c>
      <c r="E56" s="91" t="s">
        <v>1328</v>
      </c>
      <c r="F56" s="91">
        <v>13</v>
      </c>
      <c r="G56" s="91" t="s">
        <v>1339</v>
      </c>
      <c r="H56" s="91">
        <v>9</v>
      </c>
      <c r="I56" s="91" t="s">
        <v>1349</v>
      </c>
      <c r="J56" s="91">
        <v>2</v>
      </c>
      <c r="K56" s="91"/>
      <c r="L56" s="91"/>
      <c r="M56" s="91" t="s">
        <v>1361</v>
      </c>
      <c r="N56" s="91">
        <v>2</v>
      </c>
      <c r="O56" s="91"/>
      <c r="P56" s="91"/>
      <c r="Q56" s="91"/>
      <c r="R56" s="91"/>
      <c r="S56" s="91"/>
      <c r="T56" s="91"/>
      <c r="U56" s="91" t="s">
        <v>1376</v>
      </c>
      <c r="V56" s="91">
        <v>2</v>
      </c>
    </row>
    <row r="59" spans="1:22" ht="15" customHeight="1">
      <c r="A59" s="13" t="s">
        <v>1384</v>
      </c>
      <c r="B59" s="13" t="s">
        <v>1173</v>
      </c>
      <c r="C59" s="13" t="s">
        <v>1386</v>
      </c>
      <c r="D59" s="13" t="s">
        <v>1176</v>
      </c>
      <c r="E59" s="85" t="s">
        <v>1387</v>
      </c>
      <c r="F59" s="85" t="s">
        <v>1178</v>
      </c>
      <c r="G59" s="85" t="s">
        <v>1390</v>
      </c>
      <c r="H59" s="85" t="s">
        <v>1180</v>
      </c>
      <c r="I59" s="13" t="s">
        <v>1392</v>
      </c>
      <c r="J59" s="13" t="s">
        <v>1182</v>
      </c>
      <c r="K59" s="13" t="s">
        <v>1394</v>
      </c>
      <c r="L59" s="13" t="s">
        <v>1184</v>
      </c>
      <c r="M59" s="85" t="s">
        <v>1396</v>
      </c>
      <c r="N59" s="85" t="s">
        <v>1186</v>
      </c>
      <c r="O59" s="13" t="s">
        <v>1398</v>
      </c>
      <c r="P59" s="13" t="s">
        <v>1188</v>
      </c>
      <c r="Q59" s="13" t="s">
        <v>1400</v>
      </c>
      <c r="R59" s="13" t="s">
        <v>1190</v>
      </c>
      <c r="S59" s="85" t="s">
        <v>1402</v>
      </c>
      <c r="T59" s="85" t="s">
        <v>1192</v>
      </c>
      <c r="U59" s="85" t="s">
        <v>1404</v>
      </c>
      <c r="V59" s="85" t="s">
        <v>1193</v>
      </c>
    </row>
    <row r="60" spans="1:22" ht="15">
      <c r="A60" s="85" t="s">
        <v>217</v>
      </c>
      <c r="B60" s="85">
        <v>2</v>
      </c>
      <c r="C60" s="85" t="s">
        <v>257</v>
      </c>
      <c r="D60" s="85">
        <v>1</v>
      </c>
      <c r="E60" s="85"/>
      <c r="F60" s="85"/>
      <c r="G60" s="85"/>
      <c r="H60" s="85"/>
      <c r="I60" s="85" t="s">
        <v>291</v>
      </c>
      <c r="J60" s="85">
        <v>1</v>
      </c>
      <c r="K60" s="85" t="s">
        <v>280</v>
      </c>
      <c r="L60" s="85">
        <v>1</v>
      </c>
      <c r="M60" s="85"/>
      <c r="N60" s="85"/>
      <c r="O60" s="85" t="s">
        <v>217</v>
      </c>
      <c r="P60" s="85">
        <v>2</v>
      </c>
      <c r="Q60" s="85" t="s">
        <v>274</v>
      </c>
      <c r="R60" s="85">
        <v>1</v>
      </c>
      <c r="S60" s="85"/>
      <c r="T60" s="85"/>
      <c r="U60" s="85"/>
      <c r="V60" s="85"/>
    </row>
    <row r="61" spans="1:22" ht="15">
      <c r="A61" s="85" t="s">
        <v>291</v>
      </c>
      <c r="B61" s="85">
        <v>1</v>
      </c>
      <c r="C61" s="85"/>
      <c r="D61" s="85"/>
      <c r="E61" s="85"/>
      <c r="F61" s="85"/>
      <c r="G61" s="85"/>
      <c r="H61" s="85"/>
      <c r="I61" s="85" t="s">
        <v>288</v>
      </c>
      <c r="J61" s="85">
        <v>1</v>
      </c>
      <c r="K61" s="85"/>
      <c r="L61" s="85"/>
      <c r="M61" s="85"/>
      <c r="N61" s="85"/>
      <c r="O61" s="85" t="s">
        <v>270</v>
      </c>
      <c r="P61" s="85">
        <v>1</v>
      </c>
      <c r="Q61" s="85"/>
      <c r="R61" s="85"/>
      <c r="S61" s="85"/>
      <c r="T61" s="85"/>
      <c r="U61" s="85"/>
      <c r="V61" s="85"/>
    </row>
    <row r="62" spans="1:22" ht="15">
      <c r="A62" s="85" t="s">
        <v>288</v>
      </c>
      <c r="B62" s="85">
        <v>1</v>
      </c>
      <c r="C62" s="85"/>
      <c r="D62" s="85"/>
      <c r="E62" s="85"/>
      <c r="F62" s="85"/>
      <c r="G62" s="85"/>
      <c r="H62" s="85"/>
      <c r="I62" s="85"/>
      <c r="J62" s="85"/>
      <c r="K62" s="85"/>
      <c r="L62" s="85"/>
      <c r="M62" s="85"/>
      <c r="N62" s="85"/>
      <c r="O62" s="85" t="s">
        <v>269</v>
      </c>
      <c r="P62" s="85">
        <v>1</v>
      </c>
      <c r="Q62" s="85"/>
      <c r="R62" s="85"/>
      <c r="S62" s="85"/>
      <c r="T62" s="85"/>
      <c r="U62" s="85"/>
      <c r="V62" s="85"/>
    </row>
    <row r="63" spans="1:22" ht="15">
      <c r="A63" s="85" t="s">
        <v>286</v>
      </c>
      <c r="B63" s="85">
        <v>1</v>
      </c>
      <c r="C63" s="85"/>
      <c r="D63" s="85"/>
      <c r="E63" s="85"/>
      <c r="F63" s="85"/>
      <c r="G63" s="85"/>
      <c r="H63" s="85"/>
      <c r="I63" s="85"/>
      <c r="J63" s="85"/>
      <c r="K63" s="85"/>
      <c r="L63" s="85"/>
      <c r="M63" s="85"/>
      <c r="N63" s="85"/>
      <c r="O63" s="85"/>
      <c r="P63" s="85"/>
      <c r="Q63" s="85"/>
      <c r="R63" s="85"/>
      <c r="S63" s="85"/>
      <c r="T63" s="85"/>
      <c r="U63" s="85"/>
      <c r="V63" s="85"/>
    </row>
    <row r="64" spans="1:22" ht="15">
      <c r="A64" s="85" t="s">
        <v>285</v>
      </c>
      <c r="B64" s="85">
        <v>1</v>
      </c>
      <c r="C64" s="85"/>
      <c r="D64" s="85"/>
      <c r="E64" s="85"/>
      <c r="F64" s="85"/>
      <c r="G64" s="85"/>
      <c r="H64" s="85"/>
      <c r="I64" s="85"/>
      <c r="J64" s="85"/>
      <c r="K64" s="85"/>
      <c r="L64" s="85"/>
      <c r="M64" s="85"/>
      <c r="N64" s="85"/>
      <c r="O64" s="85"/>
      <c r="P64" s="85"/>
      <c r="Q64" s="85"/>
      <c r="R64" s="85"/>
      <c r="S64" s="85"/>
      <c r="T64" s="85"/>
      <c r="U64" s="85"/>
      <c r="V64" s="85"/>
    </row>
    <row r="65" spans="1:22" ht="15">
      <c r="A65" s="85" t="s">
        <v>280</v>
      </c>
      <c r="B65" s="85">
        <v>1</v>
      </c>
      <c r="C65" s="85"/>
      <c r="D65" s="85"/>
      <c r="E65" s="85"/>
      <c r="F65" s="85"/>
      <c r="G65" s="85"/>
      <c r="H65" s="85"/>
      <c r="I65" s="85"/>
      <c r="J65" s="85"/>
      <c r="K65" s="85"/>
      <c r="L65" s="85"/>
      <c r="M65" s="85"/>
      <c r="N65" s="85"/>
      <c r="O65" s="85"/>
      <c r="P65" s="85"/>
      <c r="Q65" s="85"/>
      <c r="R65" s="85"/>
      <c r="S65" s="85"/>
      <c r="T65" s="85"/>
      <c r="U65" s="85"/>
      <c r="V65" s="85"/>
    </row>
    <row r="66" spans="1:22" ht="15">
      <c r="A66" s="85" t="s">
        <v>274</v>
      </c>
      <c r="B66" s="85">
        <v>1</v>
      </c>
      <c r="C66" s="85"/>
      <c r="D66" s="85"/>
      <c r="E66" s="85"/>
      <c r="F66" s="85"/>
      <c r="G66" s="85"/>
      <c r="H66" s="85"/>
      <c r="I66" s="85"/>
      <c r="J66" s="85"/>
      <c r="K66" s="85"/>
      <c r="L66" s="85"/>
      <c r="M66" s="85"/>
      <c r="N66" s="85"/>
      <c r="O66" s="85"/>
      <c r="P66" s="85"/>
      <c r="Q66" s="85"/>
      <c r="R66" s="85"/>
      <c r="S66" s="85"/>
      <c r="T66" s="85"/>
      <c r="U66" s="85"/>
      <c r="V66" s="85"/>
    </row>
    <row r="67" spans="1:22" ht="15">
      <c r="A67" s="85" t="s">
        <v>270</v>
      </c>
      <c r="B67" s="85">
        <v>1</v>
      </c>
      <c r="C67" s="85"/>
      <c r="D67" s="85"/>
      <c r="E67" s="85"/>
      <c r="F67" s="85"/>
      <c r="G67" s="85"/>
      <c r="H67" s="85"/>
      <c r="I67" s="85"/>
      <c r="J67" s="85"/>
      <c r="K67" s="85"/>
      <c r="L67" s="85"/>
      <c r="M67" s="85"/>
      <c r="N67" s="85"/>
      <c r="O67" s="85"/>
      <c r="P67" s="85"/>
      <c r="Q67" s="85"/>
      <c r="R67" s="85"/>
      <c r="S67" s="85"/>
      <c r="T67" s="85"/>
      <c r="U67" s="85"/>
      <c r="V67" s="85"/>
    </row>
    <row r="68" spans="1:22" ht="15">
      <c r="A68" s="85" t="s">
        <v>269</v>
      </c>
      <c r="B68" s="85">
        <v>1</v>
      </c>
      <c r="C68" s="85"/>
      <c r="D68" s="85"/>
      <c r="E68" s="85"/>
      <c r="F68" s="85"/>
      <c r="G68" s="85"/>
      <c r="H68" s="85"/>
      <c r="I68" s="85"/>
      <c r="J68" s="85"/>
      <c r="K68" s="85"/>
      <c r="L68" s="85"/>
      <c r="M68" s="85"/>
      <c r="N68" s="85"/>
      <c r="O68" s="85"/>
      <c r="P68" s="85"/>
      <c r="Q68" s="85"/>
      <c r="R68" s="85"/>
      <c r="S68" s="85"/>
      <c r="T68" s="85"/>
      <c r="U68" s="85"/>
      <c r="V68" s="85"/>
    </row>
    <row r="69" spans="1:22" ht="15">
      <c r="A69" s="85" t="s">
        <v>257</v>
      </c>
      <c r="B69" s="85">
        <v>1</v>
      </c>
      <c r="C69" s="85"/>
      <c r="D69" s="85"/>
      <c r="E69" s="85"/>
      <c r="F69" s="85"/>
      <c r="G69" s="85"/>
      <c r="H69" s="85"/>
      <c r="I69" s="85"/>
      <c r="J69" s="85"/>
      <c r="K69" s="85"/>
      <c r="L69" s="85"/>
      <c r="M69" s="85"/>
      <c r="N69" s="85"/>
      <c r="O69" s="85"/>
      <c r="P69" s="85"/>
      <c r="Q69" s="85"/>
      <c r="R69" s="85"/>
      <c r="S69" s="85"/>
      <c r="T69" s="85"/>
      <c r="U69" s="85"/>
      <c r="V69" s="85"/>
    </row>
    <row r="72" spans="1:22" ht="15" customHeight="1">
      <c r="A72" s="13" t="s">
        <v>1385</v>
      </c>
      <c r="B72" s="13" t="s">
        <v>1173</v>
      </c>
      <c r="C72" s="13" t="s">
        <v>1388</v>
      </c>
      <c r="D72" s="13" t="s">
        <v>1176</v>
      </c>
      <c r="E72" s="13" t="s">
        <v>1389</v>
      </c>
      <c r="F72" s="13" t="s">
        <v>1178</v>
      </c>
      <c r="G72" s="13" t="s">
        <v>1391</v>
      </c>
      <c r="H72" s="13" t="s">
        <v>1180</v>
      </c>
      <c r="I72" s="13" t="s">
        <v>1393</v>
      </c>
      <c r="J72" s="13" t="s">
        <v>1182</v>
      </c>
      <c r="K72" s="13" t="s">
        <v>1395</v>
      </c>
      <c r="L72" s="13" t="s">
        <v>1184</v>
      </c>
      <c r="M72" s="13" t="s">
        <v>1397</v>
      </c>
      <c r="N72" s="13" t="s">
        <v>1186</v>
      </c>
      <c r="O72" s="85" t="s">
        <v>1399</v>
      </c>
      <c r="P72" s="85" t="s">
        <v>1188</v>
      </c>
      <c r="Q72" s="13" t="s">
        <v>1401</v>
      </c>
      <c r="R72" s="13" t="s">
        <v>1190</v>
      </c>
      <c r="S72" s="85" t="s">
        <v>1403</v>
      </c>
      <c r="T72" s="85" t="s">
        <v>1192</v>
      </c>
      <c r="U72" s="13" t="s">
        <v>1405</v>
      </c>
      <c r="V72" s="13" t="s">
        <v>1193</v>
      </c>
    </row>
    <row r="73" spans="1:22" ht="15">
      <c r="A73" s="85" t="s">
        <v>257</v>
      </c>
      <c r="B73" s="85">
        <v>13</v>
      </c>
      <c r="C73" s="85" t="s">
        <v>257</v>
      </c>
      <c r="D73" s="85">
        <v>13</v>
      </c>
      <c r="E73" s="85" t="s">
        <v>249</v>
      </c>
      <c r="F73" s="85">
        <v>12</v>
      </c>
      <c r="G73" s="85" t="s">
        <v>254</v>
      </c>
      <c r="H73" s="85">
        <v>10</v>
      </c>
      <c r="I73" s="85" t="s">
        <v>287</v>
      </c>
      <c r="J73" s="85">
        <v>3</v>
      </c>
      <c r="K73" s="85" t="s">
        <v>279</v>
      </c>
      <c r="L73" s="85">
        <v>1</v>
      </c>
      <c r="M73" s="85" t="s">
        <v>284</v>
      </c>
      <c r="N73" s="85">
        <v>2</v>
      </c>
      <c r="O73" s="85"/>
      <c r="P73" s="85"/>
      <c r="Q73" s="85" t="s">
        <v>273</v>
      </c>
      <c r="R73" s="85">
        <v>1</v>
      </c>
      <c r="S73" s="85"/>
      <c r="T73" s="85"/>
      <c r="U73" s="85" t="s">
        <v>266</v>
      </c>
      <c r="V73" s="85">
        <v>1</v>
      </c>
    </row>
    <row r="74" spans="1:22" ht="15">
      <c r="A74" s="85" t="s">
        <v>249</v>
      </c>
      <c r="B74" s="85">
        <v>12</v>
      </c>
      <c r="C74" s="85" t="s">
        <v>215</v>
      </c>
      <c r="D74" s="85">
        <v>4</v>
      </c>
      <c r="E74" s="85"/>
      <c r="F74" s="85"/>
      <c r="G74" s="85" t="s">
        <v>281</v>
      </c>
      <c r="H74" s="85">
        <v>9</v>
      </c>
      <c r="I74" s="85" t="s">
        <v>288</v>
      </c>
      <c r="J74" s="85">
        <v>2</v>
      </c>
      <c r="K74" s="85" t="s">
        <v>278</v>
      </c>
      <c r="L74" s="85">
        <v>1</v>
      </c>
      <c r="M74" s="85" t="s">
        <v>283</v>
      </c>
      <c r="N74" s="85">
        <v>2</v>
      </c>
      <c r="O74" s="85"/>
      <c r="P74" s="85"/>
      <c r="Q74" s="85" t="s">
        <v>272</v>
      </c>
      <c r="R74" s="85">
        <v>1</v>
      </c>
      <c r="S74" s="85"/>
      <c r="T74" s="85"/>
      <c r="U74" s="85"/>
      <c r="V74" s="85"/>
    </row>
    <row r="75" spans="1:22" ht="15">
      <c r="A75" s="85" t="s">
        <v>254</v>
      </c>
      <c r="B75" s="85">
        <v>10</v>
      </c>
      <c r="C75" s="85" t="s">
        <v>214</v>
      </c>
      <c r="D75" s="85">
        <v>3</v>
      </c>
      <c r="E75" s="85"/>
      <c r="F75" s="85"/>
      <c r="G75" s="85" t="s">
        <v>224</v>
      </c>
      <c r="H75" s="85">
        <v>1</v>
      </c>
      <c r="I75" s="85" t="s">
        <v>290</v>
      </c>
      <c r="J75" s="85">
        <v>1</v>
      </c>
      <c r="K75" s="85" t="s">
        <v>277</v>
      </c>
      <c r="L75" s="85">
        <v>1</v>
      </c>
      <c r="M75" s="85" t="s">
        <v>282</v>
      </c>
      <c r="N75" s="85">
        <v>2</v>
      </c>
      <c r="O75" s="85"/>
      <c r="P75" s="85"/>
      <c r="Q75" s="85" t="s">
        <v>271</v>
      </c>
      <c r="R75" s="85">
        <v>1</v>
      </c>
      <c r="S75" s="85"/>
      <c r="T75" s="85"/>
      <c r="U75" s="85"/>
      <c r="V75" s="85"/>
    </row>
    <row r="76" spans="1:22" ht="15">
      <c r="A76" s="85" t="s">
        <v>281</v>
      </c>
      <c r="B76" s="85">
        <v>9</v>
      </c>
      <c r="C76" s="85"/>
      <c r="D76" s="85"/>
      <c r="E76" s="85"/>
      <c r="F76" s="85"/>
      <c r="G76" s="85"/>
      <c r="H76" s="85"/>
      <c r="I76" s="85" t="s">
        <v>289</v>
      </c>
      <c r="J76" s="85">
        <v>1</v>
      </c>
      <c r="K76" s="85" t="s">
        <v>276</v>
      </c>
      <c r="L76" s="85">
        <v>1</v>
      </c>
      <c r="M76" s="85" t="s">
        <v>259</v>
      </c>
      <c r="N76" s="85">
        <v>1</v>
      </c>
      <c r="O76" s="85"/>
      <c r="P76" s="85"/>
      <c r="Q76" s="85"/>
      <c r="R76" s="85"/>
      <c r="S76" s="85"/>
      <c r="T76" s="85"/>
      <c r="U76" s="85"/>
      <c r="V76" s="85"/>
    </row>
    <row r="77" spans="1:22" ht="15">
      <c r="A77" s="85" t="s">
        <v>215</v>
      </c>
      <c r="B77" s="85">
        <v>4</v>
      </c>
      <c r="C77" s="85"/>
      <c r="D77" s="85"/>
      <c r="E77" s="85"/>
      <c r="F77" s="85"/>
      <c r="G77" s="85"/>
      <c r="H77" s="85"/>
      <c r="I77" s="85" t="s">
        <v>263</v>
      </c>
      <c r="J77" s="85">
        <v>1</v>
      </c>
      <c r="K77" s="85" t="s">
        <v>275</v>
      </c>
      <c r="L77" s="85">
        <v>1</v>
      </c>
      <c r="M77" s="85"/>
      <c r="N77" s="85"/>
      <c r="O77" s="85"/>
      <c r="P77" s="85"/>
      <c r="Q77" s="85"/>
      <c r="R77" s="85"/>
      <c r="S77" s="85"/>
      <c r="T77" s="85"/>
      <c r="U77" s="85"/>
      <c r="V77" s="85"/>
    </row>
    <row r="78" spans="1:22" ht="15">
      <c r="A78" s="85" t="s">
        <v>287</v>
      </c>
      <c r="B78" s="85">
        <v>3</v>
      </c>
      <c r="C78" s="85"/>
      <c r="D78" s="85"/>
      <c r="E78" s="85"/>
      <c r="F78" s="85"/>
      <c r="G78" s="85"/>
      <c r="H78" s="85"/>
      <c r="I78" s="85"/>
      <c r="J78" s="85"/>
      <c r="K78" s="85"/>
      <c r="L78" s="85"/>
      <c r="M78" s="85"/>
      <c r="N78" s="85"/>
      <c r="O78" s="85"/>
      <c r="P78" s="85"/>
      <c r="Q78" s="85"/>
      <c r="R78" s="85"/>
      <c r="S78" s="85"/>
      <c r="T78" s="85"/>
      <c r="U78" s="85"/>
      <c r="V78" s="85"/>
    </row>
    <row r="79" spans="1:22" ht="15">
      <c r="A79" s="85" t="s">
        <v>214</v>
      </c>
      <c r="B79" s="85">
        <v>3</v>
      </c>
      <c r="C79" s="85"/>
      <c r="D79" s="85"/>
      <c r="E79" s="85"/>
      <c r="F79" s="85"/>
      <c r="G79" s="85"/>
      <c r="H79" s="85"/>
      <c r="I79" s="85"/>
      <c r="J79" s="85"/>
      <c r="K79" s="85"/>
      <c r="L79" s="85"/>
      <c r="M79" s="85"/>
      <c r="N79" s="85"/>
      <c r="O79" s="85"/>
      <c r="P79" s="85"/>
      <c r="Q79" s="85"/>
      <c r="R79" s="85"/>
      <c r="S79" s="85"/>
      <c r="T79" s="85"/>
      <c r="U79" s="85"/>
      <c r="V79" s="85"/>
    </row>
    <row r="80" spans="1:22" ht="15">
      <c r="A80" s="85" t="s">
        <v>288</v>
      </c>
      <c r="B80" s="85">
        <v>2</v>
      </c>
      <c r="C80" s="85"/>
      <c r="D80" s="85"/>
      <c r="E80" s="85"/>
      <c r="F80" s="85"/>
      <c r="G80" s="85"/>
      <c r="H80" s="85"/>
      <c r="I80" s="85"/>
      <c r="J80" s="85"/>
      <c r="K80" s="85"/>
      <c r="L80" s="85"/>
      <c r="M80" s="85"/>
      <c r="N80" s="85"/>
      <c r="O80" s="85"/>
      <c r="P80" s="85"/>
      <c r="Q80" s="85"/>
      <c r="R80" s="85"/>
      <c r="S80" s="85"/>
      <c r="T80" s="85"/>
      <c r="U80" s="85"/>
      <c r="V80" s="85"/>
    </row>
    <row r="81" spans="1:22" ht="15">
      <c r="A81" s="85" t="s">
        <v>284</v>
      </c>
      <c r="B81" s="85">
        <v>2</v>
      </c>
      <c r="C81" s="85"/>
      <c r="D81" s="85"/>
      <c r="E81" s="85"/>
      <c r="F81" s="85"/>
      <c r="G81" s="85"/>
      <c r="H81" s="85"/>
      <c r="I81" s="85"/>
      <c r="J81" s="85"/>
      <c r="K81" s="85"/>
      <c r="L81" s="85"/>
      <c r="M81" s="85"/>
      <c r="N81" s="85"/>
      <c r="O81" s="85"/>
      <c r="P81" s="85"/>
      <c r="Q81" s="85"/>
      <c r="R81" s="85"/>
      <c r="S81" s="85"/>
      <c r="T81" s="85"/>
      <c r="U81" s="85"/>
      <c r="V81" s="85"/>
    </row>
    <row r="82" spans="1:22" ht="15">
      <c r="A82" s="85" t="s">
        <v>283</v>
      </c>
      <c r="B82" s="85">
        <v>2</v>
      </c>
      <c r="C82" s="85"/>
      <c r="D82" s="85"/>
      <c r="E82" s="85"/>
      <c r="F82" s="85"/>
      <c r="G82" s="85"/>
      <c r="H82" s="85"/>
      <c r="I82" s="85"/>
      <c r="J82" s="85"/>
      <c r="K82" s="85"/>
      <c r="L82" s="85"/>
      <c r="M82" s="85"/>
      <c r="N82" s="85"/>
      <c r="O82" s="85"/>
      <c r="P82" s="85"/>
      <c r="Q82" s="85"/>
      <c r="R82" s="85"/>
      <c r="S82" s="85"/>
      <c r="T82" s="85"/>
      <c r="U82" s="85"/>
      <c r="V82" s="85"/>
    </row>
    <row r="85" spans="1:22" ht="15" customHeight="1">
      <c r="A85" s="13" t="s">
        <v>1416</v>
      </c>
      <c r="B85" s="13" t="s">
        <v>1173</v>
      </c>
      <c r="C85" s="13" t="s">
        <v>1417</v>
      </c>
      <c r="D85" s="13" t="s">
        <v>1176</v>
      </c>
      <c r="E85" s="13" t="s">
        <v>1418</v>
      </c>
      <c r="F85" s="13" t="s">
        <v>1178</v>
      </c>
      <c r="G85" s="13" t="s">
        <v>1419</v>
      </c>
      <c r="H85" s="13" t="s">
        <v>1180</v>
      </c>
      <c r="I85" s="13" t="s">
        <v>1420</v>
      </c>
      <c r="J85" s="13" t="s">
        <v>1182</v>
      </c>
      <c r="K85" s="13" t="s">
        <v>1421</v>
      </c>
      <c r="L85" s="13" t="s">
        <v>1184</v>
      </c>
      <c r="M85" s="13" t="s">
        <v>1422</v>
      </c>
      <c r="N85" s="13" t="s">
        <v>1186</v>
      </c>
      <c r="O85" s="13" t="s">
        <v>1423</v>
      </c>
      <c r="P85" s="13" t="s">
        <v>1188</v>
      </c>
      <c r="Q85" s="13" t="s">
        <v>1424</v>
      </c>
      <c r="R85" s="13" t="s">
        <v>1190</v>
      </c>
      <c r="S85" s="13" t="s">
        <v>1425</v>
      </c>
      <c r="T85" s="13" t="s">
        <v>1192</v>
      </c>
      <c r="U85" s="13" t="s">
        <v>1426</v>
      </c>
      <c r="V85" s="13" t="s">
        <v>1193</v>
      </c>
    </row>
    <row r="86" spans="1:22" ht="15">
      <c r="A86" s="125" t="s">
        <v>238</v>
      </c>
      <c r="B86" s="85">
        <v>367014</v>
      </c>
      <c r="C86" s="125" t="s">
        <v>258</v>
      </c>
      <c r="D86" s="85">
        <v>138283</v>
      </c>
      <c r="E86" s="125" t="s">
        <v>238</v>
      </c>
      <c r="F86" s="85">
        <v>367014</v>
      </c>
      <c r="G86" s="125" t="s">
        <v>230</v>
      </c>
      <c r="H86" s="85">
        <v>175314</v>
      </c>
      <c r="I86" s="125" t="s">
        <v>290</v>
      </c>
      <c r="J86" s="85">
        <v>41495</v>
      </c>
      <c r="K86" s="125" t="s">
        <v>275</v>
      </c>
      <c r="L86" s="85">
        <v>122527</v>
      </c>
      <c r="M86" s="125" t="s">
        <v>283</v>
      </c>
      <c r="N86" s="85">
        <v>94765</v>
      </c>
      <c r="O86" s="125" t="s">
        <v>253</v>
      </c>
      <c r="P86" s="85">
        <v>110176</v>
      </c>
      <c r="Q86" s="125" t="s">
        <v>273</v>
      </c>
      <c r="R86" s="85">
        <v>26782</v>
      </c>
      <c r="S86" s="125" t="s">
        <v>252</v>
      </c>
      <c r="T86" s="85">
        <v>21505</v>
      </c>
      <c r="U86" s="125" t="s">
        <v>266</v>
      </c>
      <c r="V86" s="85">
        <v>115751</v>
      </c>
    </row>
    <row r="87" spans="1:22" ht="15">
      <c r="A87" s="125" t="s">
        <v>249</v>
      </c>
      <c r="B87" s="85">
        <v>181770</v>
      </c>
      <c r="C87" s="125" t="s">
        <v>219</v>
      </c>
      <c r="D87" s="85">
        <v>81525</v>
      </c>
      <c r="E87" s="125" t="s">
        <v>249</v>
      </c>
      <c r="F87" s="85">
        <v>181770</v>
      </c>
      <c r="G87" s="125" t="s">
        <v>225</v>
      </c>
      <c r="H87" s="85">
        <v>159223</v>
      </c>
      <c r="I87" s="125" t="s">
        <v>288</v>
      </c>
      <c r="J87" s="85">
        <v>40723</v>
      </c>
      <c r="K87" s="125" t="s">
        <v>280</v>
      </c>
      <c r="L87" s="85">
        <v>108035</v>
      </c>
      <c r="M87" s="125" t="s">
        <v>260</v>
      </c>
      <c r="N87" s="85">
        <v>17472</v>
      </c>
      <c r="O87" s="125" t="s">
        <v>270</v>
      </c>
      <c r="P87" s="85">
        <v>20811</v>
      </c>
      <c r="Q87" s="125" t="s">
        <v>274</v>
      </c>
      <c r="R87" s="85">
        <v>24912</v>
      </c>
      <c r="S87" s="125" t="s">
        <v>256</v>
      </c>
      <c r="T87" s="85">
        <v>594</v>
      </c>
      <c r="U87" s="125" t="s">
        <v>267</v>
      </c>
      <c r="V87" s="85">
        <v>61539</v>
      </c>
    </row>
    <row r="88" spans="1:22" ht="15">
      <c r="A88" s="125" t="s">
        <v>230</v>
      </c>
      <c r="B88" s="85">
        <v>175314</v>
      </c>
      <c r="C88" s="125" t="s">
        <v>220</v>
      </c>
      <c r="D88" s="85">
        <v>68076</v>
      </c>
      <c r="E88" s="125" t="s">
        <v>243</v>
      </c>
      <c r="F88" s="85">
        <v>152900</v>
      </c>
      <c r="G88" s="125" t="s">
        <v>226</v>
      </c>
      <c r="H88" s="85">
        <v>114458</v>
      </c>
      <c r="I88" s="125" t="s">
        <v>264</v>
      </c>
      <c r="J88" s="85">
        <v>20893</v>
      </c>
      <c r="K88" s="125" t="s">
        <v>276</v>
      </c>
      <c r="L88" s="85">
        <v>95889</v>
      </c>
      <c r="M88" s="125" t="s">
        <v>282</v>
      </c>
      <c r="N88" s="85">
        <v>15344</v>
      </c>
      <c r="O88" s="125" t="s">
        <v>269</v>
      </c>
      <c r="P88" s="85">
        <v>9988</v>
      </c>
      <c r="Q88" s="125" t="s">
        <v>271</v>
      </c>
      <c r="R88" s="85">
        <v>14988</v>
      </c>
      <c r="S88" s="125" t="s">
        <v>233</v>
      </c>
      <c r="T88" s="85">
        <v>550</v>
      </c>
      <c r="U88" s="125"/>
      <c r="V88" s="85"/>
    </row>
    <row r="89" spans="1:22" ht="15">
      <c r="A89" s="125" t="s">
        <v>225</v>
      </c>
      <c r="B89" s="85">
        <v>159223</v>
      </c>
      <c r="C89" s="125" t="s">
        <v>241</v>
      </c>
      <c r="D89" s="85">
        <v>18550</v>
      </c>
      <c r="E89" s="125" t="s">
        <v>236</v>
      </c>
      <c r="F89" s="85">
        <v>87274</v>
      </c>
      <c r="G89" s="125" t="s">
        <v>255</v>
      </c>
      <c r="H89" s="85">
        <v>112971</v>
      </c>
      <c r="I89" s="125" t="s">
        <v>291</v>
      </c>
      <c r="J89" s="85">
        <v>13334</v>
      </c>
      <c r="K89" s="125" t="s">
        <v>278</v>
      </c>
      <c r="L89" s="85">
        <v>56023</v>
      </c>
      <c r="M89" s="125" t="s">
        <v>284</v>
      </c>
      <c r="N89" s="85">
        <v>12113</v>
      </c>
      <c r="O89" s="125" t="s">
        <v>217</v>
      </c>
      <c r="P89" s="85">
        <v>5904</v>
      </c>
      <c r="Q89" s="125" t="s">
        <v>221</v>
      </c>
      <c r="R89" s="85">
        <v>4753</v>
      </c>
      <c r="S89" s="125"/>
      <c r="T89" s="85"/>
      <c r="U89" s="125"/>
      <c r="V89" s="85"/>
    </row>
    <row r="90" spans="1:22" ht="15">
      <c r="A90" s="125" t="s">
        <v>243</v>
      </c>
      <c r="B90" s="85">
        <v>152900</v>
      </c>
      <c r="C90" s="125" t="s">
        <v>240</v>
      </c>
      <c r="D90" s="85">
        <v>17375</v>
      </c>
      <c r="E90" s="125" t="s">
        <v>250</v>
      </c>
      <c r="F90" s="85">
        <v>79497</v>
      </c>
      <c r="G90" s="125" t="s">
        <v>228</v>
      </c>
      <c r="H90" s="85">
        <v>43200</v>
      </c>
      <c r="I90" s="125" t="s">
        <v>289</v>
      </c>
      <c r="J90" s="85">
        <v>12320</v>
      </c>
      <c r="K90" s="125" t="s">
        <v>279</v>
      </c>
      <c r="L90" s="85">
        <v>32364</v>
      </c>
      <c r="M90" s="125" t="s">
        <v>259</v>
      </c>
      <c r="N90" s="85">
        <v>1571</v>
      </c>
      <c r="O90" s="125" t="s">
        <v>251</v>
      </c>
      <c r="P90" s="85">
        <v>5151</v>
      </c>
      <c r="Q90" s="125" t="s">
        <v>272</v>
      </c>
      <c r="R90" s="85">
        <v>85</v>
      </c>
      <c r="S90" s="125"/>
      <c r="T90" s="85"/>
      <c r="U90" s="125"/>
      <c r="V90" s="85"/>
    </row>
    <row r="91" spans="1:22" ht="15">
      <c r="A91" s="125" t="s">
        <v>258</v>
      </c>
      <c r="B91" s="85">
        <v>138283</v>
      </c>
      <c r="C91" s="125" t="s">
        <v>223</v>
      </c>
      <c r="D91" s="85">
        <v>7923</v>
      </c>
      <c r="E91" s="125" t="s">
        <v>246</v>
      </c>
      <c r="F91" s="85">
        <v>78360</v>
      </c>
      <c r="G91" s="125" t="s">
        <v>254</v>
      </c>
      <c r="H91" s="85">
        <v>29343</v>
      </c>
      <c r="I91" s="125" t="s">
        <v>263</v>
      </c>
      <c r="J91" s="85">
        <v>10300</v>
      </c>
      <c r="K91" s="125" t="s">
        <v>222</v>
      </c>
      <c r="L91" s="85">
        <v>11467</v>
      </c>
      <c r="M91" s="125"/>
      <c r="N91" s="85"/>
      <c r="O91" s="125"/>
      <c r="P91" s="85"/>
      <c r="Q91" s="125"/>
      <c r="R91" s="85"/>
      <c r="S91" s="125"/>
      <c r="T91" s="85"/>
      <c r="U91" s="125"/>
      <c r="V91" s="85"/>
    </row>
    <row r="92" spans="1:22" ht="15">
      <c r="A92" s="125" t="s">
        <v>275</v>
      </c>
      <c r="B92" s="85">
        <v>122527</v>
      </c>
      <c r="C92" s="125" t="s">
        <v>257</v>
      </c>
      <c r="D92" s="85">
        <v>5723</v>
      </c>
      <c r="E92" s="125" t="s">
        <v>248</v>
      </c>
      <c r="F92" s="85">
        <v>75082</v>
      </c>
      <c r="G92" s="125" t="s">
        <v>224</v>
      </c>
      <c r="H92" s="85">
        <v>27414</v>
      </c>
      <c r="I92" s="125" t="s">
        <v>265</v>
      </c>
      <c r="J92" s="85">
        <v>7097</v>
      </c>
      <c r="K92" s="125" t="s">
        <v>277</v>
      </c>
      <c r="L92" s="85">
        <v>7279</v>
      </c>
      <c r="M92" s="125"/>
      <c r="N92" s="85"/>
      <c r="O92" s="125"/>
      <c r="P92" s="85"/>
      <c r="Q92" s="125"/>
      <c r="R92" s="85"/>
      <c r="S92" s="125"/>
      <c r="T92" s="85"/>
      <c r="U92" s="125"/>
      <c r="V92" s="85"/>
    </row>
    <row r="93" spans="1:22" ht="15">
      <c r="A93" s="125" t="s">
        <v>266</v>
      </c>
      <c r="B93" s="85">
        <v>115751</v>
      </c>
      <c r="C93" s="125" t="s">
        <v>214</v>
      </c>
      <c r="D93" s="85">
        <v>5180</v>
      </c>
      <c r="E93" s="125" t="s">
        <v>245</v>
      </c>
      <c r="F93" s="85">
        <v>72269</v>
      </c>
      <c r="G93" s="125" t="s">
        <v>227</v>
      </c>
      <c r="H93" s="85">
        <v>24773</v>
      </c>
      <c r="I93" s="125" t="s">
        <v>287</v>
      </c>
      <c r="J93" s="85">
        <v>168</v>
      </c>
      <c r="K93" s="125"/>
      <c r="L93" s="85"/>
      <c r="M93" s="125"/>
      <c r="N93" s="85"/>
      <c r="O93" s="125"/>
      <c r="P93" s="85"/>
      <c r="Q93" s="125"/>
      <c r="R93" s="85"/>
      <c r="S93" s="125"/>
      <c r="T93" s="85"/>
      <c r="U93" s="125"/>
      <c r="V93" s="85"/>
    </row>
    <row r="94" spans="1:22" ht="15">
      <c r="A94" s="125" t="s">
        <v>226</v>
      </c>
      <c r="B94" s="85">
        <v>114458</v>
      </c>
      <c r="C94" s="125" t="s">
        <v>234</v>
      </c>
      <c r="D94" s="85">
        <v>4779</v>
      </c>
      <c r="E94" s="125" t="s">
        <v>242</v>
      </c>
      <c r="F94" s="85">
        <v>61006</v>
      </c>
      <c r="G94" s="125" t="s">
        <v>231</v>
      </c>
      <c r="H94" s="85">
        <v>17875</v>
      </c>
      <c r="I94" s="125"/>
      <c r="J94" s="85"/>
      <c r="K94" s="125"/>
      <c r="L94" s="85"/>
      <c r="M94" s="125"/>
      <c r="N94" s="85"/>
      <c r="O94" s="125"/>
      <c r="P94" s="85"/>
      <c r="Q94" s="125"/>
      <c r="R94" s="85"/>
      <c r="S94" s="125"/>
      <c r="T94" s="85"/>
      <c r="U94" s="125"/>
      <c r="V94" s="85"/>
    </row>
    <row r="95" spans="1:22" ht="15">
      <c r="A95" s="125" t="s">
        <v>255</v>
      </c>
      <c r="B95" s="85">
        <v>112971</v>
      </c>
      <c r="C95" s="125" t="s">
        <v>235</v>
      </c>
      <c r="D95" s="85">
        <v>2019</v>
      </c>
      <c r="E95" s="125" t="s">
        <v>237</v>
      </c>
      <c r="F95" s="85">
        <v>60056</v>
      </c>
      <c r="G95" s="125" t="s">
        <v>232</v>
      </c>
      <c r="H95" s="85">
        <v>16838</v>
      </c>
      <c r="I95" s="125"/>
      <c r="J95" s="85"/>
      <c r="K95" s="125"/>
      <c r="L95" s="85"/>
      <c r="M95" s="125"/>
      <c r="N95" s="85"/>
      <c r="O95" s="125"/>
      <c r="P95" s="85"/>
      <c r="Q95" s="125"/>
      <c r="R95" s="85"/>
      <c r="S95" s="125"/>
      <c r="T95" s="85"/>
      <c r="U95" s="125"/>
      <c r="V95" s="85"/>
    </row>
  </sheetData>
  <hyperlinks>
    <hyperlink ref="A2" r:id="rId1" display="https://www.gifct.org/"/>
    <hyperlink ref="A3" r:id="rId2" display="https://twitter.com/TwitterSafety/status/1106609501271015424"/>
    <hyperlink ref="A4" r:id="rId3" display="http://oneplayradio.com/"/>
    <hyperlink ref="A5" r:id="rId4" display="https://www.buzzfeednews.com/article/mattberman/beto-orourke-hacker-writing"/>
    <hyperlink ref="A6" r:id="rId5" display="https://www.instagram.com/p/BvASQ4tHMMv/?utm_source=ig_twitter_share&amp;igshid=9nt8i4ax59ek"/>
    <hyperlink ref="A7" r:id="rId6" display="https://www.buzzfeed.com/rubycramer/dnc-cto-raffi-krikorian-leaving"/>
    <hyperlink ref="A8" r:id="rId7" display="https://www.buzzfeednews.com/article/rubycramer/dnc-cto-raffi-krikorian-leaving"/>
    <hyperlink ref="A9" r:id="rId8" display="https://www.emersoncollective.com/articles/2018/12/demo-day-18?utm_source=Twitter&amp;utm_medium=BPI&amp;utm_campaign=Demo%20Day&amp;utm_content=Video"/>
    <hyperlink ref="A10" r:id="rId9" display="https://www.linkedin.com/jobs/cap/view/1136488993/?pathWildcard=1136488993&amp;trk=mcm"/>
    <hyperlink ref="C2" r:id="rId10" display="https://www.linkedin.com/jobs/cap/view/1136488993/?pathWildcard=1136488993&amp;trk=mcm"/>
    <hyperlink ref="C3" r:id="rId11" display="https://www.emersoncollective.com/articles/2018/12/demo-day-18?utm_source=Twitter&amp;utm_medium=BPI&amp;utm_campaign=Demo%20Day&amp;utm_content=Video"/>
    <hyperlink ref="G2" r:id="rId12" display="https://www.buzzfeed.com/rubycramer/dnc-cto-raffi-krikorian-leaving"/>
    <hyperlink ref="G3" r:id="rId13" display="https://www.buzzfeednews.com/article/rubycramer/dnc-cto-raffi-krikorian-leaving"/>
    <hyperlink ref="M2" r:id="rId14" display="https://www.gifct.org/"/>
    <hyperlink ref="M3" r:id="rId15" display="https://twitter.com/TwitterSafety/status/1106609501271015424"/>
    <hyperlink ref="O2" r:id="rId16" display="https://www.buzzfeednews.com/article/mattberman/beto-orourke-hacker-writing"/>
    <hyperlink ref="S2" r:id="rId17" display="https://www.instagram.com/p/BvASQ4tHMMv/?utm_source=ig_twitter_share&amp;igshid=9nt8i4ax59ek"/>
    <hyperlink ref="S3" r:id="rId18" display="http://oneplayradio.com/"/>
  </hyperlinks>
  <printOptions/>
  <pageMargins left="0.7" right="0.7" top="0.75" bottom="0.75" header="0.3" footer="0.3"/>
  <pageSetup orientation="portrait" paperSize="9"/>
  <tableParts>
    <tablePart r:id="rId19"/>
    <tablePart r:id="rId23"/>
    <tablePart r:id="rId20"/>
    <tablePart r:id="rId22"/>
    <tablePart r:id="rId21"/>
    <tablePart r:id="rId26"/>
    <tablePart r:id="rId24"/>
    <tablePart r:id="rId25"/>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2019-03-20T20:57:01Z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