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<sst xmlns="http://schemas.openxmlformats.org/spreadsheetml/2006/main" count="4014" uniqueCount="986">
  <si>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</si>
  <si>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</si>
  <si>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</si>
  <si>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</si>
  <si>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</si>
  <si>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</si>
  <si>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</si>
  <si>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</si>
  <si>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</si>
  <si>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</si>
  <si>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</si>
  <si>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</si>
  <si>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</si>
  <si>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</si>
  <si>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</si>
  <si>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</si>
  <si>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</si>
  <si>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</si>
  <si>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</si>
  <si>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</si>
  <si>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</si>
  <si>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</si>
  <si>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</si>
  <si>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</si>
  <si>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</si>
  <si>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</si>
  <si>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</si>
  <si>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</si>
  <si>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</si>
  <si>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</si>
  <si>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</si>
  <si>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</si>
  <si>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</si>
  <si>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</si>
  <si>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</si>
  <si>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</si>
  <si>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</si>
  <si>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</si>
  <si>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</si>
  <si>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</si>
  <si>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</si>
  <si>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</si>
  <si>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</si>
  <si>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</si>
  <si>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</si>
  <si>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</si>
  <si>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</si>
  <si>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</si>
  <si>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</si>
  <si>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</si>
  <si>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</si>
  <si>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</si>
  <si>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</si>
  <si>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</si>
  <si>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</si>
  <si>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</si>
  <si>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</si>
  <si>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</si>
  <si>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</si>
  <si>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</si>
  <si>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</si>
  <si>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</si>
  <si>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</si>
  <si>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</si>
  <si>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</si>
  <si>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</si>
  <si>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</si>
  <si>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</si>
  <si>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</si>
  <si>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</si>
  <si>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</si>
  <si>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</si>
  <si>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</si>
  <si>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</si>
  <si>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</si>
  <si>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</si>
  <si>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</si>
  <si>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</si>
  <si>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</si>
  <si>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</si>
  <si>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</si>
  <si>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</si>
  <si>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</si>
  <si>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</si>
  <si>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</si>
  <si>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</si>
  <si>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</si>
  <si>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</si>
  <si>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</si>
  <si>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</si>
  <si>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</si>
  <si>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</si>
  <si>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</si>
  <si>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</si>
  <si>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</si>
  <si>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</si>
  <si>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</si>
  <si>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</si>
  <si>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</si>
  <si>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</si>
  <si>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</si>
  <si>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</si>
  <si>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</si>
  <si>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</si>
  <si>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</si>
  <si>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</si>
  <si>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</si>
  <si>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</si>
  <si>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</si>
  <si>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</si>
  <si>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</si>
  <si>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</si>
  <si>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</si>
  <si>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</si>
  <si>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</si>
  <si>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</si>
  <si>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</si>
  <si>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</si>
  <si>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</si>
  <si>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</si>
  <si>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</si>
  <si>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</si>
  <si>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</si>
  <si>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</si>
  <si>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</si>
  <si>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</si>
  <si>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</si>
  <si>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</si>
  <si>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</si>
  <si>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</si>
  <si>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</si>
  <si>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</si>
  <si>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</si>
  <si>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</si>
  <si>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</si>
  <si>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</si>
  <si>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</si>
  <si>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</si>
  <si>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</si>
  <si>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</si>
  <si>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</si>
  <si>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</si>
  <si>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</si>
  <si>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</si>
  <si>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</si>
  <si>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</si>
  <si>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</si>
  <si>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</si>
  <si>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</si>
  <si>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</si>
  <si>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</si>
  <si>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</si>
  <si>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</si>
  <si>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</si>
  <si>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</si>
  <si>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</si>
  <si>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</si>
  <si>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</si>
  <si>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</si>
  <si>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</si>
  <si>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</si>
  <si>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</si>
  <si>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</si>
  <si>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</si>
  <si>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</si>
  <si>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</si>
  <si>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</si>
  <si>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</si>
  <si>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</si>
  <si>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</si>
  <si>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</si>
  <si>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</si>
  <si>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</si>
  <si>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</si>
  <si>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</si>
  <si>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</si>
  <si>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</si>
  <si>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</si>
  <si>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</si>
  <si>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</si>
  <si>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</si>
  <si>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</si>
  <si>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</si>
  <si>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</si>
  <si>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</si>
  <si>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</si>
  <si>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</si>
  <si>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</si>
  <si>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</si>
  <si>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</si>
  <si>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</si>
  <si>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</si>
  <si>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</si>
  <si>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</si>
  <si>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</si>
  <si>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</si>
  <si>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</si>
  <si>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</si>
  <si>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</si>
  <si>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</si>
  <si>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</si>
  <si>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</si>
  <si>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</si>
  <si>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</si>
  <si>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</si>
  <si>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</si>
  <si>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</si>
  <si>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</si>
  <si>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</si>
  <si>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</si>
  <si>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</si>
  <si>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</si>
  <si>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alineholzwarth</t>
  </si>
  <si>
    <t>larryfreed</t>
  </si>
  <si>
    <t>dancable1</t>
  </si>
  <si>
    <t>giveandtakeinc</t>
  </si>
  <si>
    <t>ptrnhealth</t>
  </si>
  <si>
    <t>snumanali</t>
  </si>
  <si>
    <t>edtechstories</t>
  </si>
  <si>
    <t>edtech_stories</t>
  </si>
  <si>
    <t>gibsoni</t>
  </si>
  <si>
    <t>rsehji</t>
  </si>
  <si>
    <t>danariely</t>
  </si>
  <si>
    <t>advncdhindsight</t>
  </si>
  <si>
    <t>giveandt</t>
  </si>
  <si>
    <t>marc_smith</t>
  </si>
  <si>
    <t>skypeclassroom</t>
  </si>
  <si>
    <t>twitter</t>
  </si>
  <si>
    <t>introvertdear</t>
  </si>
  <si>
    <t>livequiet</t>
  </si>
  <si>
    <t>susancain</t>
  </si>
  <si>
    <t>adammgrant</t>
  </si>
  <si>
    <t>diannabooher</t>
  </si>
  <si>
    <t>samconniff</t>
  </si>
  <si>
    <t>jeremyheimans</t>
  </si>
  <si>
    <t>schleiderjustin</t>
  </si>
  <si>
    <t>irachaleff</t>
  </si>
  <si>
    <t>henrytimms</t>
  </si>
  <si>
    <t>thisisnewpower</t>
  </si>
  <si>
    <t>zeemaps</t>
  </si>
  <si>
    <t>stewartbrand</t>
  </si>
  <si>
    <t>smithsmm</t>
  </si>
  <si>
    <t>42projects</t>
  </si>
  <si>
    <t>sfm36</t>
  </si>
  <si>
    <t>bcripps078</t>
  </si>
  <si>
    <t>tolleya</t>
  </si>
  <si>
    <t>beyonderltd</t>
  </si>
  <si>
    <t>skype</t>
  </si>
  <si>
    <t>bemorepirate</t>
  </si>
  <si>
    <t>spyquest</t>
  </si>
  <si>
    <t>nodexl</t>
  </si>
  <si>
    <t>Mentions</t>
  </si>
  <si>
    <t>Replies to</t>
  </si>
  <si>
    <t>Is the recommendation to prioritize ourselves incompatible with giving to others? I explore this question via @Giveandtakeinc @AdamMGrant (cc @ptrnhealth @advncdhindsight @danariely) https://t.co/5CoMPupn21</t>
  </si>
  <si>
    <t>RT @alineholzwarth: Is the recommendation to prioritize ourselves incompatible with giving to others? I explore this question via @Giveandt…</t>
  </si>
  <si>
    <t>What will leave you feeling better, self-care or caring for others? @AlineHolzwarth weighs up the two in an attempt at discovering how they can be balanced. https://t.co/ji9VxzJbn7</t>
  </si>
  <si>
    <t>RT @ptrnhealth: "The next time you take a moment to stop and smell the flowers, pick one for a friend too," writes @alineholzwarth in her r…</t>
  </si>
  <si>
    <t>RT @EdTech_Stories: #SeaTurtlePirates are also huge fans of @Twitter &amp;amp; @SkypeClassroom... + we also love #VizLitCit tools like @Marc_Smith'…</t>
  </si>
  <si>
    <t>Any other #INFJs on @AdamMGrant's @GiveAndTakeInc Givitas?
"One-sided relationships occur when others take more than they give... someone taking advantage of the INFJ’s willingness to help"
https://t.co/MUNrt4QlAT
Cc @SusanCain @LiveQuiet @IntrovertDear</t>
  </si>
  <si>
    <t>Can you practice self care and generosity? Guest blogger @alineholzwarth of @ptrnhealth shows us how you can do both!
https://t.co/rY1bxODk2W</t>
  </si>
  <si>
    <t>RT @Giveandtakeinc: Can you practice self care and generosity? Guest blogger @alineholzwarth of @ptrnhealth shows us how you can do both!
h…</t>
  </si>
  <si>
    <t>"The next time you take a moment to stop and smell the flowers, pick one for a friend too," writes @alineholzwarth in her recent article about balancing generosity and self-care https://t.co/qoLyGejeIQ
@Giveandtakeinc @AdamMGrant</t>
  </si>
  <si>
    <t>RT @EdTech_Stories: @gibsoni @irachaleff @tolleya @bcripps078 @rsehji @SchleiderJustin @henrytimms @jeremyheimans @SamConniff @diannabooher…</t>
  </si>
  <si>
    <t>@gibsoni @irachaleff @tolleya @bcripps078 @rsehji @SchleiderJustin @henrytimms @jeremyheimans @SamConniff @diannabooher @BeMorePirate @AdamMGrant @AdamMGrant Rocks! 
'5 min favours' feature as part of my core values... Take me up on the offer sometime, see what happens.
And if you're not on @Giveandtakeinc's Givitas... You should be! Some great conversations taking place on the Granted Reciprocity Ring</t>
  </si>
  <si>
    <t>Dear PLN,
Any chance of a @GiveAndTakeInc '5min favour' with a RT?
"When the news cycle is so intense and dramatic, keeping @ThisIsNewPower in the public eye has taken a lot more elbow grease than I thought it would… and I think that’s going to have to keep going" @henrytimms</t>
  </si>
  <si>
    <t>#SeaTurtlePirates are also huge fans of @Twitter &amp;amp; @SkypeClassroom... + we also love #VizLitCit tools like @Marc_Smith's @NodeXL &amp;amp; @zeemaps.
And as for @AdamMGrant's '5min favours?' 
Well now!... Check out our giving over at @GiveandTakeinc's #Givitas
https://t.co/618gnZtpSN https://t.co/AD1DiJSi0e</t>
  </si>
  <si>
    <t>"A stranger emerged.. and according to the hospital’s emergency staff, saved Jimmy’s life. Nobody remembered seeing the man before or since" Jane Jacobs
Greenwich Village of EdTech
https://t.co/ggHqVgKeg9
@BeMorePirate @stewartbrand @marc_smith @GiveandTakeinc #SeaTurtlePirates</t>
  </si>
  <si>
    <t>@smithsmm Hope this might help in some way
"Educators are also "givers" ...and they can tend to give so much that they become susceptible to burnout. Conrey things turned round for her when she started to give MORE" @AdamMGrant
https://t.co/lF6nstcKAx 
Cc @bcripps078 @Giveandtakeinc</t>
  </si>
  <si>
    <t>Agent Piggy @SpyQuest @BeMorePirate Mission &amp;amp; #EdTech 'Story' in line w @Skype CEO meetings
https://t.co/OMHQapKzNR via @AdamMGrant (Check out his @GiveAndTakeInc)
Wonder who will join him on his adventure?
@TolleyA @BeYonderLtd @GibsonI @bcripps078 @rsehji @Sfm36 @42projects https://t.co/UWqSYRdUy1</t>
  </si>
  <si>
    <t>RT @EdTech_Stories: Dear PLN,
Any chance of a @GiveAndTakeInc '5min favour' with a RT?
"When the news cycle is so intense and dramatic, k…</t>
  </si>
  <si>
    <t>RT @EdTech_Stories: Any other #INFJs on @AdamMGrant's @GiveAndTakeInc Givitas?
"One-sided relationships occur when others take more than t…</t>
  </si>
  <si>
    <t>Hey @Marc_Smith, 
How would you put
"HERE BE DRAGONS!"
On a @NodeXL map? 
Keen to make it happen if possible
"People who have gotten burned too many times. sticking up for themselves, they’ve overcorrect to become jerks" @GiveandTakeInc's @AdamMGrant
https://t.co/t65Mo8CJjv https://t.co/DirzO5XR8R</t>
  </si>
  <si>
    <t>Not so much as Voices from the Well... but it seems to echo from from the past.
Looking forward to spending more time on @GiveandTakeInc  
https://t.co/C6mkHIluAF</t>
  </si>
  <si>
    <t>"What kind of crowd will #SeaTurtlePirates form? 
Will they just Retweet (Broadcast pattern)? 
Did they talk to each other like #CmgrChat forming a @GiveandTakeInc community (Dense '5min favour' pattern)? 
There are 6 patterns, they're not all the same
https://t.co/cq924tWxBX https://t.co/3Kj3TfsTNb</t>
  </si>
  <si>
    <t>https://giveandtakeinc.com/blog/work-life/how-self-care-fits-into-a-model-of-generosity/</t>
  </si>
  <si>
    <t>https://introvertdear.com/news/infj-secrets/</t>
  </si>
  <si>
    <t>https://giveandtakeinc.com/blog/work-life/how-self-care-fits-into-a-model-of-generosity/?utm_content=84482463&amp;utm_medium=social&amp;utm_source=twitter&amp;hss_channel=tw-859610521649197056</t>
  </si>
  <si>
    <t>http://edutechstories.blogspot.com/2015/12/digcit-ship-ships-log-and-pirate.html</t>
  </si>
  <si>
    <t>http://edutechstories.blogspot.com/2014/04/the-greenwhich-village-of-edtech.html</t>
  </si>
  <si>
    <t>https://edutechstories.blogspot.com/2014/02/community-appreciation-gratitude-for-my.html</t>
  </si>
  <si>
    <t>https://twitter.com/EdTech_Stories/status/1094872322887090176</t>
  </si>
  <si>
    <t>https://www.ted.com/talks/adam_grant_are_you_a_giver_or_a_taker?language=en</t>
  </si>
  <si>
    <t>https://twitter.com/EdTech_Stories/status/1075733947240378368</t>
  </si>
  <si>
    <t>https://www.youtube.com/watch?v=MiRcoiFVrMw&amp;feature=youtu.be&amp;t=1626</t>
  </si>
  <si>
    <t>giveandtakeinc.com</t>
  </si>
  <si>
    <t>introvertdear.com</t>
  </si>
  <si>
    <t>blogspot.com</t>
  </si>
  <si>
    <t>twitter.com</t>
  </si>
  <si>
    <t>ted.com</t>
  </si>
  <si>
    <t>youtube.com</t>
  </si>
  <si>
    <t>seaturtlepirates vizlitcit</t>
  </si>
  <si>
    <t>infjs</t>
  </si>
  <si>
    <t>seaturtlepirates vizlitcit givitas</t>
  </si>
  <si>
    <t>seaturtlepirates</t>
  </si>
  <si>
    <t>edtech</t>
  </si>
  <si>
    <t>seaturtlepirates cmgrchat</t>
  </si>
  <si>
    <t>https://pbs.twimg.com/media/DzEWFbYWkAAEYHo.jpg</t>
  </si>
  <si>
    <t>https://pbs.twimg.com/tweet_video_thumb/DzJq07UW0AA8bRr.jpg</t>
  </si>
  <si>
    <t>https://pbs.twimg.com/tweet_video_thumb/DzTUdEMXgAE0HpL.jpg</t>
  </si>
  <si>
    <t>https://pbs.twimg.com/media/DzQeTHfWoAAoOBB.jpg</t>
  </si>
  <si>
    <t>http://pbs.twimg.com/profile_images/963549420427104257/wjyfJcqw_normal.jpg</t>
  </si>
  <si>
    <t>http://pbs.twimg.com/profile_images/431645273371074560/vpTnHdTS_normal.jpeg</t>
  </si>
  <si>
    <t>http://pbs.twimg.com/profile_images/1012341821010214912/popVKp6S_normal.jpg</t>
  </si>
  <si>
    <t>http://pbs.twimg.com/profile_images/919671836761251840/gpeFMi6h_normal.jpg</t>
  </si>
  <si>
    <t>http://pbs.twimg.com/profile_images/921100665291771907/CNxprxeP_normal.jpg</t>
  </si>
  <si>
    <t>http://pbs.twimg.com/profile_images/1019877860604108800/5WBvqbIb_normal.jpg</t>
  </si>
  <si>
    <t>http://pbs.twimg.com/profile_images/933822118885670912/Jwc774hP_normal.jpg</t>
  </si>
  <si>
    <t>http://pbs.twimg.com/profile_images/933740415861252096/qEXZnavW_normal.jpg</t>
  </si>
  <si>
    <t>http://pbs.twimg.com/profile_images/765591983217709057/GatDrFX__normal.jpg</t>
  </si>
  <si>
    <t>http://pbs.twimg.com/profile_images/1072822542384152576/PPY2rXYj_normal.jpg</t>
  </si>
  <si>
    <t>https://twitter.com/#!/alineholzwarth/status/1093274852679667712</t>
  </si>
  <si>
    <t>https://twitter.com/#!/larryfreed/status/1093863157918023680</t>
  </si>
  <si>
    <t>https://twitter.com/#!/dancable1/status/1093940091221725184</t>
  </si>
  <si>
    <t>https://twitter.com/#!/giveandtakeinc/status/1093512590909730817</t>
  </si>
  <si>
    <t>https://twitter.com/#!/ptrnhealth/status/1093507664833925122</t>
  </si>
  <si>
    <t>https://twitter.com/#!/snumanali/status/1094142175942791168</t>
  </si>
  <si>
    <t>https://twitter.com/#!/edtechstories/status/1094937987757076480</t>
  </si>
  <si>
    <t>https://twitter.com/#!/edtech_stories/status/1092757329177653250</t>
  </si>
  <si>
    <t>https://twitter.com/#!/giveandtakeinc/status/1093510409171226624</t>
  </si>
  <si>
    <t>https://twitter.com/#!/alineholzwarth/status/1093632856054792192</t>
  </si>
  <si>
    <t>https://twitter.com/#!/ptrnhealth/status/1093946550819135490</t>
  </si>
  <si>
    <t>https://twitter.com/#!/edtech_stories/status/1093521640539987968</t>
  </si>
  <si>
    <t>https://twitter.com/#!/gibsoni/status/1093627587962781698</t>
  </si>
  <si>
    <t>https://twitter.com/#!/edtech_stories/status/1093627447935987713</t>
  </si>
  <si>
    <t>https://twitter.com/#!/edtech_stories/status/1094075088654270464</t>
  </si>
  <si>
    <t>https://twitter.com/#!/edtech_stories/status/1094682558351269888</t>
  </si>
  <si>
    <t>https://twitter.com/#!/edtech_stories/status/1094696712625639424</t>
  </si>
  <si>
    <t>https://twitter.com/#!/edtech_stories/status/1094795526372057089</t>
  </si>
  <si>
    <t>https://twitter.com/#!/edtech_stories/status/1095055221389180936</t>
  </si>
  <si>
    <t>https://twitter.com/#!/rsehji/status/1094137751706886144</t>
  </si>
  <si>
    <t>https://twitter.com/#!/gibsoni/status/1094173838366117888</t>
  </si>
  <si>
    <t>https://twitter.com/#!/giveandtakeinc/status/1093512782186774528</t>
  </si>
  <si>
    <t>https://twitter.com/#!/edtech_stories/status/1095735672378408960</t>
  </si>
  <si>
    <t>https://twitter.com/#!/edtech_stories/status/1095387493468459008</t>
  </si>
  <si>
    <t>https://twitter.com/#!/edtech_stories/status/1095534501378355200</t>
  </si>
  <si>
    <t>1093274852679667712</t>
  </si>
  <si>
    <t>1093863157918023680</t>
  </si>
  <si>
    <t>1093940091221725184</t>
  </si>
  <si>
    <t>1093512590909730817</t>
  </si>
  <si>
    <t>1093507664833925122</t>
  </si>
  <si>
    <t>1094142175942791168</t>
  </si>
  <si>
    <t>1094937987757076480</t>
  </si>
  <si>
    <t>1092757329177653250</t>
  </si>
  <si>
    <t>1093510409171226624</t>
  </si>
  <si>
    <t>1093632856054792192</t>
  </si>
  <si>
    <t>1093946550819135490</t>
  </si>
  <si>
    <t>1093521640539987968</t>
  </si>
  <si>
    <t>1093627587962781698</t>
  </si>
  <si>
    <t>1093627447935987713</t>
  </si>
  <si>
    <t>1094075088654270464</t>
  </si>
  <si>
    <t>1094682558351269888</t>
  </si>
  <si>
    <t>1094696712625639424</t>
  </si>
  <si>
    <t>1094795526372057089</t>
  </si>
  <si>
    <t>1095055221389180936</t>
  </si>
  <si>
    <t>1094137751706886144</t>
  </si>
  <si>
    <t>1094173838366117888</t>
  </si>
  <si>
    <t>1093512782186774528</t>
  </si>
  <si>
    <t>1095735672378408960</t>
  </si>
  <si>
    <t>1095387493468459008</t>
  </si>
  <si>
    <t>1095534501378355200</t>
  </si>
  <si>
    <t>1093624583478042624</t>
  </si>
  <si>
    <t>1094590369172463617</t>
  </si>
  <si>
    <t>1095326664127582208</t>
  </si>
  <si>
    <t>1095531958740893696</t>
  </si>
  <si>
    <t/>
  </si>
  <si>
    <t>52520293</t>
  </si>
  <si>
    <t>28532658</t>
  </si>
  <si>
    <t>1280294108</t>
  </si>
  <si>
    <t>en</t>
  </si>
  <si>
    <t>1094872322887090176</t>
  </si>
  <si>
    <t>1075733947240378368</t>
  </si>
  <si>
    <t>TweetDeck</t>
  </si>
  <si>
    <t>Twitter Web Client</t>
  </si>
  <si>
    <t>Twitter for iPhone</t>
  </si>
  <si>
    <t>HubSpot</t>
  </si>
  <si>
    <t>Twitter Web App</t>
  </si>
  <si>
    <t>Twitter for iPad</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</si>
  <si>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</si>
  <si>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</si>
  <si>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</si>
  <si>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</si>
  <si>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</si>
  <si>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</si>
  <si>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</si>
  <si>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</si>
  <si>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</si>
  <si>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</si>
  <si>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</si>
  <si>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</si>
  <si>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</si>
  <si>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</si>
  <si>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</si>
  <si>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</si>
  <si>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</si>
  <si>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</si>
  <si>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</si>
  <si>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</si>
  <si>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</si>
  <si>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</si>
  <si>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Aline Holzwarth</t>
  </si>
  <si>
    <t>Dan Ariely</t>
  </si>
  <si>
    <t>The Center For Advanced Hindsight</t>
  </si>
  <si>
    <t>Larry Freed</t>
  </si>
  <si>
    <t>悠希君</t>
  </si>
  <si>
    <t>Dan Cable</t>
  </si>
  <si>
    <t>GiveandTake</t>
  </si>
  <si>
    <t>Pattern Health</t>
  </si>
  <si>
    <t>Nauman</t>
  </si>
  <si>
    <t>William Jenkins</t>
  </si>
  <si>
    <t>Marc Smith</t>
  </si>
  <si>
    <t>Skype Classroom</t>
  </si>
  <si>
    <t>Twitter</t>
  </si>
  <si>
    <t>Introvert, Dear</t>
  </si>
  <si>
    <t>Quiet Revolution</t>
  </si>
  <si>
    <t>Susan Cain</t>
  </si>
  <si>
    <t>Adam Grant</t>
  </si>
  <si>
    <t>Ian Gibson</t>
  </si>
  <si>
    <t>Dianna Booher</t>
  </si>
  <si>
    <t>Sam Conniff Allende</t>
  </si>
  <si>
    <t>Jeremy Heimans</t>
  </si>
  <si>
    <t>Justin Schleider</t>
  </si>
  <si>
    <t>Ira Chaleff</t>
  </si>
  <si>
    <t>Henry Timms</t>
  </si>
  <si>
    <t>This is New Power</t>
  </si>
  <si>
    <t>ZeeMaps</t>
  </si>
  <si>
    <t>Stewart Brand</t>
  </si>
  <si>
    <t>Simon Smith</t>
  </si>
  <si>
    <t>42Projects</t>
  </si>
  <si>
    <t>Sarah Clark</t>
  </si>
  <si>
    <t>Ritu Sehji</t>
  </si>
  <si>
    <t>Bev Cripps</t>
  </si>
  <si>
    <t>Andrea Tolley</t>
  </si>
  <si>
    <t>BeYonder</t>
  </si>
  <si>
    <t>Skype</t>
  </si>
  <si>
    <t>BeMorePirate</t>
  </si>
  <si>
    <t>Spy Quest</t>
  </si>
  <si>
    <t>Nodexl Project</t>
  </si>
  <si>
    <t>Head of #BehavioralScience at @ptrnhealth. Principal of @advncdhindsight with @danariely. Co-founder and President of the Behavior Shop. MBA. #digitalhealth</t>
  </si>
  <si>
    <t>Professor of Psychology and Behavioral Economics</t>
  </si>
  <si>
    <t>The CAH is @danariely's research group at @DukeU. 
Making people happier, healthier, and wealthier with behavioral science, at home and abroad.</t>
  </si>
  <si>
    <t>CEO of Give and Take Inc.  Former CEO and Founder of ForeSee.  Founder of 2nd Stage Partners.  Author of Innovating Analytics. https://t.co/Qn4NWrTkGn</t>
  </si>
  <si>
    <t>Work shouldn’t feel like a commute to the weekend. 
Organisational Behaviour professor focusing on #Engagement, #Leadership, and #PositivePsychology @LBS</t>
  </si>
  <si>
    <t>We make software to help you build a #culture of generosity at work, which leads to better #employeeengagement and productivity, all in less than 5 min/day.</t>
  </si>
  <si>
    <t>Empowering patients to form healthy patterns; the complete solution for healthcare innovators. A strategic partner of behavior experts @advncdhindsight</t>
  </si>
  <si>
    <t>Pakistan</t>
  </si>
  <si>
    <t>This is @EdTech_Stories Scottish Edu Twitter acct. #Cmgr in #EdTech. Exploring social selling, word of mouth referrals.</t>
  </si>
  <si>
    <t>Sociologist of computer-mediated collective action @ Connected Action http://t.co/5dRFa89a
Director: Social Media Research Foundation http://t.co/KPxyHajJ</t>
  </si>
  <si>
    <t>Bringing the _xD83C__xDF0E_to every classroom and empowering global voice through free live educational experiences! #MicrosoftEDU #Skype2Learn</t>
  </si>
  <si>
    <t>What’s happening?!</t>
  </si>
  <si>
    <t>Community Architect interested in @Zeemaps @nodexl &amp; visual data. Exploring Jane Jacobs ideas online &amp; offline in Edu. @Skype &amp; @GiveandTakeInc Givitas fan</t>
  </si>
  <si>
    <t>Our mission: to let #introverts everywhere know it's okay to be who they are. Founded by Jenn Granneman, author of The Secret Lives of Introverts.</t>
  </si>
  <si>
    <t>Welcome. Our mission is to unlock the power of introverts for the benefit of us all. Co-founded by @susancain. Let's #RethinkQuiet.</t>
  </si>
  <si>
    <t>Bestselling author, award-winning speaker, https://t.co/kFGIpEmME1 curator. Lover of bittersweet music &amp; bittersweet chocolate, in equal measure.</t>
  </si>
  <si>
    <t>Organizational psychologist @Wharton. Books: GIVE AND TAKE, ORIGINALS, OPTION B. Podcast: WorkLife @TEDTalks. Diver. Success is helping others succeed.</t>
  </si>
  <si>
    <t>Principal Curriculum leader of Business Ed ,Computing and Enterprise . views and opinions are my own #NewPowerEducation</t>
  </si>
  <si>
    <t>Executive communication expert, author, keynote speaker: Executive presence. Presentation skills. Writing skills. Interpersonal skills. #communicationskills</t>
  </si>
  <si>
    <t>Author of @bemorepirate ☠️ https://t.co/KIRbirRv5j. Co-Founder of @LivityUk @DigifyAfrica @DontPanic @LiveMagUK &amp; @DubplateDrama</t>
  </si>
  <si>
    <t>CEO @Purpose. Thinking #newpower: @TEDtalks: https://t.co/43SY8kQSIn / @harvardbiz: https://t.co/q8F7edWlYw. “New Power” is out now: https://t.co/DnrBgxzqdQ</t>
  </si>
  <si>
    <t>Imperfect person. Teacher. Draws lines in the sand. Constantly Questioning. Making a dent in the world.</t>
  </si>
  <si>
    <t>Author | Speaker | Leader of the Courageous Follower &amp; Intelligent Disobedience Movements. Visiting Cambridge Scholar. Never say “I was just following orders”.</t>
  </si>
  <si>
    <t>Leading @92Y; championing #GivingTuesday; thinking #newpower - “New Power” from @PenguinRandom out now https://t.co/PmdiFAxIBE</t>
  </si>
  <si>
    <t>The internationaly acclaimed best seller, New Power, by @henrytimms &amp; @jeremyheimans, available now: https://t.co/qIvqsaENPb Thanks #newpowercommunity</t>
  </si>
  <si>
    <t>Easily create and share interactive maps.</t>
  </si>
  <si>
    <t>President of The Long Now Foundation--which takes no sides.  In this forum, as a private person, I do take sides occasionally.</t>
  </si>
  <si>
    <t>Principal, Learner, Teacher, mad about children's books, Views expressed are my own. https://t.co/IQOQ9IcyTV #favechildrenslit #picturebookpage</t>
  </si>
  <si>
    <t>Management Innovation, trust, productivity games, and experiments in new ways to manage. Ross Smith, Joshua Williams, and the Lync Test Team</t>
  </si>
  <si>
    <t>mum, teacher passionate about active learning &amp; ict, biology &amp; science teacher #MIEExpert #SurfaceMasterTrainer #MIETrainer #AppleTeacher #kahootcertified gold</t>
  </si>
  <si>
    <t>Author|Educator|_xD83C__xDF0F_Presenter|PL Facilitator| #INZpirED| #MIEE
https://t.co/fwaRhrP43Z</t>
  </si>
  <si>
    <t>I'm a teacher, Microsoft Certified Educator, MIE Master Trainer, Surface Master Trainer and Microsoft Expert Educator Fellow. All views expressed are my own.</t>
  </si>
  <si>
    <t>Microsoft Imagine Academy Educator, National /International presenter #edtech @ClassDojo Ambass, @Flipgrid Ambass, Global Minecraft Mentor #SBexpert #MIEExpert</t>
  </si>
  <si>
    <t>Small batch &amp; cruelty free manufacturing, Education, Collaboration, Ambassador @WEScotland, proud supporters &amp; empowerers of @SmartSTEMs &amp; #KinshipCare</t>
  </si>
  <si>
    <t>The next generation of Skype from Microsoft gives you better ways to chat, call, and plan fun things to do with the people in your life every day.</t>
  </si>
  <si>
    <t>Be More Pirate Or How To Take On The World And Win. https://t.co/Bvu4WkqtL6 Out on @PenguinUKBooks 03/05/18  Written by @samconniff @LivityUK</t>
  </si>
  <si>
    <t>Spy Quest is an innovative, online interactive gaming and book series, which has cutting edge Augmented Reality software woven into the fabric of the experience</t>
  </si>
  <si>
    <t>(Social) (media) network analysis and visualization add-in for Excel: influencers, segments, &amp; content. Get NodeXL Pro! https://t.co/AlY9U3Lyfo</t>
  </si>
  <si>
    <t>Durham, NC</t>
  </si>
  <si>
    <t>USA</t>
  </si>
  <si>
    <t>Ann Arbor / W. Bloomfield, MI</t>
  </si>
  <si>
    <t>London, England</t>
  </si>
  <si>
    <t>Scotland</t>
  </si>
  <si>
    <t>Belmont, CA, USA</t>
  </si>
  <si>
    <t>Everywhere</t>
  </si>
  <si>
    <t>Scotland - Unfortunately</t>
  </si>
  <si>
    <t>Global</t>
  </si>
  <si>
    <t>Philadelphia, USA</t>
  </si>
  <si>
    <t>Broughty Ferry</t>
  </si>
  <si>
    <t>Dallas/Fort Worth, TX</t>
  </si>
  <si>
    <t>Brixton.</t>
  </si>
  <si>
    <t>New York</t>
  </si>
  <si>
    <t>New Jersey, USA</t>
  </si>
  <si>
    <t>Washington, DC</t>
  </si>
  <si>
    <t>NYC</t>
  </si>
  <si>
    <t>_xD83C__xDF0D__xD83C__xDF0E__xD83C__xDF0F_</t>
  </si>
  <si>
    <t>Cupertino, CA</t>
  </si>
  <si>
    <t>Sausalito, CA</t>
  </si>
  <si>
    <t>Marske-by-the-Sea, England</t>
  </si>
  <si>
    <t>Redmond, WA</t>
  </si>
  <si>
    <t>scotland _xD83C__xDFF4__xDB40__xDC67__xDB40__xDC62__xDB40__xDC73__xDB40__xDC63__xDB40__xDC74__xDB40__xDC7F_</t>
  </si>
  <si>
    <t>India &amp; New Zealand</t>
  </si>
  <si>
    <t>Northern Ireland</t>
  </si>
  <si>
    <t>Greeneville, TN</t>
  </si>
  <si>
    <t>The World</t>
  </si>
  <si>
    <t>City of London, London</t>
  </si>
  <si>
    <t>Available Worldwide</t>
  </si>
  <si>
    <t>https://www.nodexlgraphgallery.org/Pages/Registration.aspx</t>
  </si>
  <si>
    <t>https://t.co/B0MGsmRYtF</t>
  </si>
  <si>
    <t>http://t.co/3QieWKSueA</t>
  </si>
  <si>
    <t>http://t.co/t2MobWpPVM</t>
  </si>
  <si>
    <t>http://t.co/5poS321C7N</t>
  </si>
  <si>
    <t>https://t.co/oxX8Y3uYwu</t>
  </si>
  <si>
    <t>https://t.co/Xvx0PUhvrq</t>
  </si>
  <si>
    <t>https://t.co/qf5b4FoDyM</t>
  </si>
  <si>
    <t>http://t.co/X1s40eTq9M</t>
  </si>
  <si>
    <t>https://t.co/4j25UxjnNz</t>
  </si>
  <si>
    <t>https://t.co/TAXQpsHa5X</t>
  </si>
  <si>
    <t>https://t.co/b4qJn1xk9K</t>
  </si>
  <si>
    <t>https://t.co/MnkpLJdL09</t>
  </si>
  <si>
    <t>http://t.co/OCDs27ZGen</t>
  </si>
  <si>
    <t>http://t.co/2562SGTabI</t>
  </si>
  <si>
    <t>https://t.co/OEBqDra8tq</t>
  </si>
  <si>
    <t>http://t.co/4usGzPJgCw</t>
  </si>
  <si>
    <t>https://t.co/58UnB0tdkT</t>
  </si>
  <si>
    <t>https://t.co/UeHqgCJBUz</t>
  </si>
  <si>
    <t>https://t.co/xzcKnEci5U</t>
  </si>
  <si>
    <t>https://t.co/jnifHhk4bF</t>
  </si>
  <si>
    <t>https://t.co/DnrBgxzqdQ</t>
  </si>
  <si>
    <t>https://t.co/QG0F9hBN2y</t>
  </si>
  <si>
    <t>http://t.co/GH7ek6781Y</t>
  </si>
  <si>
    <t>https://t.co/0C7UG12lmc</t>
  </si>
  <si>
    <t>https://t.co/IQOQ9IcyTV</t>
  </si>
  <si>
    <t>http://t.co/F8ga5aHQBt</t>
  </si>
  <si>
    <t>https://t.co/e4rraKAFUP</t>
  </si>
  <si>
    <t>https://t.co/u8NlhYvyOF</t>
  </si>
  <si>
    <t>https://t.co/qrwfFd7Kfz</t>
  </si>
  <si>
    <t>http://t.co/TLBya8rTeW</t>
  </si>
  <si>
    <t>https://t.co/Bvu4WkqtL6</t>
  </si>
  <si>
    <t>https://t.co/iJwnVB2n6h</t>
  </si>
  <si>
    <t>https://t.co/FKKr76FLpx</t>
  </si>
  <si>
    <t>https://pbs.twimg.com/profile_banners/105319010/1518563099</t>
  </si>
  <si>
    <t>https://pbs.twimg.com/profile_banners/17997789/1357607046</t>
  </si>
  <si>
    <t>https://pbs.twimg.com/profile_banners/914657774/1490781584</t>
  </si>
  <si>
    <t>https://pbs.twimg.com/profile_banners/13543232/1508100218</t>
  </si>
  <si>
    <t>https://pbs.twimg.com/profile_banners/621828996/1504194562</t>
  </si>
  <si>
    <t>https://pbs.twimg.com/profile_banners/859610521649197056/1511797803</t>
  </si>
  <si>
    <t>https://pbs.twimg.com/profile_banners/1710005630/1520261725</t>
  </si>
  <si>
    <t>https://pbs.twimg.com/profile_banners/921336763871846402/1525077086</t>
  </si>
  <si>
    <t>https://pbs.twimg.com/profile_banners/12160482/1423267766</t>
  </si>
  <si>
    <t>https://pbs.twimg.com/profile_banners/214027732/1544454650</t>
  </si>
  <si>
    <t>https://pbs.twimg.com/profile_banners/783214/1537558537</t>
  </si>
  <si>
    <t>https://pbs.twimg.com/profile_banners/1280294108/1525718378</t>
  </si>
  <si>
    <t>https://pbs.twimg.com/profile_banners/2203395674/1546104478</t>
  </si>
  <si>
    <t>https://pbs.twimg.com/profile_banners/2819976351/1428096356</t>
  </si>
  <si>
    <t>https://pbs.twimg.com/profile_banners/16581861/1361308607</t>
  </si>
  <si>
    <t>https://pbs.twimg.com/profile_banners/1059273780/1550029644</t>
  </si>
  <si>
    <t>https://pbs.twimg.com/profile_banners/52520293/1484006624</t>
  </si>
  <si>
    <t>https://pbs.twimg.com/profile_banners/69404063/1534456401</t>
  </si>
  <si>
    <t>https://pbs.twimg.com/profile_banners/19901370/1519537916</t>
  </si>
  <si>
    <t>https://pbs.twimg.com/profile_banners/58257664/1522258273</t>
  </si>
  <si>
    <t>https://pbs.twimg.com/profile_banners/2171504722/1478827928</t>
  </si>
  <si>
    <t>https://pbs.twimg.com/profile_banners/230864724/1520202725</t>
  </si>
  <si>
    <t>https://pbs.twimg.com/profile_banners/36054494/1545336615</t>
  </si>
  <si>
    <t>https://pbs.twimg.com/profile_banners/2875146784/1517416717</t>
  </si>
  <si>
    <t>https://pbs.twimg.com/profile_banners/30665881/1543864550</t>
  </si>
  <si>
    <t>https://pbs.twimg.com/profile_banners/4435227552/1456105286</t>
  </si>
  <si>
    <t>https://pbs.twimg.com/profile_banners/28532658/1480512956</t>
  </si>
  <si>
    <t>https://pbs.twimg.com/profile_banners/30254972/1361736151</t>
  </si>
  <si>
    <t>https://pbs.twimg.com/profile_banners/384551986/1475439209</t>
  </si>
  <si>
    <t>https://pbs.twimg.com/profile_banners/1965847669/1549754510</t>
  </si>
  <si>
    <t>https://pbs.twimg.com/profile_banners/946375664/1382174164</t>
  </si>
  <si>
    <t>https://pbs.twimg.com/profile_banners/49972434/1452781055</t>
  </si>
  <si>
    <t>https://pbs.twimg.com/profile_banners/1911712772/1412680486</t>
  </si>
  <si>
    <t>https://pbs.twimg.com/profile_banners/2459371/1507679002</t>
  </si>
  <si>
    <t>https://pbs.twimg.com/profile_banners/821968727935766528/1511009556</t>
  </si>
  <si>
    <t>https://pbs.twimg.com/profile_banners/738253002/1474914540</t>
  </si>
  <si>
    <t>https://pbs.twimg.com/profile_banners/87606674/1405285356</t>
  </si>
  <si>
    <t>ja</t>
  </si>
  <si>
    <t>http://abs.twimg.com/images/themes/theme18/bg.gif</t>
  </si>
  <si>
    <t>http://abs.twimg.com/images/themes/theme1/bg.png</t>
  </si>
  <si>
    <t>http://abs.twimg.com/images/themes/theme3/bg.gif</t>
  </si>
  <si>
    <t>http://abs.twimg.com/images/themes/theme9/bg.gif</t>
  </si>
  <si>
    <t>http://abs.twimg.com/images/themes/theme15/bg.png</t>
  </si>
  <si>
    <t>http://abs.twimg.com/images/themes/theme4/bg.gif</t>
  </si>
  <si>
    <t>http://abs.twimg.com/images/themes/theme13/bg.gif</t>
  </si>
  <si>
    <t>http://abs.twimg.com/images/themes/theme10/bg.gif</t>
  </si>
  <si>
    <t>http://abs.twimg.com/images/themes/theme5/bg.gif</t>
  </si>
  <si>
    <t>http://abs.twimg.com/images/themes/theme19/bg.gif</t>
  </si>
  <si>
    <t>http://pbs.twimg.com/profile_images/3079991122/885ba5efe97fcfd916001b8374d0d75c_normal.jpeg</t>
  </si>
  <si>
    <t>http://pbs.twimg.com/profile_images/932666546253529089/asGM3tay_normal.jpg</t>
  </si>
  <si>
    <t>http://pbs.twimg.com/profile_images/755551313656619008/a6CbZN93_normal.jpg</t>
  </si>
  <si>
    <t>http://pbs.twimg.com/profile_images/943596894831255552/cMOzkc5i_normal.jpg</t>
  </si>
  <si>
    <t>http://pbs.twimg.com/profile_images/969672572651503616/THcBAM0D_normal.jpg</t>
  </si>
  <si>
    <t>http://pbs.twimg.com/profile_images/1092100446586630146/3uFY0wpD_normal.jpg</t>
  </si>
  <si>
    <t>http://pbs.twimg.com/profile_images/920111700329852929/OXCQtCO1_normal.jpg</t>
  </si>
  <si>
    <t>http://pbs.twimg.com/profile_images/887043485358010368/mR4dQeEy_normal.jpg</t>
  </si>
  <si>
    <t>http://pbs.twimg.com/profile_images/1474290079/SusanCain5smaller-1_normal.jpg</t>
  </si>
  <si>
    <t>http://pbs.twimg.com/profile_images/657898413913083904/U0uvDqz5_normal.jpg</t>
  </si>
  <si>
    <t>http://pbs.twimg.com/profile_images/1073297757455020032/fGzuMJbf_normal.jpg</t>
  </si>
  <si>
    <t>http://pbs.twimg.com/profile_images/969272260686176256/0PXexy8B_normal.jpg</t>
  </si>
  <si>
    <t>http://pbs.twimg.com/profile_images/1008523031675842560/r-b0yBtU_normal.jpg</t>
  </si>
  <si>
    <t>http://pbs.twimg.com/profile_images/1045275971878887424/kXfelPZ4_normal.jpg</t>
  </si>
  <si>
    <t>http://pbs.twimg.com/profile_images/604335708657094657/g-4mUatB_normal.jpg</t>
  </si>
  <si>
    <t>http://pbs.twimg.com/profile_images/964182582974930945/KgAs1I6z_normal.jpg</t>
  </si>
  <si>
    <t>http://pbs.twimg.com/profile_images/958010416315191296/2A5G-5ZA_normal.jpg</t>
  </si>
  <si>
    <t>http://pbs.twimg.com/profile_images/1069664687464210432/sH2BDpRN_normal.jpg</t>
  </si>
  <si>
    <t>http://pbs.twimg.com/profile_images/1075885184992464897/FaKfkYAO_normal.jpg</t>
  </si>
  <si>
    <t>http://pbs.twimg.com/profile_images/1080504949983928321/RRoqq7mj_normal.jpg</t>
  </si>
  <si>
    <t>http://pbs.twimg.com/profile_images/132789966/42projects_Logo_normal.gif</t>
  </si>
  <si>
    <t>http://pbs.twimg.com/profile_images/1074087132313124864/PsEa7jJe_normal.jpg</t>
  </si>
  <si>
    <t>http://pbs.twimg.com/profile_images/636632420230537216/dJ8y5J27_normal.jpg</t>
  </si>
  <si>
    <t>http://pbs.twimg.com/profile_images/1025168613358100481/zXZ78slK_normal.jpg</t>
  </si>
  <si>
    <t>http://pbs.twimg.com/profile_images/519447132353224705/dcYpg5w0_normal.jpeg</t>
  </si>
  <si>
    <t>http://pbs.twimg.com/profile_images/860624263669096449/m-mJKvsM_normal.jpg</t>
  </si>
  <si>
    <t>http://pbs.twimg.com/profile_images/983231570340433920/mp9kEa3d_normal.jpg</t>
  </si>
  <si>
    <t>http://pbs.twimg.com/profile_images/780474260850667520/7LETBpQJ_normal.jpg</t>
  </si>
  <si>
    <t>http://pbs.twimg.com/profile_images/849132774661308416/pa2Uplq1_normal.jpg</t>
  </si>
  <si>
    <t>Open Twitter Page for This Person</t>
  </si>
  <si>
    <t>https://twitter.com/alineholzwarth</t>
  </si>
  <si>
    <t>https://twitter.com/danariely</t>
  </si>
  <si>
    <t>https://twitter.com/advncdhindsight</t>
  </si>
  <si>
    <t>https://twitter.com/larryfreed</t>
  </si>
  <si>
    <t>https://twitter.com/giveandt</t>
  </si>
  <si>
    <t>https://twitter.com/dancable1</t>
  </si>
  <si>
    <t>https://twitter.com/giveandtakeinc</t>
  </si>
  <si>
    <t>https://twitter.com/ptrnhealth</t>
  </si>
  <si>
    <t>https://twitter.com/snumanali</t>
  </si>
  <si>
    <t>https://twitter.com/edtechstories</t>
  </si>
  <si>
    <t>https://twitter.com/marc_smith</t>
  </si>
  <si>
    <t>https://twitter.com/skypeclassroom</t>
  </si>
  <si>
    <t>https://twitter.com/twitter</t>
  </si>
  <si>
    <t>https://twitter.com/edtech_stories</t>
  </si>
  <si>
    <t>https://twitter.com/introvertdear</t>
  </si>
  <si>
    <t>https://twitter.com/livequiet</t>
  </si>
  <si>
    <t>https://twitter.com/susancain</t>
  </si>
  <si>
    <t>https://twitter.com/adammgrant</t>
  </si>
  <si>
    <t>https://twitter.com/gibsoni</t>
  </si>
  <si>
    <t>https://twitter.com/diannabooher</t>
  </si>
  <si>
    <t>https://twitter.com/samconniff</t>
  </si>
  <si>
    <t>https://twitter.com/jeremyheimans</t>
  </si>
  <si>
    <t>https://twitter.com/schleiderjustin</t>
  </si>
  <si>
    <t>https://twitter.com/irachaleff</t>
  </si>
  <si>
    <t>https://twitter.com/henrytimms</t>
  </si>
  <si>
    <t>https://twitter.com/thisisnewpower</t>
  </si>
  <si>
    <t>https://twitter.com/zeemaps</t>
  </si>
  <si>
    <t>https://twitter.com/stewartbrand</t>
  </si>
  <si>
    <t>https://twitter.com/smithsmm</t>
  </si>
  <si>
    <t>https://twitter.com/42projects</t>
  </si>
  <si>
    <t>https://twitter.com/sfm36</t>
  </si>
  <si>
    <t>https://twitter.com/rsehji</t>
  </si>
  <si>
    <t>https://twitter.com/bcripps078</t>
  </si>
  <si>
    <t>https://twitter.com/tolleya</t>
  </si>
  <si>
    <t>https://twitter.com/beyonderltd</t>
  </si>
  <si>
    <t>https://twitter.com/skype</t>
  </si>
  <si>
    <t>https://twitter.com/bemorepirate</t>
  </si>
  <si>
    <t>https://twitter.com/spyquest</t>
  </si>
  <si>
    <t>https://twitter.com/nodexl</t>
  </si>
  <si>
    <t>alineholzwarth
RT @Giveandtakeinc: Can you practice
self care and generosity? Guest
blogger @alineholzwarth of @ptrnhealth
shows us how you can do both! h…</t>
  </si>
  <si>
    <t xml:space="preserve">danariely
</t>
  </si>
  <si>
    <t xml:space="preserve">advncdhindsight
</t>
  </si>
  <si>
    <t>larryfreed
RT @alineholzwarth: Is the recommendation
to prioritize ourselves incompatible
with giving to others? I explore
this question via @Giveandt…</t>
  </si>
  <si>
    <t xml:space="preserve">giveandt
</t>
  </si>
  <si>
    <t>dancable1
What will leave you feeling better,
self-care or caring for others?
@AlineHolzwarth weighs up the two
in an attempt at discovering how
they can be balanced. https://t.co/ji9VxzJbn7</t>
  </si>
  <si>
    <t>giveandtakeinc
RT @EdTech_Stories: Any other #INFJs
on @AdamMGrant's @GiveAndTakeInc
Givitas? "One-sided relationships
occur when others take more than
t…</t>
  </si>
  <si>
    <t>ptrnhealth
"The next time you take a moment
to stop and smell the flowers,
pick one for a friend too," writes
@alineholzwarth in her recent article
about balancing generosity and
self-care https://t.co/qoLyGejeIQ
@Giveandtakeinc @AdamMGrant</t>
  </si>
  <si>
    <t>snumanali
RT @ptrnhealth: "The next time
you take a moment to stop and smell
the flowers, pick one for a friend
too," writes @alineholzwarth in
her r…</t>
  </si>
  <si>
    <t>edtechstories
RT @EdTech_Stories: #SeaTurtlePirates
are also huge fans of @Twitter
&amp;amp; @SkypeClassroom... + we also
love #VizLitCit tools like @Marc_Smith'…</t>
  </si>
  <si>
    <t xml:space="preserve">marc_smith
</t>
  </si>
  <si>
    <t xml:space="preserve">skypeclassroom
</t>
  </si>
  <si>
    <t xml:space="preserve">twitter
</t>
  </si>
  <si>
    <t>edtech_stories
Hey @Marc_Smith, How would you
put "HERE BE DRAGONS!" On a @NodeXL
map? Keen to make it happen if
possible "People who have gotten
burned too many times. sticking
up for themselves, they’ve overcorrect
to become jerks" @GiveandTakeInc's
@AdamMGrant https://t.co/t65Mo8CJjv
https://t.co/DirzO5XR8R</t>
  </si>
  <si>
    <t xml:space="preserve">introvertdear
</t>
  </si>
  <si>
    <t xml:space="preserve">livequiet
</t>
  </si>
  <si>
    <t xml:space="preserve">susancain
</t>
  </si>
  <si>
    <t xml:space="preserve">adammgrant
</t>
  </si>
  <si>
    <t>gibsoni
RT @EdTech_Stories: Dear PLN, Any
chance of a @GiveAndTakeInc '5min
favour' with a RT? "When the news
cycle is so intense and dramatic,
k…</t>
  </si>
  <si>
    <t xml:space="preserve">diannabooher
</t>
  </si>
  <si>
    <t xml:space="preserve">samconniff
</t>
  </si>
  <si>
    <t xml:space="preserve">jeremyheimans
</t>
  </si>
  <si>
    <t xml:space="preserve">schleiderjustin
</t>
  </si>
  <si>
    <t xml:space="preserve">irachaleff
</t>
  </si>
  <si>
    <t xml:space="preserve">henrytimms
</t>
  </si>
  <si>
    <t xml:space="preserve">thisisnewpower
</t>
  </si>
  <si>
    <t xml:space="preserve">zeemaps
</t>
  </si>
  <si>
    <t xml:space="preserve">stewartbrand
</t>
  </si>
  <si>
    <t xml:space="preserve">smithsmm
</t>
  </si>
  <si>
    <t xml:space="preserve">42projects
</t>
  </si>
  <si>
    <t xml:space="preserve">sfm36
</t>
  </si>
  <si>
    <t>rsehji
RT @EdTech_Stories: Dear PLN, Any
chance of a @GiveAndTakeInc '5min
favour' with a RT? "When the news
cycle is so intense and dramatic,
k…</t>
  </si>
  <si>
    <t xml:space="preserve">bcripps078
</t>
  </si>
  <si>
    <t xml:space="preserve">tolleya
</t>
  </si>
  <si>
    <t xml:space="preserve">beyonderltd
</t>
  </si>
  <si>
    <t xml:space="preserve">skype
</t>
  </si>
  <si>
    <t xml:space="preserve">bemorepirate
</t>
  </si>
  <si>
    <t xml:space="preserve">spyquest
</t>
  </si>
  <si>
    <t xml:space="preserve">nodexl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</si>
  <si>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</si>
  <si>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</si>
  <si>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</si>
  <si>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</si>
  <si>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</si>
  <si>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</si>
  <si>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</si>
  <si>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</si>
  <si>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</si>
  <si>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</si>
  <si>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</si>
  <si>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</si>
  <si>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</si>
  <si>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</si>
  <si>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</si>
  <si>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</si>
  <si>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</si>
  <si>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</si>
  <si>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</si>
  <si>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</si>
  <si>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</si>
  <si>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</si>
  <si>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</si>
  <si>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</si>
  <si>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</si>
  <si>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</si>
  <si>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</si>
  <si>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</si>
  <si>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</si>
  <si>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</si>
  <si>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</si>
  <si>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</si>
  <si>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</si>
  <si>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</si>
  <si>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</si>
  <si>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</si>
  <si>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</si>
  <si>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</si>
  <si>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</si>
  <si>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</si>
  <si>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</si>
  <si>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</si>
  <si>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</si>
  <si>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</si>
  <si>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</si>
  <si>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</si>
  <si>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</si>
  <si>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</si>
  <si>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</si>
  <si>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</si>
  <si>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</si>
  <si>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</si>
  <si>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</si>
  <si>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</si>
  <si>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</si>
  <si>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</si>
  <si>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</si>
  <si>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</si>
  <si>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Top URLs in Tweet in G2</t>
  </si>
  <si>
    <t>G1 Count</t>
  </si>
  <si>
    <t>Top URLs in Tweet in G3</t>
  </si>
  <si>
    <t>G2 Count</t>
  </si>
  <si>
    <t>G3 Count</t>
  </si>
  <si>
    <t>Top URLs in Tweet</t>
  </si>
  <si>
    <t>https://www.ted.com/talks/adam_grant_are_you_a_giver_or_a_taker?language=en https://twitter.com/EdTech_Stories/status/1075733947240378368 https://www.youtube.com/watch?v=MiRcoiFVrMw&amp;feature=youtu.be&amp;t=1626 https://introvertdear.com/news/infj-secrets/ https://edutechstories.blogspot.com/2014/02/community-appreciation-gratitude-for-my.html http://edutechstories.blogspot.com/2014/04/the-greenwhich-village-of-edtech.html https://twitter.com/EdTech_Stories/status/1094872322887090176 http://edutechstories.blogspot.com/2015/12/digcit-ship-ships-log-and-pirate.html</t>
  </si>
  <si>
    <t>https://giveandtakeinc.com/blog/work-life/how-self-care-fits-into-a-model-of-generosity/ https://giveandtakeinc.com/blog/work-life/how-self-care-fits-into-a-model-of-generosity/?utm_content=84482463&amp;utm_medium=social&amp;utm_source=twitter&amp;hss_channel=tw-859610521649197056</t>
  </si>
  <si>
    <t>Top Domains in Tweet in Entire Graph</t>
  </si>
  <si>
    <t>Top Domains in Tweet in G1</t>
  </si>
  <si>
    <t>Top Domains in Tweet in G2</t>
  </si>
  <si>
    <t>Top Domains in Tweet in G3</t>
  </si>
  <si>
    <t>Top Domains in Tweet</t>
  </si>
  <si>
    <t>blogspot.com twitter.com ted.com youtube.com introvertdear.com</t>
  </si>
  <si>
    <t>Top Hashtags in Tweet in Entire Graph</t>
  </si>
  <si>
    <t>vizlitcit</t>
  </si>
  <si>
    <t>givitas</t>
  </si>
  <si>
    <t>cmgrchat</t>
  </si>
  <si>
    <t>Top Hashtags in Tweet in G1</t>
  </si>
  <si>
    <t>Top Hashtags in Tweet in G2</t>
  </si>
  <si>
    <t>Top Hashtags in Tweet in G3</t>
  </si>
  <si>
    <t>Top Hashtags in Tweet</t>
  </si>
  <si>
    <t>seaturtlepirates vizlitcit cmgrchat infjs edtech givitas</t>
  </si>
  <si>
    <t>Top Words in Tweet in Entire Graph</t>
  </si>
  <si>
    <t>Words in Sentiment List#1: Positive</t>
  </si>
  <si>
    <t>Words in Sentiment List#2: Negative</t>
  </si>
  <si>
    <t>Words in Sentiment List#3: Angry/Violent</t>
  </si>
  <si>
    <t>Non-categorized Words</t>
  </si>
  <si>
    <t>Total Words</t>
  </si>
  <si>
    <t>others</t>
  </si>
  <si>
    <t>'5min</t>
  </si>
  <si>
    <t>Top Words in Tweet in G1</t>
  </si>
  <si>
    <t>more</t>
  </si>
  <si>
    <t>s</t>
  </si>
  <si>
    <t>giveandtakeinc's</t>
  </si>
  <si>
    <t>give</t>
  </si>
  <si>
    <t>Top Words in Tweet in G2</t>
  </si>
  <si>
    <t>dear</t>
  </si>
  <si>
    <t>pln</t>
  </si>
  <si>
    <t>chance</t>
  </si>
  <si>
    <t>favour'</t>
  </si>
  <si>
    <t>news</t>
  </si>
  <si>
    <t>cycle</t>
  </si>
  <si>
    <t>intense</t>
  </si>
  <si>
    <t>Top Words in Tweet in G3</t>
  </si>
  <si>
    <t>recommendation</t>
  </si>
  <si>
    <t>prioritize</t>
  </si>
  <si>
    <t>ourselves</t>
  </si>
  <si>
    <t>incompatible</t>
  </si>
  <si>
    <t>giving</t>
  </si>
  <si>
    <t>explore</t>
  </si>
  <si>
    <t>question</t>
  </si>
  <si>
    <t>Top Words in Tweet</t>
  </si>
  <si>
    <t>giveandtakeinc adammgrant more seaturtlepirates s giveandtakeinc's '5min givitas give bcripps078</t>
  </si>
  <si>
    <t>edtech_stories dear pln chance giveandtakeinc '5min favour' news cycle intense</t>
  </si>
  <si>
    <t>alineholzwarth others giveandtakeinc recommendation prioritize ourselves incompatible giving explore question</t>
  </si>
  <si>
    <t>Top Word Pairs in Tweet in Entire Graph</t>
  </si>
  <si>
    <t>self,care</t>
  </si>
  <si>
    <t>'5min,favour'</t>
  </si>
  <si>
    <t>recommendation,prioritize</t>
  </si>
  <si>
    <t>prioritize,ourselves</t>
  </si>
  <si>
    <t>ourselves,incompatible</t>
  </si>
  <si>
    <t>incompatible,giving</t>
  </si>
  <si>
    <t>giving,others</t>
  </si>
  <si>
    <t>others,explore</t>
  </si>
  <si>
    <t>explore,question</t>
  </si>
  <si>
    <t>bcripps078,rsehji</t>
  </si>
  <si>
    <t>Top Word Pairs in Tweet in G1</t>
  </si>
  <si>
    <t>giveandtakeinc's,givitas</t>
  </si>
  <si>
    <t>check,out</t>
  </si>
  <si>
    <t>seaturtlepirates,huge</t>
  </si>
  <si>
    <t>huge,fans</t>
  </si>
  <si>
    <t>fans,twitter</t>
  </si>
  <si>
    <t>twitter,skypeclassroom</t>
  </si>
  <si>
    <t>skypeclassroom,love</t>
  </si>
  <si>
    <t>love,vizlitcit</t>
  </si>
  <si>
    <t>Top Word Pairs in Tweet in G2</t>
  </si>
  <si>
    <t>edtech_stories,dear</t>
  </si>
  <si>
    <t>dear,pln</t>
  </si>
  <si>
    <t>pln,chance</t>
  </si>
  <si>
    <t>chance,giveandtakeinc</t>
  </si>
  <si>
    <t>giveandtakeinc,'5min</t>
  </si>
  <si>
    <t>favour',news</t>
  </si>
  <si>
    <t>news,cycle</t>
  </si>
  <si>
    <t>cycle,intense</t>
  </si>
  <si>
    <t>intense,dramatic</t>
  </si>
  <si>
    <t>Top Word Pairs in Tweet in G3</t>
  </si>
  <si>
    <t>alineholzwarth,recommendation</t>
  </si>
  <si>
    <t>question,giveandt</t>
  </si>
  <si>
    <t>Top Word Pairs in Tweet</t>
  </si>
  <si>
    <t>'5min,favour'  bcripps078,rsehji  giveandtakeinc's,givitas  check,out  seaturtlepirates,huge  huge,fans  fans,twitter  twitter,skypeclassroom  skypeclassroom,love  love,vizlitcit</t>
  </si>
  <si>
    <t>edtech_stories,dear  dear,pln  pln,chance  chance,giveandtakeinc  giveandtakeinc,'5min  '5min,favour'  favour',news  news,cycle  cycle,intense  intense,dramatic</t>
  </si>
  <si>
    <t>recommendation,prioritize  prioritize,ourselves  ourselves,incompatible  incompatible,giving  giving,others  others,explore  explore,question  self,care  alineholzwarth,recommendation  question,giveandt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</si>
  <si>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</si>
  <si>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</si>
  <si>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</si>
  <si>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</si>
  <si>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</si>
  <si>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</si>
  <si>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</si>
  <si>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</si>
  <si>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</si>
  <si>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smithsmm gibsoni</t>
  </si>
  <si>
    <t>Top Mentioned in Tweet</t>
  </si>
  <si>
    <t>giveandtakeinc adammgrant marc_smith bcripps078 bemorepirate nodexl henrytimms tolleya rsehji twitter</t>
  </si>
  <si>
    <t>edtech_stories giveandtakeinc gibsoni irachaleff tolleya bcripps078 rsehji schleiderjustin henrytimms jeremyheimans</t>
  </si>
  <si>
    <t>alineholzwarth giveandtakeinc ptrnhealth adammgrant giveandt edtech_stories advncdhindsight danariely</t>
  </si>
  <si>
    <t>Top Tweeters in Entire Graph</t>
  </si>
  <si>
    <t>Top Tweeters in G1</t>
  </si>
  <si>
    <t>Top Tweeters in G2</t>
  </si>
  <si>
    <t>Top Tweeters in G3</t>
  </si>
  <si>
    <t>Top Tweeters</t>
  </si>
  <si>
    <t>skype edtech_stories smithsmm skypeclassroom sfm36 beyonderltd marc_smith livequiet twitter susancain</t>
  </si>
  <si>
    <t>schleiderjustin diannabooher rsehji henrytimms gibsoni tolleya bcripps078 samconniff jeremyheimans irachaleff</t>
  </si>
  <si>
    <t>snumanali adammgrant larryfreed dancable1 danariely advncdhindsight alineholzwarth ptrnhealth giveandtakeinc giveandt</t>
  </si>
  <si>
    <t>Top URLs in Tweet by Count</t>
  </si>
  <si>
    <t>https://www.ted.com/talks/adam_grant_are_you_a_giver_or_a_taker?language=en http://edutechstories.blogspot.com/2015/12/digcit-ship-ships-log-and-pirate.html https://twitter.com/EdTech_Stories/status/1094872322887090176 http://edutechstories.blogspot.com/2014/04/the-greenwhich-village-of-edtech.html https://edutechstories.blogspot.com/2014/02/community-appreciation-gratitude-for-my.html https://introvertdear.com/news/infj-secrets/ https://www.youtube.com/watch?v=MiRcoiFVrMw&amp;feature=youtu.be&amp;t=1626 https://twitter.com/EdTech_Stories/status/1075733947240378368</t>
  </si>
  <si>
    <t>Top URLs in Tweet by Salience</t>
  </si>
  <si>
    <t>Top Domains in Tweet by Count</t>
  </si>
  <si>
    <t>blogspot.com twitter.com ted.com introvertdear.com youtube.com</t>
  </si>
  <si>
    <t>Top Domains in Tweet by Salience</t>
  </si>
  <si>
    <t>Top Hashtags in Tweet by Count</t>
  </si>
  <si>
    <t>seaturtlepirates vizlitcit givitas edtech infjs cmgrchat</t>
  </si>
  <si>
    <t>Top Hashtags in Tweet by Salience</t>
  </si>
  <si>
    <t>vizlitcit givitas edtech infjs cmgrchat seaturtlepirates</t>
  </si>
  <si>
    <t>Top Words in Tweet by Count</t>
  </si>
  <si>
    <t>ptrnhealth recommendation prioritize ourselves incompatible giving others explore question via</t>
  </si>
  <si>
    <t>alineholzwarth recommendation prioritize ourselves incompatible giving others explore question via</t>
  </si>
  <si>
    <t>leave feeling better self care caring others alineholzwarth weighs up</t>
  </si>
  <si>
    <t>others alineholzwarth edtech_stories infjs adammgrant's givitas one sided relationships occur</t>
  </si>
  <si>
    <t>alineholzwarth next time take moment stop smell flowers pick one</t>
  </si>
  <si>
    <t>ptrnhealth next time take moment stop smell flowers pick one</t>
  </si>
  <si>
    <t>edtech_stories seaturtlepirates huge fans twitter skypeclassroom love vizlitcit tools marc_smith'</t>
  </si>
  <si>
    <t>adammgrant s more giveandtakeinc's seaturtlepirates '5min givitas bemorepirate bcripps078 give</t>
  </si>
  <si>
    <t>edtech_stories gibsoni irachaleff tolleya bcripps078 rsehji schleiderjustin henrytimms jeremyheimans samconniff</t>
  </si>
  <si>
    <t>edtech_stories dear pln chance '5min favour' news cycle intense dramatic</t>
  </si>
  <si>
    <t>Top Words in Tweet by Salience</t>
  </si>
  <si>
    <t>recommendation prioritize ourselves incompatible giving others explore question via adammgrant</t>
  </si>
  <si>
    <t>edtech_stories infjs adammgrant's givitas one sided relationships occur take more</t>
  </si>
  <si>
    <t>next time take moment stop smell flowers pick one friend</t>
  </si>
  <si>
    <t>s give adammgrant going pattern more giveandtakeinc's seaturtlepirates '5min givitas</t>
  </si>
  <si>
    <t>gibsoni irachaleff tolleya bcripps078 rsehji schleiderjustin henrytimms jeremyheimans samconniff diannabooher</t>
  </si>
  <si>
    <t>Top Word Pairs in Tweet by Count</t>
  </si>
  <si>
    <t>recommendation,prioritize  prioritize,ourselves  ourselves,incompatible  incompatible,giving  giving,others  others,explore  explore,question  question,via  via,giveandtakeinc  giveandtakeinc,adammgrant</t>
  </si>
  <si>
    <t>alineholzwarth,recommendation  recommendation,prioritize  prioritize,ourselves  ourselves,incompatible  incompatible,giving  giving,others  others,explore  explore,question  question,via  via,giveandt</t>
  </si>
  <si>
    <t>leave,feeling  feeling,better  better,self  self,care  care,caring  caring,others  others,alineholzwarth  alineholzwarth,weighs  weighs,up  up,two</t>
  </si>
  <si>
    <t>edtech_stories,infjs  infjs,adammgrant's  adammgrant's,giveandtakeinc  giveandtakeinc,givitas  givitas,one  one,sided  sided,relationships  relationships,occur  occur,others  others,take</t>
  </si>
  <si>
    <t>next,time  time,take  take,moment  moment,stop  stop,smell  smell,flowers  flowers,pick  pick,one  one,friend  friend,writes</t>
  </si>
  <si>
    <t>ptrnhealth,next  next,time  time,take  take,moment  moment,stop  stop,smell  smell,flowers  flowers,pick  pick,one  one,friend</t>
  </si>
  <si>
    <t>edtech_stories,seaturtlepirates  seaturtlepirates,huge  huge,fans  fans,twitter  twitter,skypeclassroom  skypeclassroom,love  love,vizlitcit  vizlitcit,tools  tools,marc_smith'</t>
  </si>
  <si>
    <t>check,out  giveandtakeinc's,givitas  bcripps078,rsehji  '5min,favour'  hey,marc_smith  marc_smith,put  put,here  here,dragons  dragons,nodexl  nodexl,map</t>
  </si>
  <si>
    <t>edtech_stories,gibsoni  gibsoni,irachaleff  irachaleff,tolleya  tolleya,bcripps078  bcripps078,rsehji  rsehji,schleiderjustin  schleiderjustin,henrytimms  henrytimms,jeremyheimans  jeremyheimans,samconniff  samconniff,diannabooher</t>
  </si>
  <si>
    <t>Top Word Pairs in Tweet by Salience</t>
  </si>
  <si>
    <t>Word</t>
  </si>
  <si>
    <t>take</t>
  </si>
  <si>
    <t>self</t>
  </si>
  <si>
    <t>care</t>
  </si>
  <si>
    <t>one</t>
  </si>
  <si>
    <t>generosity</t>
  </si>
  <si>
    <t>up</t>
  </si>
  <si>
    <t>adammgrant's</t>
  </si>
  <si>
    <t>cc</t>
  </si>
  <si>
    <t>dramatic</t>
  </si>
  <si>
    <t>time</t>
  </si>
  <si>
    <t>practice</t>
  </si>
  <si>
    <t>guest</t>
  </si>
  <si>
    <t>blogger</t>
  </si>
  <si>
    <t>shows</t>
  </si>
  <si>
    <t>both</t>
  </si>
  <si>
    <t>become</t>
  </si>
  <si>
    <t>huge</t>
  </si>
  <si>
    <t>fans</t>
  </si>
  <si>
    <t>love</t>
  </si>
  <si>
    <t>tools</t>
  </si>
  <si>
    <t>well</t>
  </si>
  <si>
    <t>check</t>
  </si>
  <si>
    <t>out</t>
  </si>
  <si>
    <t>taking</t>
  </si>
  <si>
    <t>help</t>
  </si>
  <si>
    <t>much</t>
  </si>
  <si>
    <t>k</t>
  </si>
  <si>
    <t>going</t>
  </si>
  <si>
    <t>sided</t>
  </si>
  <si>
    <t>relationships</t>
  </si>
  <si>
    <t>occur</t>
  </si>
  <si>
    <t>next</t>
  </si>
  <si>
    <t>moment</t>
  </si>
  <si>
    <t>stop</t>
  </si>
  <si>
    <t>smell</t>
  </si>
  <si>
    <t>flowers</t>
  </si>
  <si>
    <t>pick</t>
  </si>
  <si>
    <t>friend</t>
  </si>
  <si>
    <t>writes</t>
  </si>
  <si>
    <t>pattern</t>
  </si>
  <si>
    <t>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</si>
  <si>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</si>
  <si>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</si>
  <si>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</si>
  <si>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</si>
  <si>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</si>
  <si>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</si>
  <si>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</si>
  <si>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</si>
  <si>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</si>
  <si>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</si>
  <si>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</si>
  <si>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</si>
  <si>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</si>
  <si>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</si>
  <si>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</si>
  <si>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</si>
  <si>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</si>
  <si>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</si>
  <si>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</si>
  <si>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</si>
  <si>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</si>
  <si>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</si>
  <si>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</si>
  <si>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</si>
  <si>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</si>
  <si>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</si>
  <si>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</si>
  <si>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</si>
  <si>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26, 115, 0</t>
  </si>
  <si>
    <t>53, 102, 0</t>
  </si>
  <si>
    <t>131, 62, 0</t>
  </si>
  <si>
    <t>Red</t>
  </si>
  <si>
    <t>G1: giveandtakeinc adammgrant more seaturtlepirates s giveandtakeinc's '5min givitas give bcripps078</t>
  </si>
  <si>
    <t>G2: edtech_stories dear pln chance giveandtakeinc '5min favour' news cycle intense</t>
  </si>
  <si>
    <t>G3: alineholzwarth others giveandtakeinc recommendation prioritize ourselves incompatible giving explore question</t>
  </si>
  <si>
    <t>Autofill Workbook Results</t>
  </si>
  <si>
    <t>Edge Weight▓1▓11▓0▓True▓Green▓Red▓▓Edge Weight▓1▓3▓0▓3▓10▓False▓Edge Weight▓1▓11▓0▓32▓6▓False▓▓0▓0▓0▓True▓Black▓Black▓▓Followers▓0▓5194289▓0▓162▓1000▓False▓Followers▓0▓55883063▓0▓100▓70▓False▓▓0▓0▓0▓0▓0▓False▓▓0▓0▓0▓0▓0▓False</t>
  </si>
  <si>
    <t>Subgraph</t>
  </si>
  <si>
    <t>GraphSource░TwitterSearch▓GraphTerm░Giveandtakeinc▓ImportDescription░The graph represents a network of 39 Twitter users whose recent tweets contained "Giveandtakeinc", or who were replied to or mentioned in those tweets, taken from a data set limited to a maximum of 18,000 tweets.  The network was obtained from Twitter on Wednesday, 13 February 2019 at 18:05 UTC.
The tweets in the network were tweeted over the 8-day, 5-hour, 14-minute period from Tuesday, 05 February 2019 at 12:10 UTC to Wednesday, 13 February 2019 at 17:25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</si>
</sst>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19">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18"/>
      <tableStyleElement type="headerRow" dxfId="317"/>
    </tableStyle>
    <tableStyle name="NodeXL Table" pivot="0" count="1">
      <tableStyleElement type="headerRow" dxfId="3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964610"/>
        <c:axId val="38810579"/>
      </c:barChart>
      <c:catAx>
        <c:axId val="639646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810579"/>
        <c:crosses val="autoZero"/>
        <c:auto val="1"/>
        <c:lblOffset val="100"/>
        <c:noMultiLvlLbl val="0"/>
      </c:catAx>
      <c:valAx>
        <c:axId val="38810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64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750892"/>
        <c:axId val="56649165"/>
      </c:barChart>
      <c:catAx>
        <c:axId val="137508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649165"/>
        <c:crosses val="autoZero"/>
        <c:auto val="1"/>
        <c:lblOffset val="100"/>
        <c:noMultiLvlLbl val="0"/>
      </c:catAx>
      <c:valAx>
        <c:axId val="56649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50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080438"/>
        <c:axId val="25179623"/>
      </c:barChart>
      <c:catAx>
        <c:axId val="400804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179623"/>
        <c:crosses val="autoZero"/>
        <c:auto val="1"/>
        <c:lblOffset val="100"/>
        <c:noMultiLvlLbl val="0"/>
      </c:catAx>
      <c:valAx>
        <c:axId val="25179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80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290016"/>
        <c:axId val="26283553"/>
      </c:barChart>
      <c:catAx>
        <c:axId val="252900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283553"/>
        <c:crosses val="autoZero"/>
        <c:auto val="1"/>
        <c:lblOffset val="100"/>
        <c:noMultiLvlLbl val="0"/>
      </c:catAx>
      <c:valAx>
        <c:axId val="26283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90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5225386"/>
        <c:axId val="48593019"/>
      </c:barChart>
      <c:catAx>
        <c:axId val="352253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593019"/>
        <c:crosses val="autoZero"/>
        <c:auto val="1"/>
        <c:lblOffset val="100"/>
        <c:noMultiLvlLbl val="0"/>
      </c:catAx>
      <c:valAx>
        <c:axId val="48593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25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683988"/>
        <c:axId val="43720437"/>
      </c:barChart>
      <c:catAx>
        <c:axId val="346839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720437"/>
        <c:crosses val="autoZero"/>
        <c:auto val="1"/>
        <c:lblOffset val="100"/>
        <c:noMultiLvlLbl val="0"/>
      </c:catAx>
      <c:valAx>
        <c:axId val="4372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3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7939614"/>
        <c:axId val="51694479"/>
      </c:barChart>
      <c:catAx>
        <c:axId val="579396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694479"/>
        <c:crosses val="autoZero"/>
        <c:auto val="1"/>
        <c:lblOffset val="100"/>
        <c:noMultiLvlLbl val="0"/>
      </c:catAx>
      <c:valAx>
        <c:axId val="51694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39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2597128"/>
        <c:axId val="26503241"/>
      </c:barChart>
      <c:catAx>
        <c:axId val="625971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503241"/>
        <c:crosses val="autoZero"/>
        <c:auto val="1"/>
        <c:lblOffset val="100"/>
        <c:noMultiLvlLbl val="0"/>
      </c:catAx>
      <c:valAx>
        <c:axId val="26503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7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202578"/>
        <c:axId val="66387747"/>
      </c:barChart>
      <c:catAx>
        <c:axId val="37202578"/>
        <c:scaling>
          <c:orientation val="minMax"/>
        </c:scaling>
        <c:axPos val="b"/>
        <c:delete val="1"/>
        <c:majorTickMark val="out"/>
        <c:minorTickMark val="none"/>
        <c:tickLblPos val="none"/>
        <c:crossAx val="66387747"/>
        <c:crosses val="autoZero"/>
        <c:auto val="1"/>
        <c:lblOffset val="100"/>
        <c:noMultiLvlLbl val="0"/>
      </c:catAx>
      <c:valAx>
        <c:axId val="66387747"/>
        <c:scaling>
          <c:orientation val="minMax"/>
        </c:scaling>
        <c:axPos val="l"/>
        <c:delete val="1"/>
        <c:majorTickMark val="out"/>
        <c:minorTickMark val="none"/>
        <c:tickLblPos val="none"/>
        <c:crossAx val="372025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lineholzwart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danariel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dvncdhindsigh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arryfree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giveand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ancable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giveandtakein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ptrnhealt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numanal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edtechstori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arc_smit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kypeclassroo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witt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edtech_storie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introvertdea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livequi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usanca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dammgran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gibson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diannabooh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samconniff"/>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eremyheiman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schleiderjusti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irachaleff"/>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henrytimm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thisisnewpow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zeemap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tewartbran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mithsm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42projec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sfm36"/>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rsehj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bcripps078"/>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tolley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beyonderlt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skyp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bemorepirat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pyques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nodex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00" totalsRowShown="0" headerRowDxfId="315" dataDxfId="314">
  <autoFilter ref="A2:BL100"/>
  <tableColumns count="64">
    <tableColumn id="1" name="Vertex 1" dataDxfId="313"/>
    <tableColumn id="2" name="Vertex 2" dataDxfId="312"/>
    <tableColumn id="3" name="Color" dataDxfId="311"/>
    <tableColumn id="4" name="Width" dataDxfId="310"/>
    <tableColumn id="11" name="Style" dataDxfId="309"/>
    <tableColumn id="5" name="Opacity" dataDxfId="308"/>
    <tableColumn id="6" name="Visibility" dataDxfId="307"/>
    <tableColumn id="10" name="Label" dataDxfId="306"/>
    <tableColumn id="12" name="Label Text Color" dataDxfId="305"/>
    <tableColumn id="13" name="Label Font Size" dataDxfId="304"/>
    <tableColumn id="14" name="Reciprocated?" dataDxfId="29"/>
    <tableColumn id="7" name="ID" dataDxfId="303"/>
    <tableColumn id="9" name="Dynamic Filter" dataDxfId="302"/>
    <tableColumn id="8" name="Add Your Own Columns Here" dataDxfId="301"/>
    <tableColumn id="15" name="Relationship" dataDxfId="300"/>
    <tableColumn id="16" name="Relationship Date (UTC)" dataDxfId="299"/>
    <tableColumn id="17" name="Tweet" dataDxfId="298"/>
    <tableColumn id="18" name="URLs in Tweet" dataDxfId="297"/>
    <tableColumn id="19" name="Domains in Tweet" dataDxfId="296"/>
    <tableColumn id="20" name="Hashtags in Tweet" dataDxfId="295"/>
    <tableColumn id="21" name="Media in Tweet" dataDxfId="294"/>
    <tableColumn id="22" name="Tweet Image File" dataDxfId="293"/>
    <tableColumn id="23" name="Tweet Date (UTC)" dataDxfId="292"/>
    <tableColumn id="24" name="Twitter Page for Tweet" dataDxfId="291"/>
    <tableColumn id="25" name="Latitude" dataDxfId="290"/>
    <tableColumn id="26" name="Longitude" dataDxfId="289"/>
    <tableColumn id="27" name="Imported ID" dataDxfId="288"/>
    <tableColumn id="28" name="In-Reply-To Tweet ID" dataDxfId="287"/>
    <tableColumn id="29" name="Favorited" dataDxfId="286"/>
    <tableColumn id="30" name="Favorite Count" dataDxfId="285"/>
    <tableColumn id="31" name="In-Reply-To User ID" dataDxfId="284"/>
    <tableColumn id="32" name="Is Quote Status" dataDxfId="283"/>
    <tableColumn id="33" name="Language" dataDxfId="282"/>
    <tableColumn id="34" name="Possibly Sensitive" dataDxfId="281"/>
    <tableColumn id="35" name="Quoted Status ID" dataDxfId="280"/>
    <tableColumn id="36" name="Retweeted" dataDxfId="279"/>
    <tableColumn id="37" name="Retweet Count" dataDxfId="278"/>
    <tableColumn id="38" name="Retweet ID" dataDxfId="277"/>
    <tableColumn id="39" name="Source" dataDxfId="276"/>
    <tableColumn id="40" name="Truncated" dataDxfId="275"/>
    <tableColumn id="41" name="Unified Twitter ID" dataDxfId="274"/>
    <tableColumn id="42" name="Imported Tweet Type" dataDxfId="273"/>
    <tableColumn id="43" name="Added By Extended Analysis" dataDxfId="272"/>
    <tableColumn id="44" name="Corrected By Extended Analysis" dataDxfId="271"/>
    <tableColumn id="45" name="Place Bounding Box" dataDxfId="270"/>
    <tableColumn id="46" name="Place Country" dataDxfId="269"/>
    <tableColumn id="47" name="Place Country Code" dataDxfId="268"/>
    <tableColumn id="48" name="Place Full Name" dataDxfId="267"/>
    <tableColumn id="49" name="Place ID" dataDxfId="266"/>
    <tableColumn id="50" name="Place Name" dataDxfId="265"/>
    <tableColumn id="51" name="Place Type" dataDxfId="264"/>
    <tableColumn id="52" name="Place URL" dataDxfId="263"/>
    <tableColumn id="53" name="Edge Weight"/>
    <tableColumn id="54" name="Vertex 1 Group" dataDxfId="186">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185" dataDxfId="184">
  <autoFilter ref="A2:C10"/>
  <tableColumns count="3">
    <tableColumn id="1" name="Group 1" dataDxfId="183"/>
    <tableColumn id="2" name="Group 2" dataDxfId="182"/>
    <tableColumn id="3" name="Edges" dataDxfId="18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11" totalsRowShown="0" headerRowDxfId="178" dataDxfId="177">
  <autoFilter ref="A1:H11"/>
  <tableColumns count="8">
    <tableColumn id="1" name="Top URLs in Tweet in Entire Graph" dataDxfId="176"/>
    <tableColumn id="2" name="Entire Graph Count" dataDxfId="175"/>
    <tableColumn id="3" name="Top URLs in Tweet in G1" dataDxfId="174"/>
    <tableColumn id="4" name="G1 Count" dataDxfId="173"/>
    <tableColumn id="5" name="Top URLs in Tweet in G2" dataDxfId="172"/>
    <tableColumn id="6" name="G2 Count" dataDxfId="171"/>
    <tableColumn id="7" name="Top URLs in Tweet in G3" dataDxfId="170"/>
    <tableColumn id="8" name="G3 Count" dataDxfId="16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H20" totalsRowShown="0" headerRowDxfId="168" dataDxfId="167">
  <autoFilter ref="A14:H20"/>
  <tableColumns count="8">
    <tableColumn id="1" name="Top Domains in Tweet in Entire Graph" dataDxfId="166"/>
    <tableColumn id="2" name="Entire Graph Count" dataDxfId="165"/>
    <tableColumn id="3" name="Top Domains in Tweet in G1" dataDxfId="164"/>
    <tableColumn id="4" name="G1 Count" dataDxfId="163"/>
    <tableColumn id="5" name="Top Domains in Tweet in G2" dataDxfId="162"/>
    <tableColumn id="6" name="G2 Count" dataDxfId="161"/>
    <tableColumn id="7" name="Top Domains in Tweet in G3" dataDxfId="160"/>
    <tableColumn id="8" name="G3 Count" dataDxfId="159"/>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3:H29" totalsRowShown="0" headerRowDxfId="158" dataDxfId="157">
  <autoFilter ref="A23:H29"/>
  <tableColumns count="8">
    <tableColumn id="1" name="Top Hashtags in Tweet in Entire Graph" dataDxfId="156"/>
    <tableColumn id="2" name="Entire Graph Count" dataDxfId="155"/>
    <tableColumn id="3" name="Top Hashtags in Tweet in G1" dataDxfId="154"/>
    <tableColumn id="4" name="G1 Count" dataDxfId="153"/>
    <tableColumn id="5" name="Top Hashtags in Tweet in G2" dataDxfId="152"/>
    <tableColumn id="6" name="G2 Count" dataDxfId="151"/>
    <tableColumn id="7" name="Top Hashtags in Tweet in G3" dataDxfId="150"/>
    <tableColumn id="8" name="G3 Count" dataDxfId="14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H42" totalsRowShown="0" headerRowDxfId="147" dataDxfId="146">
  <autoFilter ref="A32:H42"/>
  <tableColumns count="8">
    <tableColumn id="1" name="Top Words in Tweet in Entire Graph" dataDxfId="145"/>
    <tableColumn id="2" name="Entire Graph Count" dataDxfId="144"/>
    <tableColumn id="3" name="Top Words in Tweet in G1" dataDxfId="143"/>
    <tableColumn id="4" name="G1 Count" dataDxfId="142"/>
    <tableColumn id="5" name="Top Words in Tweet in G2" dataDxfId="141"/>
    <tableColumn id="6" name="G2 Count" dataDxfId="140"/>
    <tableColumn id="7" name="Top Words in Tweet in G3" dataDxfId="139"/>
    <tableColumn id="8" name="G3 Count" dataDxfId="1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H55" totalsRowShown="0" headerRowDxfId="136" dataDxfId="135">
  <autoFilter ref="A45:H55"/>
  <tableColumns count="8">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H60" totalsRowShown="0" headerRowDxfId="125" dataDxfId="124">
  <autoFilter ref="A58:H60"/>
  <tableColumns count="8">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3:H73" totalsRowShown="0" headerRowDxfId="122" dataDxfId="121">
  <autoFilter ref="A63:H73"/>
  <tableColumns count="8">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8"/>
    <tableColumn id="7" name="Top Mentioned in G3" dataDxfId="107"/>
    <tableColumn id="8" name="G3 Count" dataDxfId="10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6:H86" totalsRowShown="0" headerRowDxfId="103" dataDxfId="102">
  <autoFilter ref="A76:H86"/>
  <tableColumns count="8">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262" dataDxfId="261">
  <autoFilter ref="A2:BT41"/>
  <tableColumns count="72">
    <tableColumn id="1" name="Vertex" dataDxfId="260"/>
    <tableColumn id="72" name="Subgraph"/>
    <tableColumn id="2" name="Color" dataDxfId="259"/>
    <tableColumn id="5" name="Shape" dataDxfId="258"/>
    <tableColumn id="6" name="Size" dataDxfId="257"/>
    <tableColumn id="4" name="Opacity" dataDxfId="256"/>
    <tableColumn id="7" name="Image File" dataDxfId="255"/>
    <tableColumn id="3" name="Visibility" dataDxfId="254"/>
    <tableColumn id="10" name="Label" dataDxfId="253"/>
    <tableColumn id="16" name="Label Fill Color" dataDxfId="252"/>
    <tableColumn id="9" name="Label Position" dataDxfId="251"/>
    <tableColumn id="8" name="Tooltip" dataDxfId="250"/>
    <tableColumn id="18" name="Layout Order" dataDxfId="249"/>
    <tableColumn id="13" name="X" dataDxfId="248"/>
    <tableColumn id="14" name="Y" dataDxfId="247"/>
    <tableColumn id="12" name="Locked?" dataDxfId="246"/>
    <tableColumn id="19" name="Polar R" dataDxfId="245"/>
    <tableColumn id="20" name="Polar Angle" dataDxfId="244"/>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43"/>
    <tableColumn id="28" name="Dynamic Filter" dataDxfId="242"/>
    <tableColumn id="17" name="Add Your Own Columns Here" dataDxfId="241"/>
    <tableColumn id="30" name="Name" dataDxfId="240"/>
    <tableColumn id="31" name="Followed" dataDxfId="239"/>
    <tableColumn id="32" name="Followers" dataDxfId="238"/>
    <tableColumn id="33" name="Tweets" dataDxfId="237"/>
    <tableColumn id="34" name="Favorites" dataDxfId="236"/>
    <tableColumn id="35" name="Time Zone UTC Offset (Seconds)" dataDxfId="235"/>
    <tableColumn id="36" name="Description" dataDxfId="234"/>
    <tableColumn id="37" name="Location" dataDxfId="233"/>
    <tableColumn id="38" name="Web" dataDxfId="232"/>
    <tableColumn id="39" name="Time Zone" dataDxfId="231"/>
    <tableColumn id="40" name="Joined Twitter Date (UTC)" dataDxfId="230"/>
    <tableColumn id="41" name="Profile Banner Url" dataDxfId="229"/>
    <tableColumn id="42" name="Default Profile" dataDxfId="228"/>
    <tableColumn id="43" name="Default Profile Image" dataDxfId="227"/>
    <tableColumn id="44" name="Geo Enabled" dataDxfId="226"/>
    <tableColumn id="45" name="Language" dataDxfId="225"/>
    <tableColumn id="46" name="Listed Count" dataDxfId="224"/>
    <tableColumn id="47" name="Profile Background Image Url" dataDxfId="223"/>
    <tableColumn id="48" name="Verified" dataDxfId="222"/>
    <tableColumn id="49" name="Custom Menu Item Text" dataDxfId="221"/>
    <tableColumn id="50" name="Custom Menu Item Action" dataDxfId="220"/>
    <tableColumn id="51" name="Tweeted Search Term?" dataDxfId="187"/>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76" totalsRowShown="0" headerRowDxfId="82" dataDxfId="81">
  <autoFilter ref="A1:G176"/>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5" totalsRowShown="0" headerRowDxfId="73" dataDxfId="72">
  <autoFilter ref="A1:L12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19">
  <autoFilter ref="A2:AO5"/>
  <tableColumns count="41">
    <tableColumn id="1" name="Group" dataDxfId="194"/>
    <tableColumn id="2" name="Vertex Color" dataDxfId="193"/>
    <tableColumn id="3" name="Vertex Shape" dataDxfId="191"/>
    <tableColumn id="22" name="Visibility" dataDxfId="192"/>
    <tableColumn id="4" name="Collapsed?"/>
    <tableColumn id="18" name="Label" dataDxfId="218"/>
    <tableColumn id="20" name="Collapsed X"/>
    <tableColumn id="21" name="Collapsed Y"/>
    <tableColumn id="6" name="ID" dataDxfId="217"/>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48"/>
    <tableColumn id="27" name="Top Hashtags in Tweet" dataDxfId="137"/>
    <tableColumn id="28" name="Top Words in Tweet" dataDxfId="126"/>
    <tableColumn id="29" name="Top Word Pairs in Tweet" dataDxfId="105"/>
    <tableColumn id="30" name="Top Replied-To in Tweet" dataDxfId="104"/>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216" dataDxfId="215">
  <autoFilter ref="A1:C40"/>
  <tableColumns count="3">
    <tableColumn id="1" name="Group" dataDxfId="190"/>
    <tableColumn id="2" name="Vertex" dataDxfId="189"/>
    <tableColumn id="3" name="Vertex ID" dataDxfId="1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0"/>
    <tableColumn id="2" name="Value" dataDxfId="1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4"/>
    <tableColumn id="2" name="Degree Frequency" dataDxfId="213">
      <calculatedColumnFormula>COUNTIF(Vertices[Degree], "&gt;= " &amp; D2) - COUNTIF(Vertices[Degree], "&gt;=" &amp; D3)</calculatedColumnFormula>
    </tableColumn>
    <tableColumn id="3" name="In-Degree Bin" dataDxfId="212"/>
    <tableColumn id="4" name="In-Degree Frequency" dataDxfId="211">
      <calculatedColumnFormula>COUNTIF(Vertices[In-Degree], "&gt;= " &amp; F2) - COUNTIF(Vertices[In-Degree], "&gt;=" &amp; F3)</calculatedColumnFormula>
    </tableColumn>
    <tableColumn id="5" name="Out-Degree Bin" dataDxfId="210"/>
    <tableColumn id="6" name="Out-Degree Frequency" dataDxfId="209">
      <calculatedColumnFormula>COUNTIF(Vertices[Out-Degree], "&gt;= " &amp; H2) - COUNTIF(Vertices[Out-Degree], "&gt;=" &amp; H3)</calculatedColumnFormula>
    </tableColumn>
    <tableColumn id="7" name="Betweenness Centrality Bin" dataDxfId="208"/>
    <tableColumn id="8" name="Betweenness Centrality Frequency" dataDxfId="207">
      <calculatedColumnFormula>COUNTIF(Vertices[Betweenness Centrality], "&gt;= " &amp; J2) - COUNTIF(Vertices[Betweenness Centrality], "&gt;=" &amp; J3)</calculatedColumnFormula>
    </tableColumn>
    <tableColumn id="9" name="Closeness Centrality Bin" dataDxfId="206"/>
    <tableColumn id="10" name="Closeness Centrality Frequency" dataDxfId="205">
      <calculatedColumnFormula>COUNTIF(Vertices[Closeness Centrality], "&gt;= " &amp; L2) - COUNTIF(Vertices[Closeness Centrality], "&gt;=" &amp; L3)</calculatedColumnFormula>
    </tableColumn>
    <tableColumn id="11" name="Eigenvector Centrality Bin" dataDxfId="204"/>
    <tableColumn id="12" name="Eigenvector Centrality Frequency" dataDxfId="203">
      <calculatedColumnFormula>COUNTIF(Vertices[Eigenvector Centrality], "&gt;= " &amp; N2) - COUNTIF(Vertices[Eigenvector Centrality], "&gt;=" &amp; N3)</calculatedColumnFormula>
    </tableColumn>
    <tableColumn id="18" name="PageRank Bin" dataDxfId="202"/>
    <tableColumn id="17" name="PageRank Frequency" dataDxfId="201">
      <calculatedColumnFormula>COUNTIF(Vertices[Eigenvector Centrality], "&gt;= " &amp; P2) - COUNTIF(Vertices[Eigenvector Centrality], "&gt;=" &amp; P3)</calculatedColumnFormula>
    </tableColumn>
    <tableColumn id="13" name="Clustering Coefficient Bin" dataDxfId="200"/>
    <tableColumn id="14" name="Clustering Coefficient Frequency" dataDxfId="199">
      <calculatedColumnFormula>COUNTIF(Vertices[Clustering Coefficient], "&gt;= " &amp; R2) - COUNTIF(Vertices[Clustering Coefficient], "&gt;=" &amp; R3)</calculatedColumnFormula>
    </tableColumn>
    <tableColumn id="15" name="Dynamic Filter Bin" dataDxfId="198"/>
    <tableColumn id="16" name="Dynamic Filter Frequency" dataDxfId="1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iveandtakeinc.com/blog/work-life/how-self-care-fits-into-a-model-of-generosity/" TargetMode="External" /><Relationship Id="rId2" Type="http://schemas.openxmlformats.org/officeDocument/2006/relationships/hyperlink" Target="https://giveandtakeinc.com/blog/work-life/how-self-care-fits-into-a-model-of-generosity/" TargetMode="External" /><Relationship Id="rId3" Type="http://schemas.openxmlformats.org/officeDocument/2006/relationships/hyperlink" Target="https://giveandtakeinc.com/blog/work-life/how-self-care-fits-into-a-model-of-generosity/" TargetMode="External" /><Relationship Id="rId4" Type="http://schemas.openxmlformats.org/officeDocument/2006/relationships/hyperlink" Target="https://introvertdear.com/news/infj-secrets/" TargetMode="External" /><Relationship Id="rId5" Type="http://schemas.openxmlformats.org/officeDocument/2006/relationships/hyperlink" Target="https://introvertdear.com/news/infj-secrets/" TargetMode="External" /><Relationship Id="rId6" Type="http://schemas.openxmlformats.org/officeDocument/2006/relationships/hyperlink" Target="https://introvertdear.com/news/infj-secrets/" TargetMode="External" /><Relationship Id="rId7" Type="http://schemas.openxmlformats.org/officeDocument/2006/relationships/hyperlink" Target="https://giveandtakeinc.com/blog/work-life/how-self-care-fits-into-a-model-of-generosity/?utm_content=84482463&amp;utm_medium=social&amp;utm_source=twitter&amp;hss_channel=tw-859610521649197056" TargetMode="External" /><Relationship Id="rId8" Type="http://schemas.openxmlformats.org/officeDocument/2006/relationships/hyperlink" Target="https://giveandtakeinc.com/blog/work-life/how-self-care-fits-into-a-model-of-generosity/" TargetMode="External" /><Relationship Id="rId9" Type="http://schemas.openxmlformats.org/officeDocument/2006/relationships/hyperlink" Target="https://giveandtakeinc.com/blog/work-life/how-self-care-fits-into-a-model-of-generosity/" TargetMode="External" /><Relationship Id="rId10" Type="http://schemas.openxmlformats.org/officeDocument/2006/relationships/hyperlink" Target="https://giveandtakeinc.com/blog/work-life/how-self-care-fits-into-a-model-of-generosity/" TargetMode="External" /><Relationship Id="rId11" Type="http://schemas.openxmlformats.org/officeDocument/2006/relationships/hyperlink" Target="https://giveandtakeinc.com/blog/work-life/how-self-care-fits-into-a-model-of-generosity/" TargetMode="External" /><Relationship Id="rId12" Type="http://schemas.openxmlformats.org/officeDocument/2006/relationships/hyperlink" Target="https://giveandtakeinc.com/blog/work-life/how-self-care-fits-into-a-model-of-generosity/?utm_content=84482463&amp;utm_medium=social&amp;utm_source=twitter&amp;hss_channel=tw-859610521649197056" TargetMode="External" /><Relationship Id="rId13" Type="http://schemas.openxmlformats.org/officeDocument/2006/relationships/hyperlink" Target="https://giveandtakeinc.com/blog/work-life/how-self-care-fits-into-a-model-of-generosity/" TargetMode="External" /><Relationship Id="rId14" Type="http://schemas.openxmlformats.org/officeDocument/2006/relationships/hyperlink" Target="https://giveandtakeinc.com/blog/work-life/how-self-care-fits-into-a-model-of-generosity/" TargetMode="External" /><Relationship Id="rId15" Type="http://schemas.openxmlformats.org/officeDocument/2006/relationships/hyperlink" Target="http://edutechstories.blogspot.com/2015/12/digcit-ship-ships-log-and-pirate.html" TargetMode="External" /><Relationship Id="rId16" Type="http://schemas.openxmlformats.org/officeDocument/2006/relationships/hyperlink" Target="http://edutechstories.blogspot.com/2015/12/digcit-ship-ships-log-and-pirate.html" TargetMode="External" /><Relationship Id="rId17" Type="http://schemas.openxmlformats.org/officeDocument/2006/relationships/hyperlink" Target="http://edutechstories.blogspot.com/2015/12/digcit-ship-ships-log-and-pirate.html" TargetMode="External" /><Relationship Id="rId18" Type="http://schemas.openxmlformats.org/officeDocument/2006/relationships/hyperlink" Target="http://edutechstories.blogspot.com/2014/04/the-greenwhich-village-of-edtech.html" TargetMode="External" /><Relationship Id="rId19" Type="http://schemas.openxmlformats.org/officeDocument/2006/relationships/hyperlink" Target="https://edutechstories.blogspot.com/2014/02/community-appreciation-gratitude-for-my.html" TargetMode="External" /><Relationship Id="rId20" Type="http://schemas.openxmlformats.org/officeDocument/2006/relationships/hyperlink" Target="https://twitter.com/EdTech_Stories/status/1094872322887090176" TargetMode="External" /><Relationship Id="rId21" Type="http://schemas.openxmlformats.org/officeDocument/2006/relationships/hyperlink" Target="https://twitter.com/EdTech_Stories/status/1094872322887090176" TargetMode="External" /><Relationship Id="rId22" Type="http://schemas.openxmlformats.org/officeDocument/2006/relationships/hyperlink" Target="https://twitter.com/EdTech_Stories/status/1094872322887090176" TargetMode="External" /><Relationship Id="rId23" Type="http://schemas.openxmlformats.org/officeDocument/2006/relationships/hyperlink" Target="https://edutechstories.blogspot.com/2014/02/community-appreciation-gratitude-for-my.html" TargetMode="External" /><Relationship Id="rId24" Type="http://schemas.openxmlformats.org/officeDocument/2006/relationships/hyperlink" Target="https://twitter.com/EdTech_Stories/status/1094872322887090176" TargetMode="External" /><Relationship Id="rId25" Type="http://schemas.openxmlformats.org/officeDocument/2006/relationships/hyperlink" Target="https://twitter.com/EdTech_Stories/status/1094872322887090176" TargetMode="External" /><Relationship Id="rId26" Type="http://schemas.openxmlformats.org/officeDocument/2006/relationships/hyperlink" Target="https://twitter.com/EdTech_Stories/status/1094872322887090176" TargetMode="External" /><Relationship Id="rId27" Type="http://schemas.openxmlformats.org/officeDocument/2006/relationships/hyperlink" Target="https://twitter.com/EdTech_Stories/status/1094872322887090176" TargetMode="External" /><Relationship Id="rId28" Type="http://schemas.openxmlformats.org/officeDocument/2006/relationships/hyperlink" Target="https://twitter.com/EdTech_Stories/status/1094872322887090176" TargetMode="External" /><Relationship Id="rId29" Type="http://schemas.openxmlformats.org/officeDocument/2006/relationships/hyperlink" Target="http://edutechstories.blogspot.com/2014/04/the-greenwhich-village-of-edtech.html" TargetMode="External" /><Relationship Id="rId30" Type="http://schemas.openxmlformats.org/officeDocument/2006/relationships/hyperlink" Target="https://twitter.com/EdTech_Stories/status/1094872322887090176" TargetMode="External" /><Relationship Id="rId31" Type="http://schemas.openxmlformats.org/officeDocument/2006/relationships/hyperlink" Target="https://twitter.com/EdTech_Stories/status/1094872322887090176" TargetMode="External" /><Relationship Id="rId32" Type="http://schemas.openxmlformats.org/officeDocument/2006/relationships/hyperlink" Target="https://introvertdear.com/news/infj-secrets/" TargetMode="External" /><Relationship Id="rId33" Type="http://schemas.openxmlformats.org/officeDocument/2006/relationships/hyperlink" Target="http://edutechstories.blogspot.com/2015/12/digcit-ship-ships-log-and-pirate.html" TargetMode="External" /><Relationship Id="rId34" Type="http://schemas.openxmlformats.org/officeDocument/2006/relationships/hyperlink" Target="https://edutechstories.blogspot.com/2014/02/community-appreciation-gratitude-for-my.html" TargetMode="External" /><Relationship Id="rId35" Type="http://schemas.openxmlformats.org/officeDocument/2006/relationships/hyperlink" Target="https://twitter.com/EdTech_Stories/status/1094872322887090176" TargetMode="External" /><Relationship Id="rId36" Type="http://schemas.openxmlformats.org/officeDocument/2006/relationships/hyperlink" Target="https://www.ted.com/talks/adam_grant_are_you_a_giver_or_a_taker?language=en" TargetMode="External" /><Relationship Id="rId37" Type="http://schemas.openxmlformats.org/officeDocument/2006/relationships/hyperlink" Target="https://introvertdear.com/news/infj-secrets/" TargetMode="External" /><Relationship Id="rId38" Type="http://schemas.openxmlformats.org/officeDocument/2006/relationships/hyperlink" Target="http://edutechstories.blogspot.com/2015/12/digcit-ship-ships-log-and-pirate.html" TargetMode="External" /><Relationship Id="rId39" Type="http://schemas.openxmlformats.org/officeDocument/2006/relationships/hyperlink" Target="http://edutechstories.blogspot.com/2014/04/the-greenwhich-village-of-edtech.html" TargetMode="External" /><Relationship Id="rId40" Type="http://schemas.openxmlformats.org/officeDocument/2006/relationships/hyperlink" Target="https://edutechstories.blogspot.com/2014/02/community-appreciation-gratitude-for-my.html" TargetMode="External" /><Relationship Id="rId41" Type="http://schemas.openxmlformats.org/officeDocument/2006/relationships/hyperlink" Target="https://twitter.com/EdTech_Stories/status/1094872322887090176" TargetMode="External" /><Relationship Id="rId42" Type="http://schemas.openxmlformats.org/officeDocument/2006/relationships/hyperlink" Target="https://twitter.com/EdTech_Stories/status/1075733947240378368" TargetMode="External" /><Relationship Id="rId43" Type="http://schemas.openxmlformats.org/officeDocument/2006/relationships/hyperlink" Target="https://www.youtube.com/watch?v=MiRcoiFVrMw&amp;feature=youtu.be&amp;t=1626" TargetMode="External" /><Relationship Id="rId44" Type="http://schemas.openxmlformats.org/officeDocument/2006/relationships/hyperlink" Target="https://www.ted.com/talks/adam_grant_are_you_a_giver_or_a_taker?language=en" TargetMode="External" /><Relationship Id="rId45" Type="http://schemas.openxmlformats.org/officeDocument/2006/relationships/hyperlink" Target="http://edutechstories.blogspot.com/2015/12/digcit-ship-ships-log-and-pirate.html" TargetMode="External" /><Relationship Id="rId46" Type="http://schemas.openxmlformats.org/officeDocument/2006/relationships/hyperlink" Target="https://www.ted.com/talks/adam_grant_are_you_a_giver_or_a_taker?language=en" TargetMode="External" /><Relationship Id="rId47" Type="http://schemas.openxmlformats.org/officeDocument/2006/relationships/hyperlink" Target="http://edutechstories.blogspot.com/2015/12/digcit-ship-ships-log-and-pirate.html" TargetMode="External" /><Relationship Id="rId48" Type="http://schemas.openxmlformats.org/officeDocument/2006/relationships/hyperlink" Target="http://edutechstories.blogspot.com/2014/04/the-greenwhich-village-of-edtech.html" TargetMode="External" /><Relationship Id="rId49" Type="http://schemas.openxmlformats.org/officeDocument/2006/relationships/hyperlink" Target="https://www.ted.com/talks/adam_grant_are_you_a_giver_or_a_taker?language=en" TargetMode="External" /><Relationship Id="rId50" Type="http://schemas.openxmlformats.org/officeDocument/2006/relationships/hyperlink" Target="https://pbs.twimg.com/media/DzEWFbYWkAAEYHo.jpg" TargetMode="External" /><Relationship Id="rId51" Type="http://schemas.openxmlformats.org/officeDocument/2006/relationships/hyperlink" Target="https://pbs.twimg.com/media/DzEWFbYWkAAEYHo.jpg" TargetMode="External" /><Relationship Id="rId52" Type="http://schemas.openxmlformats.org/officeDocument/2006/relationships/hyperlink" Target="https://pbs.twimg.com/media/DzEWFbYWkAAEYHo.jpg" TargetMode="External" /><Relationship Id="rId53" Type="http://schemas.openxmlformats.org/officeDocument/2006/relationships/hyperlink" Target="https://pbs.twimg.com/tweet_video_thumb/DzJq07UW0AA8bRr.jpg" TargetMode="External" /><Relationship Id="rId54" Type="http://schemas.openxmlformats.org/officeDocument/2006/relationships/hyperlink" Target="https://pbs.twimg.com/tweet_video_thumb/DzJq07UW0AA8bRr.jpg" TargetMode="External" /><Relationship Id="rId55" Type="http://schemas.openxmlformats.org/officeDocument/2006/relationships/hyperlink" Target="https://pbs.twimg.com/tweet_video_thumb/DzJq07UW0AA8bRr.jpg" TargetMode="External" /><Relationship Id="rId56" Type="http://schemas.openxmlformats.org/officeDocument/2006/relationships/hyperlink" Target="https://pbs.twimg.com/tweet_video_thumb/DzJq07UW0AA8bRr.jpg" TargetMode="External" /><Relationship Id="rId57" Type="http://schemas.openxmlformats.org/officeDocument/2006/relationships/hyperlink" Target="https://pbs.twimg.com/tweet_video_thumb/DzJq07UW0AA8bRr.jpg" TargetMode="External" /><Relationship Id="rId58" Type="http://schemas.openxmlformats.org/officeDocument/2006/relationships/hyperlink" Target="https://pbs.twimg.com/tweet_video_thumb/DzJq07UW0AA8bRr.jpg" TargetMode="External" /><Relationship Id="rId59" Type="http://schemas.openxmlformats.org/officeDocument/2006/relationships/hyperlink" Target="https://pbs.twimg.com/tweet_video_thumb/DzJq07UW0AA8bRr.jpg" TargetMode="External" /><Relationship Id="rId60" Type="http://schemas.openxmlformats.org/officeDocument/2006/relationships/hyperlink" Target="https://pbs.twimg.com/tweet_video_thumb/DzJq07UW0AA8bRr.jpg" TargetMode="External" /><Relationship Id="rId61" Type="http://schemas.openxmlformats.org/officeDocument/2006/relationships/hyperlink" Target="https://pbs.twimg.com/tweet_video_thumb/DzJq07UW0AA8bRr.jpg" TargetMode="External" /><Relationship Id="rId62" Type="http://schemas.openxmlformats.org/officeDocument/2006/relationships/hyperlink" Target="https://pbs.twimg.com/tweet_video_thumb/DzJq07UW0AA8bRr.jpg" TargetMode="External" /><Relationship Id="rId63" Type="http://schemas.openxmlformats.org/officeDocument/2006/relationships/hyperlink" Target="https://pbs.twimg.com/media/DzEWFbYWkAAEYHo.jpg" TargetMode="External" /><Relationship Id="rId64" Type="http://schemas.openxmlformats.org/officeDocument/2006/relationships/hyperlink" Target="https://pbs.twimg.com/tweet_video_thumb/DzJq07UW0AA8bRr.jpg" TargetMode="External" /><Relationship Id="rId65" Type="http://schemas.openxmlformats.org/officeDocument/2006/relationships/hyperlink" Target="https://pbs.twimg.com/tweet_video_thumb/DzTUdEMXgAE0HpL.jpg" TargetMode="External" /><Relationship Id="rId66" Type="http://schemas.openxmlformats.org/officeDocument/2006/relationships/hyperlink" Target="https://pbs.twimg.com/media/DzEWFbYWkAAEYHo.jpg" TargetMode="External" /><Relationship Id="rId67" Type="http://schemas.openxmlformats.org/officeDocument/2006/relationships/hyperlink" Target="https://pbs.twimg.com/tweet_video_thumb/DzJq07UW0AA8bRr.jpg" TargetMode="External" /><Relationship Id="rId68" Type="http://schemas.openxmlformats.org/officeDocument/2006/relationships/hyperlink" Target="https://pbs.twimg.com/media/DzQeTHfWoAAoOBB.jpg" TargetMode="External" /><Relationship Id="rId69" Type="http://schemas.openxmlformats.org/officeDocument/2006/relationships/hyperlink" Target="https://pbs.twimg.com/tweet_video_thumb/DzTUdEMXgAE0HpL.jpg" TargetMode="External" /><Relationship Id="rId70" Type="http://schemas.openxmlformats.org/officeDocument/2006/relationships/hyperlink" Target="https://pbs.twimg.com/media/DzEWFbYWkAAEYHo.jpg" TargetMode="External" /><Relationship Id="rId71" Type="http://schemas.openxmlformats.org/officeDocument/2006/relationships/hyperlink" Target="https://pbs.twimg.com/tweet_video_thumb/DzTUdEMXgAE0HpL.jpg" TargetMode="External" /><Relationship Id="rId72" Type="http://schemas.openxmlformats.org/officeDocument/2006/relationships/hyperlink" Target="https://pbs.twimg.com/media/DzEWFbYWkAAEYHo.jpg" TargetMode="External" /><Relationship Id="rId73" Type="http://schemas.openxmlformats.org/officeDocument/2006/relationships/hyperlink" Target="https://pbs.twimg.com/tweet_video_thumb/DzTUdEMXgAE0HpL.jpg" TargetMode="External" /><Relationship Id="rId74" Type="http://schemas.openxmlformats.org/officeDocument/2006/relationships/hyperlink" Target="http://pbs.twimg.com/profile_images/963549420427104257/wjyfJcqw_normal.jpg" TargetMode="External" /><Relationship Id="rId75" Type="http://schemas.openxmlformats.org/officeDocument/2006/relationships/hyperlink" Target="http://pbs.twimg.com/profile_images/963549420427104257/wjyfJcqw_normal.jpg" TargetMode="External" /><Relationship Id="rId76" Type="http://schemas.openxmlformats.org/officeDocument/2006/relationships/hyperlink" Target="http://pbs.twimg.com/profile_images/431645273371074560/vpTnHdTS_normal.jpeg" TargetMode="External" /><Relationship Id="rId77" Type="http://schemas.openxmlformats.org/officeDocument/2006/relationships/hyperlink" Target="http://pbs.twimg.com/profile_images/431645273371074560/vpTnHdTS_normal.jpeg" TargetMode="External" /><Relationship Id="rId78" Type="http://schemas.openxmlformats.org/officeDocument/2006/relationships/hyperlink" Target="http://pbs.twimg.com/profile_images/1012341821010214912/popVKp6S_normal.jpg" TargetMode="External" /><Relationship Id="rId79" Type="http://schemas.openxmlformats.org/officeDocument/2006/relationships/hyperlink" Target="http://pbs.twimg.com/profile_images/919671836761251840/gpeFMi6h_normal.jpg" TargetMode="External" /><Relationship Id="rId80" Type="http://schemas.openxmlformats.org/officeDocument/2006/relationships/hyperlink" Target="http://pbs.twimg.com/profile_images/921100665291771907/CNxprxeP_normal.jpg" TargetMode="External" /><Relationship Id="rId81" Type="http://schemas.openxmlformats.org/officeDocument/2006/relationships/hyperlink" Target="http://pbs.twimg.com/profile_images/1019877860604108800/5WBvqbIb_normal.jpg" TargetMode="External" /><Relationship Id="rId82" Type="http://schemas.openxmlformats.org/officeDocument/2006/relationships/hyperlink" Target="http://pbs.twimg.com/profile_images/1019877860604108800/5WBvqbIb_normal.jpg" TargetMode="External" /><Relationship Id="rId83" Type="http://schemas.openxmlformats.org/officeDocument/2006/relationships/hyperlink" Target="http://pbs.twimg.com/profile_images/933822118885670912/Jwc774hP_normal.jpg" TargetMode="External" /><Relationship Id="rId84" Type="http://schemas.openxmlformats.org/officeDocument/2006/relationships/hyperlink" Target="http://pbs.twimg.com/profile_images/933822118885670912/Jwc774hP_normal.jpg" TargetMode="External" /><Relationship Id="rId85" Type="http://schemas.openxmlformats.org/officeDocument/2006/relationships/hyperlink" Target="http://pbs.twimg.com/profile_images/933822118885670912/Jwc774hP_normal.jpg" TargetMode="External" /><Relationship Id="rId86" Type="http://schemas.openxmlformats.org/officeDocument/2006/relationships/hyperlink" Target="http://pbs.twimg.com/profile_images/933822118885670912/Jwc774hP_normal.jpg" TargetMode="External" /><Relationship Id="rId87" Type="http://schemas.openxmlformats.org/officeDocument/2006/relationships/hyperlink" Target="http://pbs.twimg.com/profile_images/933740415861252096/qEXZnavW_normal.jpg" TargetMode="External" /><Relationship Id="rId88" Type="http://schemas.openxmlformats.org/officeDocument/2006/relationships/hyperlink" Target="http://pbs.twimg.com/profile_images/933740415861252096/qEXZnavW_normal.jpg" TargetMode="External" /><Relationship Id="rId89" Type="http://schemas.openxmlformats.org/officeDocument/2006/relationships/hyperlink" Target="http://pbs.twimg.com/profile_images/933740415861252096/qEXZnavW_normal.jpg" TargetMode="External" /><Relationship Id="rId90" Type="http://schemas.openxmlformats.org/officeDocument/2006/relationships/hyperlink" Target="http://pbs.twimg.com/profile_images/919671836761251840/gpeFMi6h_normal.jpg" TargetMode="External" /><Relationship Id="rId91" Type="http://schemas.openxmlformats.org/officeDocument/2006/relationships/hyperlink" Target="http://pbs.twimg.com/profile_images/963549420427104257/wjyfJcqw_normal.jpg" TargetMode="External" /><Relationship Id="rId92" Type="http://schemas.openxmlformats.org/officeDocument/2006/relationships/hyperlink" Target="http://pbs.twimg.com/profile_images/963549420427104257/wjyfJcqw_normal.jpg" TargetMode="External" /><Relationship Id="rId93" Type="http://schemas.openxmlformats.org/officeDocument/2006/relationships/hyperlink" Target="http://pbs.twimg.com/profile_images/921100665291771907/CNxprxeP_normal.jpg" TargetMode="External" /><Relationship Id="rId94" Type="http://schemas.openxmlformats.org/officeDocument/2006/relationships/hyperlink" Target="http://pbs.twimg.com/profile_images/921100665291771907/CNxprxeP_normal.jpg" TargetMode="External" /><Relationship Id="rId95" Type="http://schemas.openxmlformats.org/officeDocument/2006/relationships/hyperlink" Target="http://pbs.twimg.com/profile_images/921100665291771907/CNxprxeP_normal.jpg" TargetMode="External" /><Relationship Id="rId96" Type="http://schemas.openxmlformats.org/officeDocument/2006/relationships/hyperlink" Target="http://pbs.twimg.com/profile_images/921100665291771907/CNxprxeP_normal.jpg" TargetMode="External" /><Relationship Id="rId97" Type="http://schemas.openxmlformats.org/officeDocument/2006/relationships/hyperlink" Target="http://pbs.twimg.com/profile_images/933740415861252096/qEXZnavW_normal.jpg" TargetMode="External" /><Relationship Id="rId98" Type="http://schemas.openxmlformats.org/officeDocument/2006/relationships/hyperlink" Target="http://pbs.twimg.com/profile_images/919671836761251840/gpeFMi6h_normal.jpg" TargetMode="External" /><Relationship Id="rId99" Type="http://schemas.openxmlformats.org/officeDocument/2006/relationships/hyperlink" Target="http://pbs.twimg.com/profile_images/919671836761251840/gpeFMi6h_normal.jpg" TargetMode="External" /><Relationship Id="rId100" Type="http://schemas.openxmlformats.org/officeDocument/2006/relationships/hyperlink" Target="http://pbs.twimg.com/profile_images/963549420427104257/wjyfJcqw_normal.jpg" TargetMode="External" /><Relationship Id="rId101" Type="http://schemas.openxmlformats.org/officeDocument/2006/relationships/hyperlink" Target="http://pbs.twimg.com/profile_images/963549420427104257/wjyfJcqw_normal.jpg" TargetMode="External" /><Relationship Id="rId102" Type="http://schemas.openxmlformats.org/officeDocument/2006/relationships/hyperlink" Target="http://pbs.twimg.com/profile_images/963549420427104257/wjyfJcqw_normal.jpg" TargetMode="External" /><Relationship Id="rId103" Type="http://schemas.openxmlformats.org/officeDocument/2006/relationships/hyperlink" Target="http://pbs.twimg.com/profile_images/933740415861252096/qEXZnavW_normal.jpg" TargetMode="External" /><Relationship Id="rId104" Type="http://schemas.openxmlformats.org/officeDocument/2006/relationships/hyperlink" Target="http://pbs.twimg.com/profile_images/765591983217709057/GatDrFX__normal.jpg" TargetMode="External" /><Relationship Id="rId105" Type="http://schemas.openxmlformats.org/officeDocument/2006/relationships/hyperlink" Target="http://pbs.twimg.com/profile_images/933740415861252096/qEXZnavW_normal.jpg" TargetMode="External" /><Relationship Id="rId106" Type="http://schemas.openxmlformats.org/officeDocument/2006/relationships/hyperlink" Target="http://pbs.twimg.com/profile_images/765591983217709057/GatDrFX__normal.jpg" TargetMode="External" /><Relationship Id="rId107" Type="http://schemas.openxmlformats.org/officeDocument/2006/relationships/hyperlink" Target="http://pbs.twimg.com/profile_images/933740415861252096/qEXZnavW_normal.jpg" TargetMode="External" /><Relationship Id="rId108" Type="http://schemas.openxmlformats.org/officeDocument/2006/relationships/hyperlink" Target="http://pbs.twimg.com/profile_images/765591983217709057/GatDrFX__normal.jpg" TargetMode="External" /><Relationship Id="rId109" Type="http://schemas.openxmlformats.org/officeDocument/2006/relationships/hyperlink" Target="http://pbs.twimg.com/profile_images/933740415861252096/qEXZnavW_normal.jpg" TargetMode="External" /><Relationship Id="rId110" Type="http://schemas.openxmlformats.org/officeDocument/2006/relationships/hyperlink" Target="http://pbs.twimg.com/profile_images/765591983217709057/GatDrFX__normal.jpg" TargetMode="External" /><Relationship Id="rId111" Type="http://schemas.openxmlformats.org/officeDocument/2006/relationships/hyperlink" Target="http://pbs.twimg.com/profile_images/933740415861252096/qEXZnavW_normal.jpg" TargetMode="External" /><Relationship Id="rId112" Type="http://schemas.openxmlformats.org/officeDocument/2006/relationships/hyperlink" Target="http://pbs.twimg.com/profile_images/765591983217709057/GatDrFX__normal.jpg" TargetMode="External" /><Relationship Id="rId113" Type="http://schemas.openxmlformats.org/officeDocument/2006/relationships/hyperlink" Target="http://pbs.twimg.com/profile_images/933740415861252096/qEXZnavW_normal.jpg" TargetMode="External" /><Relationship Id="rId114" Type="http://schemas.openxmlformats.org/officeDocument/2006/relationships/hyperlink" Target="http://pbs.twimg.com/profile_images/765591983217709057/GatDrFX__normal.jpg" TargetMode="External" /><Relationship Id="rId115" Type="http://schemas.openxmlformats.org/officeDocument/2006/relationships/hyperlink" Target="http://pbs.twimg.com/profile_images/933740415861252096/qEXZnavW_normal.jpg" TargetMode="External" /><Relationship Id="rId116" Type="http://schemas.openxmlformats.org/officeDocument/2006/relationships/hyperlink" Target="http://pbs.twimg.com/profile_images/933740415861252096/qEXZnavW_normal.jpg" TargetMode="External" /><Relationship Id="rId117" Type="http://schemas.openxmlformats.org/officeDocument/2006/relationships/hyperlink" Target="http://pbs.twimg.com/profile_images/933740415861252096/qEXZnavW_normal.jpg" TargetMode="External" /><Relationship Id="rId118" Type="http://schemas.openxmlformats.org/officeDocument/2006/relationships/hyperlink" Target="https://pbs.twimg.com/media/DzEWFbYWkAAEYHo.jpg" TargetMode="External" /><Relationship Id="rId119" Type="http://schemas.openxmlformats.org/officeDocument/2006/relationships/hyperlink" Target="https://pbs.twimg.com/media/DzEWFbYWkAAEYHo.jpg" TargetMode="External" /><Relationship Id="rId120" Type="http://schemas.openxmlformats.org/officeDocument/2006/relationships/hyperlink" Target="https://pbs.twimg.com/media/DzEWFbYWkAAEYHo.jpg" TargetMode="External" /><Relationship Id="rId121" Type="http://schemas.openxmlformats.org/officeDocument/2006/relationships/hyperlink" Target="http://pbs.twimg.com/profile_images/933740415861252096/qEXZnavW_normal.jpg" TargetMode="External" /><Relationship Id="rId122" Type="http://schemas.openxmlformats.org/officeDocument/2006/relationships/hyperlink" Target="http://pbs.twimg.com/profile_images/933740415861252096/qEXZnavW_normal.jpg" TargetMode="External" /><Relationship Id="rId123" Type="http://schemas.openxmlformats.org/officeDocument/2006/relationships/hyperlink" Target="https://pbs.twimg.com/tweet_video_thumb/DzJq07UW0AA8bRr.jpg" TargetMode="External" /><Relationship Id="rId124" Type="http://schemas.openxmlformats.org/officeDocument/2006/relationships/hyperlink" Target="https://pbs.twimg.com/tweet_video_thumb/DzJq07UW0AA8bRr.jpg" TargetMode="External" /><Relationship Id="rId125" Type="http://schemas.openxmlformats.org/officeDocument/2006/relationships/hyperlink" Target="http://pbs.twimg.com/profile_images/1072822542384152576/PPY2rXYj_normal.jpg" TargetMode="External" /><Relationship Id="rId126" Type="http://schemas.openxmlformats.org/officeDocument/2006/relationships/hyperlink" Target="http://pbs.twimg.com/profile_images/1072822542384152576/PPY2rXYj_normal.jpg" TargetMode="External" /><Relationship Id="rId127" Type="http://schemas.openxmlformats.org/officeDocument/2006/relationships/hyperlink" Target="http://pbs.twimg.com/profile_images/765591983217709057/GatDrFX__normal.jpg" TargetMode="External" /><Relationship Id="rId128" Type="http://schemas.openxmlformats.org/officeDocument/2006/relationships/hyperlink" Target="http://pbs.twimg.com/profile_images/933740415861252096/qEXZnavW_normal.jpg" TargetMode="External" /><Relationship Id="rId129" Type="http://schemas.openxmlformats.org/officeDocument/2006/relationships/hyperlink" Target="https://pbs.twimg.com/tweet_video_thumb/DzJq07UW0AA8bRr.jpg" TargetMode="External" /><Relationship Id="rId130" Type="http://schemas.openxmlformats.org/officeDocument/2006/relationships/hyperlink" Target="http://pbs.twimg.com/profile_images/765591983217709057/GatDrFX__normal.jpg" TargetMode="External" /><Relationship Id="rId131" Type="http://schemas.openxmlformats.org/officeDocument/2006/relationships/hyperlink" Target="http://pbs.twimg.com/profile_images/933740415861252096/qEXZnavW_normal.jpg" TargetMode="External" /><Relationship Id="rId132" Type="http://schemas.openxmlformats.org/officeDocument/2006/relationships/hyperlink" Target="http://pbs.twimg.com/profile_images/933740415861252096/qEXZnavW_normal.jpg" TargetMode="External" /><Relationship Id="rId133" Type="http://schemas.openxmlformats.org/officeDocument/2006/relationships/hyperlink" Target="https://pbs.twimg.com/tweet_video_thumb/DzJq07UW0AA8bRr.jpg" TargetMode="External" /><Relationship Id="rId134" Type="http://schemas.openxmlformats.org/officeDocument/2006/relationships/hyperlink" Target="http://pbs.twimg.com/profile_images/765591983217709057/GatDrFX__normal.jpg" TargetMode="External" /><Relationship Id="rId135" Type="http://schemas.openxmlformats.org/officeDocument/2006/relationships/hyperlink" Target="http://pbs.twimg.com/profile_images/765591983217709057/GatDrFX__normal.jpg" TargetMode="External" /><Relationship Id="rId136" Type="http://schemas.openxmlformats.org/officeDocument/2006/relationships/hyperlink" Target="http://pbs.twimg.com/profile_images/765591983217709057/GatDrFX__normal.jpg" TargetMode="External" /><Relationship Id="rId137" Type="http://schemas.openxmlformats.org/officeDocument/2006/relationships/hyperlink" Target="http://pbs.twimg.com/profile_images/765591983217709057/GatDrFX__normal.jpg" TargetMode="External" /><Relationship Id="rId138" Type="http://schemas.openxmlformats.org/officeDocument/2006/relationships/hyperlink" Target="http://pbs.twimg.com/profile_images/933740415861252096/qEXZnavW_normal.jpg" TargetMode="External" /><Relationship Id="rId139" Type="http://schemas.openxmlformats.org/officeDocument/2006/relationships/hyperlink" Target="https://pbs.twimg.com/tweet_video_thumb/DzJq07UW0AA8bRr.jpg" TargetMode="External" /><Relationship Id="rId140" Type="http://schemas.openxmlformats.org/officeDocument/2006/relationships/hyperlink" Target="https://pbs.twimg.com/tweet_video_thumb/DzJq07UW0AA8bRr.jpg" TargetMode="External" /><Relationship Id="rId141" Type="http://schemas.openxmlformats.org/officeDocument/2006/relationships/hyperlink" Target="http://pbs.twimg.com/profile_images/933740415861252096/qEXZnavW_normal.jpg" TargetMode="External" /><Relationship Id="rId142" Type="http://schemas.openxmlformats.org/officeDocument/2006/relationships/hyperlink" Target="https://pbs.twimg.com/tweet_video_thumb/DzJq07UW0AA8bRr.jpg" TargetMode="External" /><Relationship Id="rId143" Type="http://schemas.openxmlformats.org/officeDocument/2006/relationships/hyperlink" Target="https://pbs.twimg.com/tweet_video_thumb/DzJq07UW0AA8bRr.jpg" TargetMode="External" /><Relationship Id="rId144" Type="http://schemas.openxmlformats.org/officeDocument/2006/relationships/hyperlink" Target="http://pbs.twimg.com/profile_images/933740415861252096/qEXZnavW_normal.jpg" TargetMode="External" /><Relationship Id="rId145" Type="http://schemas.openxmlformats.org/officeDocument/2006/relationships/hyperlink" Target="http://pbs.twimg.com/profile_images/933740415861252096/qEXZnavW_normal.jpg" TargetMode="External" /><Relationship Id="rId146" Type="http://schemas.openxmlformats.org/officeDocument/2006/relationships/hyperlink" Target="https://pbs.twimg.com/tweet_video_thumb/DzJq07UW0AA8bRr.jpg" TargetMode="External" /><Relationship Id="rId147" Type="http://schemas.openxmlformats.org/officeDocument/2006/relationships/hyperlink" Target="https://pbs.twimg.com/tweet_video_thumb/DzJq07UW0AA8bRr.jpg" TargetMode="External" /><Relationship Id="rId148" Type="http://schemas.openxmlformats.org/officeDocument/2006/relationships/hyperlink" Target="http://pbs.twimg.com/profile_images/919671836761251840/gpeFMi6h_normal.jpg" TargetMode="External" /><Relationship Id="rId149" Type="http://schemas.openxmlformats.org/officeDocument/2006/relationships/hyperlink" Target="http://pbs.twimg.com/profile_images/933740415861252096/qEXZnavW_normal.jpg" TargetMode="External" /><Relationship Id="rId150" Type="http://schemas.openxmlformats.org/officeDocument/2006/relationships/hyperlink" Target="http://pbs.twimg.com/profile_images/933740415861252096/qEXZnavW_normal.jpg" TargetMode="External" /><Relationship Id="rId151" Type="http://schemas.openxmlformats.org/officeDocument/2006/relationships/hyperlink" Target="https://pbs.twimg.com/media/DzEWFbYWkAAEYHo.jpg" TargetMode="External" /><Relationship Id="rId152" Type="http://schemas.openxmlformats.org/officeDocument/2006/relationships/hyperlink" Target="http://pbs.twimg.com/profile_images/933740415861252096/qEXZnavW_normal.jpg" TargetMode="External" /><Relationship Id="rId153" Type="http://schemas.openxmlformats.org/officeDocument/2006/relationships/hyperlink" Target="https://pbs.twimg.com/tweet_video_thumb/DzJq07UW0AA8bRr.jpg" TargetMode="External" /><Relationship Id="rId154" Type="http://schemas.openxmlformats.org/officeDocument/2006/relationships/hyperlink" Target="https://pbs.twimg.com/tweet_video_thumb/DzTUdEMXgAE0HpL.jpg" TargetMode="External" /><Relationship Id="rId155" Type="http://schemas.openxmlformats.org/officeDocument/2006/relationships/hyperlink" Target="http://pbs.twimg.com/profile_images/919671836761251840/gpeFMi6h_normal.jpg" TargetMode="External" /><Relationship Id="rId156" Type="http://schemas.openxmlformats.org/officeDocument/2006/relationships/hyperlink" Target="http://pbs.twimg.com/profile_images/933740415861252096/qEXZnavW_normal.jpg" TargetMode="External" /><Relationship Id="rId157" Type="http://schemas.openxmlformats.org/officeDocument/2006/relationships/hyperlink" Target="http://pbs.twimg.com/profile_images/933740415861252096/qEXZnavW_normal.jpg" TargetMode="External" /><Relationship Id="rId158" Type="http://schemas.openxmlformats.org/officeDocument/2006/relationships/hyperlink" Target="http://pbs.twimg.com/profile_images/933740415861252096/qEXZnavW_normal.jpg" TargetMode="External" /><Relationship Id="rId159" Type="http://schemas.openxmlformats.org/officeDocument/2006/relationships/hyperlink" Target="http://pbs.twimg.com/profile_images/933740415861252096/qEXZnavW_normal.jpg" TargetMode="External" /><Relationship Id="rId160" Type="http://schemas.openxmlformats.org/officeDocument/2006/relationships/hyperlink" Target="https://pbs.twimg.com/media/DzEWFbYWkAAEYHo.jpg" TargetMode="External" /><Relationship Id="rId161" Type="http://schemas.openxmlformats.org/officeDocument/2006/relationships/hyperlink" Target="http://pbs.twimg.com/profile_images/933740415861252096/qEXZnavW_normal.jpg" TargetMode="External" /><Relationship Id="rId162" Type="http://schemas.openxmlformats.org/officeDocument/2006/relationships/hyperlink" Target="http://pbs.twimg.com/profile_images/933740415861252096/qEXZnavW_normal.jpg" TargetMode="External" /><Relationship Id="rId163" Type="http://schemas.openxmlformats.org/officeDocument/2006/relationships/hyperlink" Target="https://pbs.twimg.com/tweet_video_thumb/DzJq07UW0AA8bRr.jpg" TargetMode="External" /><Relationship Id="rId164" Type="http://schemas.openxmlformats.org/officeDocument/2006/relationships/hyperlink" Target="http://pbs.twimg.com/profile_images/933740415861252096/qEXZnavW_normal.jpg" TargetMode="External" /><Relationship Id="rId165" Type="http://schemas.openxmlformats.org/officeDocument/2006/relationships/hyperlink" Target="https://pbs.twimg.com/media/DzQeTHfWoAAoOBB.jpg" TargetMode="External" /><Relationship Id="rId166" Type="http://schemas.openxmlformats.org/officeDocument/2006/relationships/hyperlink" Target="https://pbs.twimg.com/tweet_video_thumb/DzTUdEMXgAE0HpL.jpg" TargetMode="External" /><Relationship Id="rId167" Type="http://schemas.openxmlformats.org/officeDocument/2006/relationships/hyperlink" Target="https://pbs.twimg.com/media/DzEWFbYWkAAEYHo.jpg" TargetMode="External" /><Relationship Id="rId168" Type="http://schemas.openxmlformats.org/officeDocument/2006/relationships/hyperlink" Target="https://pbs.twimg.com/tweet_video_thumb/DzTUdEMXgAE0HpL.jpg" TargetMode="External" /><Relationship Id="rId169" Type="http://schemas.openxmlformats.org/officeDocument/2006/relationships/hyperlink" Target="https://pbs.twimg.com/media/DzEWFbYWkAAEYHo.jpg" TargetMode="External" /><Relationship Id="rId170" Type="http://schemas.openxmlformats.org/officeDocument/2006/relationships/hyperlink" Target="http://pbs.twimg.com/profile_images/933740415861252096/qEXZnavW_normal.jpg" TargetMode="External" /><Relationship Id="rId171" Type="http://schemas.openxmlformats.org/officeDocument/2006/relationships/hyperlink" Target="https://pbs.twimg.com/tweet_video_thumb/DzTUdEMXgAE0HpL.jpg" TargetMode="External" /><Relationship Id="rId172" Type="http://schemas.openxmlformats.org/officeDocument/2006/relationships/hyperlink" Target="https://twitter.com/#!/alineholzwarth/status/1093274852679667712" TargetMode="External" /><Relationship Id="rId173" Type="http://schemas.openxmlformats.org/officeDocument/2006/relationships/hyperlink" Target="https://twitter.com/#!/alineholzwarth/status/1093274852679667712" TargetMode="External" /><Relationship Id="rId174" Type="http://schemas.openxmlformats.org/officeDocument/2006/relationships/hyperlink" Target="https://twitter.com/#!/larryfreed/status/1093863157918023680" TargetMode="External" /><Relationship Id="rId175" Type="http://schemas.openxmlformats.org/officeDocument/2006/relationships/hyperlink" Target="https://twitter.com/#!/larryfreed/status/1093863157918023680" TargetMode="External" /><Relationship Id="rId176" Type="http://schemas.openxmlformats.org/officeDocument/2006/relationships/hyperlink" Target="https://twitter.com/#!/dancable1/status/1093940091221725184" TargetMode="External" /><Relationship Id="rId177" Type="http://schemas.openxmlformats.org/officeDocument/2006/relationships/hyperlink" Target="https://twitter.com/#!/giveandtakeinc/status/1093512590909730817" TargetMode="External" /><Relationship Id="rId178" Type="http://schemas.openxmlformats.org/officeDocument/2006/relationships/hyperlink" Target="https://twitter.com/#!/ptrnhealth/status/1093507664833925122" TargetMode="External" /><Relationship Id="rId179" Type="http://schemas.openxmlformats.org/officeDocument/2006/relationships/hyperlink" Target="https://twitter.com/#!/snumanali/status/1094142175942791168" TargetMode="External" /><Relationship Id="rId180" Type="http://schemas.openxmlformats.org/officeDocument/2006/relationships/hyperlink" Target="https://twitter.com/#!/snumanali/status/1094142175942791168" TargetMode="External" /><Relationship Id="rId181" Type="http://schemas.openxmlformats.org/officeDocument/2006/relationships/hyperlink" Target="https://twitter.com/#!/edtechstories/status/1094937987757076480" TargetMode="External" /><Relationship Id="rId182" Type="http://schemas.openxmlformats.org/officeDocument/2006/relationships/hyperlink" Target="https://twitter.com/#!/edtechstories/status/1094937987757076480" TargetMode="External" /><Relationship Id="rId183" Type="http://schemas.openxmlformats.org/officeDocument/2006/relationships/hyperlink" Target="https://twitter.com/#!/edtechstories/status/1094937987757076480" TargetMode="External" /><Relationship Id="rId184" Type="http://schemas.openxmlformats.org/officeDocument/2006/relationships/hyperlink" Target="https://twitter.com/#!/edtechstories/status/1094937987757076480" TargetMode="External" /><Relationship Id="rId185" Type="http://schemas.openxmlformats.org/officeDocument/2006/relationships/hyperlink" Target="https://twitter.com/#!/edtech_stories/status/1092757329177653250" TargetMode="External" /><Relationship Id="rId186" Type="http://schemas.openxmlformats.org/officeDocument/2006/relationships/hyperlink" Target="https://twitter.com/#!/edtech_stories/status/1092757329177653250" TargetMode="External" /><Relationship Id="rId187" Type="http://schemas.openxmlformats.org/officeDocument/2006/relationships/hyperlink" Target="https://twitter.com/#!/edtech_stories/status/1092757329177653250" TargetMode="External" /><Relationship Id="rId188" Type="http://schemas.openxmlformats.org/officeDocument/2006/relationships/hyperlink" Target="https://twitter.com/#!/giveandtakeinc/status/1093510409171226624" TargetMode="External" /><Relationship Id="rId189" Type="http://schemas.openxmlformats.org/officeDocument/2006/relationships/hyperlink" Target="https://twitter.com/#!/alineholzwarth/status/1093274852679667712" TargetMode="External" /><Relationship Id="rId190" Type="http://schemas.openxmlformats.org/officeDocument/2006/relationships/hyperlink" Target="https://twitter.com/#!/alineholzwarth/status/1093632856054792192" TargetMode="External" /><Relationship Id="rId191" Type="http://schemas.openxmlformats.org/officeDocument/2006/relationships/hyperlink" Target="https://twitter.com/#!/ptrnhealth/status/1093507664833925122" TargetMode="External" /><Relationship Id="rId192" Type="http://schemas.openxmlformats.org/officeDocument/2006/relationships/hyperlink" Target="https://twitter.com/#!/ptrnhealth/status/1093946550819135490" TargetMode="External" /><Relationship Id="rId193" Type="http://schemas.openxmlformats.org/officeDocument/2006/relationships/hyperlink" Target="https://twitter.com/#!/ptrnhealth/status/1093946550819135490" TargetMode="External" /><Relationship Id="rId194" Type="http://schemas.openxmlformats.org/officeDocument/2006/relationships/hyperlink" Target="https://twitter.com/#!/ptrnhealth/status/1093946550819135490" TargetMode="External" /><Relationship Id="rId195" Type="http://schemas.openxmlformats.org/officeDocument/2006/relationships/hyperlink" Target="https://twitter.com/#!/edtech_stories/status/1093521640539987968" TargetMode="External" /><Relationship Id="rId196" Type="http://schemas.openxmlformats.org/officeDocument/2006/relationships/hyperlink" Target="https://twitter.com/#!/giveandtakeinc/status/1093510409171226624" TargetMode="External" /><Relationship Id="rId197" Type="http://schemas.openxmlformats.org/officeDocument/2006/relationships/hyperlink" Target="https://twitter.com/#!/giveandtakeinc/status/1093512590909730817" TargetMode="External" /><Relationship Id="rId198" Type="http://schemas.openxmlformats.org/officeDocument/2006/relationships/hyperlink" Target="https://twitter.com/#!/alineholzwarth/status/1093274852679667712" TargetMode="External" /><Relationship Id="rId199" Type="http://schemas.openxmlformats.org/officeDocument/2006/relationships/hyperlink" Target="https://twitter.com/#!/alineholzwarth/status/1093274852679667712" TargetMode="External" /><Relationship Id="rId200" Type="http://schemas.openxmlformats.org/officeDocument/2006/relationships/hyperlink" Target="https://twitter.com/#!/alineholzwarth/status/1093632856054792192" TargetMode="External" /><Relationship Id="rId201" Type="http://schemas.openxmlformats.org/officeDocument/2006/relationships/hyperlink" Target="https://twitter.com/#!/edtech_stories/status/1093521640539987968" TargetMode="External" /><Relationship Id="rId202" Type="http://schemas.openxmlformats.org/officeDocument/2006/relationships/hyperlink" Target="https://twitter.com/#!/gibsoni/status/1093627587962781698" TargetMode="External" /><Relationship Id="rId203" Type="http://schemas.openxmlformats.org/officeDocument/2006/relationships/hyperlink" Target="https://twitter.com/#!/edtech_stories/status/1093627447935987713" TargetMode="External" /><Relationship Id="rId204" Type="http://schemas.openxmlformats.org/officeDocument/2006/relationships/hyperlink" Target="https://twitter.com/#!/gibsoni/status/1093627587962781698" TargetMode="External" /><Relationship Id="rId205" Type="http://schemas.openxmlformats.org/officeDocument/2006/relationships/hyperlink" Target="https://twitter.com/#!/edtech_stories/status/1093627447935987713" TargetMode="External" /><Relationship Id="rId206" Type="http://schemas.openxmlformats.org/officeDocument/2006/relationships/hyperlink" Target="https://twitter.com/#!/gibsoni/status/1093627587962781698" TargetMode="External" /><Relationship Id="rId207" Type="http://schemas.openxmlformats.org/officeDocument/2006/relationships/hyperlink" Target="https://twitter.com/#!/edtech_stories/status/1093627447935987713" TargetMode="External" /><Relationship Id="rId208" Type="http://schemas.openxmlformats.org/officeDocument/2006/relationships/hyperlink" Target="https://twitter.com/#!/gibsoni/status/1093627587962781698" TargetMode="External" /><Relationship Id="rId209" Type="http://schemas.openxmlformats.org/officeDocument/2006/relationships/hyperlink" Target="https://twitter.com/#!/edtech_stories/status/1093627447935987713" TargetMode="External" /><Relationship Id="rId210" Type="http://schemas.openxmlformats.org/officeDocument/2006/relationships/hyperlink" Target="https://twitter.com/#!/gibsoni/status/1093627587962781698" TargetMode="External" /><Relationship Id="rId211" Type="http://schemas.openxmlformats.org/officeDocument/2006/relationships/hyperlink" Target="https://twitter.com/#!/edtech_stories/status/1093627447935987713" TargetMode="External" /><Relationship Id="rId212" Type="http://schemas.openxmlformats.org/officeDocument/2006/relationships/hyperlink" Target="https://twitter.com/#!/gibsoni/status/1093627587962781698" TargetMode="External" /><Relationship Id="rId213" Type="http://schemas.openxmlformats.org/officeDocument/2006/relationships/hyperlink" Target="https://twitter.com/#!/edtech_stories/status/1093627447935987713" TargetMode="External" /><Relationship Id="rId214" Type="http://schemas.openxmlformats.org/officeDocument/2006/relationships/hyperlink" Target="https://twitter.com/#!/edtech_stories/status/1094075088654270464" TargetMode="External" /><Relationship Id="rId215" Type="http://schemas.openxmlformats.org/officeDocument/2006/relationships/hyperlink" Target="https://twitter.com/#!/edtech_stories/status/1094075088654270464" TargetMode="External" /><Relationship Id="rId216" Type="http://schemas.openxmlformats.org/officeDocument/2006/relationships/hyperlink" Target="https://twitter.com/#!/edtech_stories/status/1094682558351269888" TargetMode="External" /><Relationship Id="rId217" Type="http://schemas.openxmlformats.org/officeDocument/2006/relationships/hyperlink" Target="https://twitter.com/#!/edtech_stories/status/1094682558351269888" TargetMode="External" /><Relationship Id="rId218" Type="http://schemas.openxmlformats.org/officeDocument/2006/relationships/hyperlink" Target="https://twitter.com/#!/edtech_stories/status/1094682558351269888" TargetMode="External" /><Relationship Id="rId219" Type="http://schemas.openxmlformats.org/officeDocument/2006/relationships/hyperlink" Target="https://twitter.com/#!/edtech_stories/status/1094696712625639424" TargetMode="External" /><Relationship Id="rId220" Type="http://schemas.openxmlformats.org/officeDocument/2006/relationships/hyperlink" Target="https://twitter.com/#!/edtech_stories/status/1094795526372057089" TargetMode="External" /><Relationship Id="rId221" Type="http://schemas.openxmlformats.org/officeDocument/2006/relationships/hyperlink" Target="https://twitter.com/#!/edtech_stories/status/1095055221389180936" TargetMode="External" /><Relationship Id="rId222" Type="http://schemas.openxmlformats.org/officeDocument/2006/relationships/hyperlink" Target="https://twitter.com/#!/edtech_stories/status/1095055221389180936" TargetMode="External" /><Relationship Id="rId223" Type="http://schemas.openxmlformats.org/officeDocument/2006/relationships/hyperlink" Target="https://twitter.com/#!/rsehji/status/1094137751706886144" TargetMode="External" /><Relationship Id="rId224" Type="http://schemas.openxmlformats.org/officeDocument/2006/relationships/hyperlink" Target="https://twitter.com/#!/rsehji/status/1094137751706886144" TargetMode="External" /><Relationship Id="rId225" Type="http://schemas.openxmlformats.org/officeDocument/2006/relationships/hyperlink" Target="https://twitter.com/#!/gibsoni/status/1093627587962781698" TargetMode="External" /><Relationship Id="rId226" Type="http://schemas.openxmlformats.org/officeDocument/2006/relationships/hyperlink" Target="https://twitter.com/#!/edtech_stories/status/1093627447935987713" TargetMode="External" /><Relationship Id="rId227" Type="http://schemas.openxmlformats.org/officeDocument/2006/relationships/hyperlink" Target="https://twitter.com/#!/edtech_stories/status/1095055221389180936" TargetMode="External" /><Relationship Id="rId228" Type="http://schemas.openxmlformats.org/officeDocument/2006/relationships/hyperlink" Target="https://twitter.com/#!/gibsoni/status/1093627587962781698" TargetMode="External" /><Relationship Id="rId229" Type="http://schemas.openxmlformats.org/officeDocument/2006/relationships/hyperlink" Target="https://twitter.com/#!/edtech_stories/status/1093627447935987713" TargetMode="External" /><Relationship Id="rId230" Type="http://schemas.openxmlformats.org/officeDocument/2006/relationships/hyperlink" Target="https://twitter.com/#!/edtech_stories/status/1094795526372057089" TargetMode="External" /><Relationship Id="rId231" Type="http://schemas.openxmlformats.org/officeDocument/2006/relationships/hyperlink" Target="https://twitter.com/#!/edtech_stories/status/1095055221389180936" TargetMode="External" /><Relationship Id="rId232" Type="http://schemas.openxmlformats.org/officeDocument/2006/relationships/hyperlink" Target="https://twitter.com/#!/gibsoni/status/1093627587962781698" TargetMode="External" /><Relationship Id="rId233" Type="http://schemas.openxmlformats.org/officeDocument/2006/relationships/hyperlink" Target="https://twitter.com/#!/gibsoni/status/1093627587962781698" TargetMode="External" /><Relationship Id="rId234" Type="http://schemas.openxmlformats.org/officeDocument/2006/relationships/hyperlink" Target="https://twitter.com/#!/gibsoni/status/1094173838366117888" TargetMode="External" /><Relationship Id="rId235" Type="http://schemas.openxmlformats.org/officeDocument/2006/relationships/hyperlink" Target="https://twitter.com/#!/gibsoni/status/1094173838366117888" TargetMode="External" /><Relationship Id="rId236" Type="http://schemas.openxmlformats.org/officeDocument/2006/relationships/hyperlink" Target="https://twitter.com/#!/edtech_stories/status/1093627447935987713" TargetMode="External" /><Relationship Id="rId237" Type="http://schemas.openxmlformats.org/officeDocument/2006/relationships/hyperlink" Target="https://twitter.com/#!/edtech_stories/status/1095055221389180936" TargetMode="External" /><Relationship Id="rId238" Type="http://schemas.openxmlformats.org/officeDocument/2006/relationships/hyperlink" Target="https://twitter.com/#!/edtech_stories/status/1095055221389180936" TargetMode="External" /><Relationship Id="rId239" Type="http://schemas.openxmlformats.org/officeDocument/2006/relationships/hyperlink" Target="https://twitter.com/#!/edtech_stories/status/1093627447935987713" TargetMode="External" /><Relationship Id="rId240" Type="http://schemas.openxmlformats.org/officeDocument/2006/relationships/hyperlink" Target="https://twitter.com/#!/edtech_stories/status/1095055221389180936" TargetMode="External" /><Relationship Id="rId241" Type="http://schemas.openxmlformats.org/officeDocument/2006/relationships/hyperlink" Target="https://twitter.com/#!/edtech_stories/status/1095055221389180936" TargetMode="External" /><Relationship Id="rId242" Type="http://schemas.openxmlformats.org/officeDocument/2006/relationships/hyperlink" Target="https://twitter.com/#!/edtech_stories/status/1093627447935987713" TargetMode="External" /><Relationship Id="rId243" Type="http://schemas.openxmlformats.org/officeDocument/2006/relationships/hyperlink" Target="https://twitter.com/#!/edtech_stories/status/1094696712625639424" TargetMode="External" /><Relationship Id="rId244" Type="http://schemas.openxmlformats.org/officeDocument/2006/relationships/hyperlink" Target="https://twitter.com/#!/edtech_stories/status/1095055221389180936" TargetMode="External" /><Relationship Id="rId245" Type="http://schemas.openxmlformats.org/officeDocument/2006/relationships/hyperlink" Target="https://twitter.com/#!/edtech_stories/status/1095055221389180936" TargetMode="External" /><Relationship Id="rId246" Type="http://schemas.openxmlformats.org/officeDocument/2006/relationships/hyperlink" Target="https://twitter.com/#!/giveandtakeinc/status/1093512782186774528" TargetMode="External" /><Relationship Id="rId247" Type="http://schemas.openxmlformats.org/officeDocument/2006/relationships/hyperlink" Target="https://twitter.com/#!/edtech_stories/status/1092757329177653250" TargetMode="External" /><Relationship Id="rId248" Type="http://schemas.openxmlformats.org/officeDocument/2006/relationships/hyperlink" Target="https://twitter.com/#!/edtech_stories/status/1093627447935987713" TargetMode="External" /><Relationship Id="rId249" Type="http://schemas.openxmlformats.org/officeDocument/2006/relationships/hyperlink" Target="https://twitter.com/#!/edtech_stories/status/1094682558351269888" TargetMode="External" /><Relationship Id="rId250" Type="http://schemas.openxmlformats.org/officeDocument/2006/relationships/hyperlink" Target="https://twitter.com/#!/edtech_stories/status/1094795526372057089" TargetMode="External" /><Relationship Id="rId251" Type="http://schemas.openxmlformats.org/officeDocument/2006/relationships/hyperlink" Target="https://twitter.com/#!/edtech_stories/status/1095055221389180936" TargetMode="External" /><Relationship Id="rId252" Type="http://schemas.openxmlformats.org/officeDocument/2006/relationships/hyperlink" Target="https://twitter.com/#!/edtech_stories/status/1095735672378408960" TargetMode="External" /><Relationship Id="rId253" Type="http://schemas.openxmlformats.org/officeDocument/2006/relationships/hyperlink" Target="https://twitter.com/#!/giveandtakeinc/status/1093512782186774528" TargetMode="External" /><Relationship Id="rId254" Type="http://schemas.openxmlformats.org/officeDocument/2006/relationships/hyperlink" Target="https://twitter.com/#!/edtech_stories/status/1092757329177653250" TargetMode="External" /><Relationship Id="rId255" Type="http://schemas.openxmlformats.org/officeDocument/2006/relationships/hyperlink" Target="https://twitter.com/#!/edtech_stories/status/1093521640539987968" TargetMode="External" /><Relationship Id="rId256" Type="http://schemas.openxmlformats.org/officeDocument/2006/relationships/hyperlink" Target="https://twitter.com/#!/edtech_stories/status/1093627447935987713" TargetMode="External" /><Relationship Id="rId257" Type="http://schemas.openxmlformats.org/officeDocument/2006/relationships/hyperlink" Target="https://twitter.com/#!/edtech_stories/status/1094075088654270464" TargetMode="External" /><Relationship Id="rId258" Type="http://schemas.openxmlformats.org/officeDocument/2006/relationships/hyperlink" Target="https://twitter.com/#!/edtech_stories/status/1094682558351269888" TargetMode="External" /><Relationship Id="rId259" Type="http://schemas.openxmlformats.org/officeDocument/2006/relationships/hyperlink" Target="https://twitter.com/#!/edtech_stories/status/1094696712625639424" TargetMode="External" /><Relationship Id="rId260" Type="http://schemas.openxmlformats.org/officeDocument/2006/relationships/hyperlink" Target="https://twitter.com/#!/edtech_stories/status/1094795526372057089" TargetMode="External" /><Relationship Id="rId261" Type="http://schemas.openxmlformats.org/officeDocument/2006/relationships/hyperlink" Target="https://twitter.com/#!/edtech_stories/status/1095055221389180936" TargetMode="External" /><Relationship Id="rId262" Type="http://schemas.openxmlformats.org/officeDocument/2006/relationships/hyperlink" Target="https://twitter.com/#!/edtech_stories/status/1095387493468459008" TargetMode="External" /><Relationship Id="rId263" Type="http://schemas.openxmlformats.org/officeDocument/2006/relationships/hyperlink" Target="https://twitter.com/#!/edtech_stories/status/1095534501378355200" TargetMode="External" /><Relationship Id="rId264" Type="http://schemas.openxmlformats.org/officeDocument/2006/relationships/hyperlink" Target="https://twitter.com/#!/edtech_stories/status/1095735672378408960" TargetMode="External" /><Relationship Id="rId265" Type="http://schemas.openxmlformats.org/officeDocument/2006/relationships/hyperlink" Target="https://twitter.com/#!/edtech_stories/status/1094682558351269888" TargetMode="External" /><Relationship Id="rId266" Type="http://schemas.openxmlformats.org/officeDocument/2006/relationships/hyperlink" Target="https://twitter.com/#!/edtech_stories/status/1095735672378408960" TargetMode="External" /><Relationship Id="rId267" Type="http://schemas.openxmlformats.org/officeDocument/2006/relationships/hyperlink" Target="https://twitter.com/#!/edtech_stories/status/1094682558351269888" TargetMode="External" /><Relationship Id="rId268" Type="http://schemas.openxmlformats.org/officeDocument/2006/relationships/hyperlink" Target="https://twitter.com/#!/edtech_stories/status/1094696712625639424" TargetMode="External" /><Relationship Id="rId269" Type="http://schemas.openxmlformats.org/officeDocument/2006/relationships/hyperlink" Target="https://twitter.com/#!/edtech_stories/status/1095735672378408960" TargetMode="External" /><Relationship Id="rId270" Type="http://schemas.openxmlformats.org/officeDocument/2006/relationships/comments" Target="../comments1.xml" /><Relationship Id="rId271" Type="http://schemas.openxmlformats.org/officeDocument/2006/relationships/vmlDrawing" Target="../drawings/vmlDrawing1.vml" /><Relationship Id="rId272" Type="http://schemas.openxmlformats.org/officeDocument/2006/relationships/table" Target="../tables/table1.xml" /><Relationship Id="rId27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B0MGsmRYtF" TargetMode="External" /><Relationship Id="rId3" Type="http://schemas.openxmlformats.org/officeDocument/2006/relationships/hyperlink" Target="http://t.co/3QieWKSueA" TargetMode="External" /><Relationship Id="rId4" Type="http://schemas.openxmlformats.org/officeDocument/2006/relationships/hyperlink" Target="http://t.co/t2MobWpPVM" TargetMode="External" /><Relationship Id="rId5" Type="http://schemas.openxmlformats.org/officeDocument/2006/relationships/hyperlink" Target="http://t.co/5poS321C7N" TargetMode="External" /><Relationship Id="rId6" Type="http://schemas.openxmlformats.org/officeDocument/2006/relationships/hyperlink" Target="https://t.co/oxX8Y3uYwu" TargetMode="External" /><Relationship Id="rId7" Type="http://schemas.openxmlformats.org/officeDocument/2006/relationships/hyperlink" Target="https://t.co/Xvx0PUhvrq" TargetMode="External" /><Relationship Id="rId8" Type="http://schemas.openxmlformats.org/officeDocument/2006/relationships/hyperlink" Target="https://t.co/qf5b4FoDyM" TargetMode="External" /><Relationship Id="rId9" Type="http://schemas.openxmlformats.org/officeDocument/2006/relationships/hyperlink" Target="http://t.co/X1s40eTq9M" TargetMode="External" /><Relationship Id="rId10" Type="http://schemas.openxmlformats.org/officeDocument/2006/relationships/hyperlink" Target="https://t.co/4j25UxjnNz" TargetMode="External" /><Relationship Id="rId11" Type="http://schemas.openxmlformats.org/officeDocument/2006/relationships/hyperlink" Target="https://t.co/TAXQpsHa5X" TargetMode="External" /><Relationship Id="rId12" Type="http://schemas.openxmlformats.org/officeDocument/2006/relationships/hyperlink" Target="https://t.co/b4qJn1xk9K" TargetMode="External" /><Relationship Id="rId13" Type="http://schemas.openxmlformats.org/officeDocument/2006/relationships/hyperlink" Target="https://t.co/MnkpLJdL09" TargetMode="External" /><Relationship Id="rId14" Type="http://schemas.openxmlformats.org/officeDocument/2006/relationships/hyperlink" Target="http://t.co/OCDs27ZGen" TargetMode="External" /><Relationship Id="rId15" Type="http://schemas.openxmlformats.org/officeDocument/2006/relationships/hyperlink" Target="http://t.co/2562SGTabI" TargetMode="External" /><Relationship Id="rId16" Type="http://schemas.openxmlformats.org/officeDocument/2006/relationships/hyperlink" Target="https://t.co/OEBqDra8tq" TargetMode="External" /><Relationship Id="rId17" Type="http://schemas.openxmlformats.org/officeDocument/2006/relationships/hyperlink" Target="http://t.co/4usGzPJgCw" TargetMode="External" /><Relationship Id="rId18" Type="http://schemas.openxmlformats.org/officeDocument/2006/relationships/hyperlink" Target="https://t.co/58UnB0tdkT" TargetMode="External" /><Relationship Id="rId19" Type="http://schemas.openxmlformats.org/officeDocument/2006/relationships/hyperlink" Target="https://t.co/UeHqgCJBUz" TargetMode="External" /><Relationship Id="rId20" Type="http://schemas.openxmlformats.org/officeDocument/2006/relationships/hyperlink" Target="https://t.co/xzcKnEci5U" TargetMode="External" /><Relationship Id="rId21" Type="http://schemas.openxmlformats.org/officeDocument/2006/relationships/hyperlink" Target="https://t.co/jnifHhk4bF" TargetMode="External" /><Relationship Id="rId22" Type="http://schemas.openxmlformats.org/officeDocument/2006/relationships/hyperlink" Target="https://t.co/DnrBgxzqdQ" TargetMode="External" /><Relationship Id="rId23" Type="http://schemas.openxmlformats.org/officeDocument/2006/relationships/hyperlink" Target="https://t.co/QG0F9hBN2y" TargetMode="External" /><Relationship Id="rId24" Type="http://schemas.openxmlformats.org/officeDocument/2006/relationships/hyperlink" Target="http://t.co/GH7ek6781Y" TargetMode="External" /><Relationship Id="rId25" Type="http://schemas.openxmlformats.org/officeDocument/2006/relationships/hyperlink" Target="https://t.co/0C7UG12lmc" TargetMode="External" /><Relationship Id="rId26" Type="http://schemas.openxmlformats.org/officeDocument/2006/relationships/hyperlink" Target="https://t.co/IQOQ9IcyTV" TargetMode="External" /><Relationship Id="rId27" Type="http://schemas.openxmlformats.org/officeDocument/2006/relationships/hyperlink" Target="http://t.co/F8ga5aHQBt" TargetMode="External" /><Relationship Id="rId28" Type="http://schemas.openxmlformats.org/officeDocument/2006/relationships/hyperlink" Target="https://t.co/e4rraKAFUP" TargetMode="External" /><Relationship Id="rId29" Type="http://schemas.openxmlformats.org/officeDocument/2006/relationships/hyperlink" Target="https://t.co/u8NlhYvyOF" TargetMode="External" /><Relationship Id="rId30" Type="http://schemas.openxmlformats.org/officeDocument/2006/relationships/hyperlink" Target="https://t.co/qrwfFd7Kfz" TargetMode="External" /><Relationship Id="rId31" Type="http://schemas.openxmlformats.org/officeDocument/2006/relationships/hyperlink" Target="http://t.co/TLBya8rTeW" TargetMode="External" /><Relationship Id="rId32" Type="http://schemas.openxmlformats.org/officeDocument/2006/relationships/hyperlink" Target="https://t.co/Bvu4WkqtL6" TargetMode="External" /><Relationship Id="rId33" Type="http://schemas.openxmlformats.org/officeDocument/2006/relationships/hyperlink" Target="https://t.co/iJwnVB2n6h" TargetMode="External" /><Relationship Id="rId34" Type="http://schemas.openxmlformats.org/officeDocument/2006/relationships/hyperlink" Target="https://t.co/FKKr76FLpx" TargetMode="External" /><Relationship Id="rId35" Type="http://schemas.openxmlformats.org/officeDocument/2006/relationships/hyperlink" Target="https://pbs.twimg.com/profile_banners/105319010/1518563099" TargetMode="External" /><Relationship Id="rId36" Type="http://schemas.openxmlformats.org/officeDocument/2006/relationships/hyperlink" Target="https://pbs.twimg.com/profile_banners/17997789/1357607046" TargetMode="External" /><Relationship Id="rId37" Type="http://schemas.openxmlformats.org/officeDocument/2006/relationships/hyperlink" Target="https://pbs.twimg.com/profile_banners/914657774/1490781584" TargetMode="External" /><Relationship Id="rId38" Type="http://schemas.openxmlformats.org/officeDocument/2006/relationships/hyperlink" Target="https://pbs.twimg.com/profile_banners/13543232/1508100218" TargetMode="External" /><Relationship Id="rId39" Type="http://schemas.openxmlformats.org/officeDocument/2006/relationships/hyperlink" Target="https://pbs.twimg.com/profile_banners/621828996/1504194562" TargetMode="External" /><Relationship Id="rId40" Type="http://schemas.openxmlformats.org/officeDocument/2006/relationships/hyperlink" Target="https://pbs.twimg.com/profile_banners/859610521649197056/1511797803" TargetMode="External" /><Relationship Id="rId41" Type="http://schemas.openxmlformats.org/officeDocument/2006/relationships/hyperlink" Target="https://pbs.twimg.com/profile_banners/1710005630/1520261725" TargetMode="External" /><Relationship Id="rId42" Type="http://schemas.openxmlformats.org/officeDocument/2006/relationships/hyperlink" Target="https://pbs.twimg.com/profile_banners/921336763871846402/1525077086" TargetMode="External" /><Relationship Id="rId43" Type="http://schemas.openxmlformats.org/officeDocument/2006/relationships/hyperlink" Target="https://pbs.twimg.com/profile_banners/12160482/1423267766" TargetMode="External" /><Relationship Id="rId44" Type="http://schemas.openxmlformats.org/officeDocument/2006/relationships/hyperlink" Target="https://pbs.twimg.com/profile_banners/214027732/1544454650" TargetMode="External" /><Relationship Id="rId45" Type="http://schemas.openxmlformats.org/officeDocument/2006/relationships/hyperlink" Target="https://pbs.twimg.com/profile_banners/783214/1537558537" TargetMode="External" /><Relationship Id="rId46" Type="http://schemas.openxmlformats.org/officeDocument/2006/relationships/hyperlink" Target="https://pbs.twimg.com/profile_banners/1280294108/1525718378" TargetMode="External" /><Relationship Id="rId47" Type="http://schemas.openxmlformats.org/officeDocument/2006/relationships/hyperlink" Target="https://pbs.twimg.com/profile_banners/2203395674/1546104478" TargetMode="External" /><Relationship Id="rId48" Type="http://schemas.openxmlformats.org/officeDocument/2006/relationships/hyperlink" Target="https://pbs.twimg.com/profile_banners/2819976351/1428096356" TargetMode="External" /><Relationship Id="rId49" Type="http://schemas.openxmlformats.org/officeDocument/2006/relationships/hyperlink" Target="https://pbs.twimg.com/profile_banners/16581861/1361308607" TargetMode="External" /><Relationship Id="rId50" Type="http://schemas.openxmlformats.org/officeDocument/2006/relationships/hyperlink" Target="https://pbs.twimg.com/profile_banners/1059273780/1550029644" TargetMode="External" /><Relationship Id="rId51" Type="http://schemas.openxmlformats.org/officeDocument/2006/relationships/hyperlink" Target="https://pbs.twimg.com/profile_banners/52520293/1484006624" TargetMode="External" /><Relationship Id="rId52" Type="http://schemas.openxmlformats.org/officeDocument/2006/relationships/hyperlink" Target="https://pbs.twimg.com/profile_banners/69404063/1534456401" TargetMode="External" /><Relationship Id="rId53" Type="http://schemas.openxmlformats.org/officeDocument/2006/relationships/hyperlink" Target="https://pbs.twimg.com/profile_banners/19901370/1519537916" TargetMode="External" /><Relationship Id="rId54" Type="http://schemas.openxmlformats.org/officeDocument/2006/relationships/hyperlink" Target="https://pbs.twimg.com/profile_banners/58257664/1522258273" TargetMode="External" /><Relationship Id="rId55" Type="http://schemas.openxmlformats.org/officeDocument/2006/relationships/hyperlink" Target="https://pbs.twimg.com/profile_banners/2171504722/1478827928" TargetMode="External" /><Relationship Id="rId56" Type="http://schemas.openxmlformats.org/officeDocument/2006/relationships/hyperlink" Target="https://pbs.twimg.com/profile_banners/230864724/1520202725" TargetMode="External" /><Relationship Id="rId57" Type="http://schemas.openxmlformats.org/officeDocument/2006/relationships/hyperlink" Target="https://pbs.twimg.com/profile_banners/36054494/1545336615" TargetMode="External" /><Relationship Id="rId58" Type="http://schemas.openxmlformats.org/officeDocument/2006/relationships/hyperlink" Target="https://pbs.twimg.com/profile_banners/2875146784/1517416717" TargetMode="External" /><Relationship Id="rId59" Type="http://schemas.openxmlformats.org/officeDocument/2006/relationships/hyperlink" Target="https://pbs.twimg.com/profile_banners/30665881/1543864550" TargetMode="External" /><Relationship Id="rId60" Type="http://schemas.openxmlformats.org/officeDocument/2006/relationships/hyperlink" Target="https://pbs.twimg.com/profile_banners/4435227552/1456105286" TargetMode="External" /><Relationship Id="rId61" Type="http://schemas.openxmlformats.org/officeDocument/2006/relationships/hyperlink" Target="https://pbs.twimg.com/profile_banners/28532658/1480512956" TargetMode="External" /><Relationship Id="rId62" Type="http://schemas.openxmlformats.org/officeDocument/2006/relationships/hyperlink" Target="https://pbs.twimg.com/profile_banners/30254972/1361736151" TargetMode="External" /><Relationship Id="rId63" Type="http://schemas.openxmlformats.org/officeDocument/2006/relationships/hyperlink" Target="https://pbs.twimg.com/profile_banners/384551986/1475439209" TargetMode="External" /><Relationship Id="rId64" Type="http://schemas.openxmlformats.org/officeDocument/2006/relationships/hyperlink" Target="https://pbs.twimg.com/profile_banners/1965847669/1549754510" TargetMode="External" /><Relationship Id="rId65" Type="http://schemas.openxmlformats.org/officeDocument/2006/relationships/hyperlink" Target="https://pbs.twimg.com/profile_banners/946375664/1382174164" TargetMode="External" /><Relationship Id="rId66" Type="http://schemas.openxmlformats.org/officeDocument/2006/relationships/hyperlink" Target="https://pbs.twimg.com/profile_banners/49972434/1452781055" TargetMode="External" /><Relationship Id="rId67" Type="http://schemas.openxmlformats.org/officeDocument/2006/relationships/hyperlink" Target="https://pbs.twimg.com/profile_banners/1911712772/1412680486" TargetMode="External" /><Relationship Id="rId68" Type="http://schemas.openxmlformats.org/officeDocument/2006/relationships/hyperlink" Target="https://pbs.twimg.com/profile_banners/2459371/1507679002" TargetMode="External" /><Relationship Id="rId69" Type="http://schemas.openxmlformats.org/officeDocument/2006/relationships/hyperlink" Target="https://pbs.twimg.com/profile_banners/821968727935766528/1511009556" TargetMode="External" /><Relationship Id="rId70" Type="http://schemas.openxmlformats.org/officeDocument/2006/relationships/hyperlink" Target="https://pbs.twimg.com/profile_banners/738253002/1474914540" TargetMode="External" /><Relationship Id="rId71" Type="http://schemas.openxmlformats.org/officeDocument/2006/relationships/hyperlink" Target="https://pbs.twimg.com/profile_banners/87606674/1405285356" TargetMode="External" /><Relationship Id="rId72" Type="http://schemas.openxmlformats.org/officeDocument/2006/relationships/hyperlink" Target="http://abs.twimg.com/images/themes/theme18/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3/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8/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9/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5/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3/bg.gif" TargetMode="External" /><Relationship Id="rId101" Type="http://schemas.openxmlformats.org/officeDocument/2006/relationships/hyperlink" Target="http://abs.twimg.com/images/themes/theme10/bg.gif" TargetMode="External" /><Relationship Id="rId102" Type="http://schemas.openxmlformats.org/officeDocument/2006/relationships/hyperlink" Target="http://abs.twimg.com/images/themes/theme5/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9/bg.gif" TargetMode="External" /><Relationship Id="rId107" Type="http://schemas.openxmlformats.org/officeDocument/2006/relationships/hyperlink" Target="http://pbs.twimg.com/profile_images/963549420427104257/wjyfJcqw_normal.jpg" TargetMode="External" /><Relationship Id="rId108" Type="http://schemas.openxmlformats.org/officeDocument/2006/relationships/hyperlink" Target="http://pbs.twimg.com/profile_images/3079991122/885ba5efe97fcfd916001b8374d0d75c_normal.jpeg" TargetMode="External" /><Relationship Id="rId109" Type="http://schemas.openxmlformats.org/officeDocument/2006/relationships/hyperlink" Target="http://pbs.twimg.com/profile_images/932666546253529089/asGM3tay_normal.jpg" TargetMode="External" /><Relationship Id="rId110" Type="http://schemas.openxmlformats.org/officeDocument/2006/relationships/hyperlink" Target="http://pbs.twimg.com/profile_images/431645273371074560/vpTnHdTS_normal.jpeg" TargetMode="External" /><Relationship Id="rId111" Type="http://schemas.openxmlformats.org/officeDocument/2006/relationships/hyperlink" Target="http://pbs.twimg.com/profile_images/755551313656619008/a6CbZN93_normal.jpg" TargetMode="External" /><Relationship Id="rId112" Type="http://schemas.openxmlformats.org/officeDocument/2006/relationships/hyperlink" Target="http://pbs.twimg.com/profile_images/1012341821010214912/popVKp6S_normal.jpg" TargetMode="External" /><Relationship Id="rId113" Type="http://schemas.openxmlformats.org/officeDocument/2006/relationships/hyperlink" Target="http://pbs.twimg.com/profile_images/919671836761251840/gpeFMi6h_normal.jpg" TargetMode="External" /><Relationship Id="rId114" Type="http://schemas.openxmlformats.org/officeDocument/2006/relationships/hyperlink" Target="http://pbs.twimg.com/profile_images/921100665291771907/CNxprxeP_normal.jpg" TargetMode="External" /><Relationship Id="rId115" Type="http://schemas.openxmlformats.org/officeDocument/2006/relationships/hyperlink" Target="http://pbs.twimg.com/profile_images/1019877860604108800/5WBvqbIb_normal.jpg" TargetMode="External" /><Relationship Id="rId116" Type="http://schemas.openxmlformats.org/officeDocument/2006/relationships/hyperlink" Target="http://pbs.twimg.com/profile_images/933822118885670912/Jwc774hP_normal.jpg" TargetMode="External" /><Relationship Id="rId117" Type="http://schemas.openxmlformats.org/officeDocument/2006/relationships/hyperlink" Target="http://pbs.twimg.com/profile_images/943596894831255552/cMOzkc5i_normal.jpg" TargetMode="External" /><Relationship Id="rId118" Type="http://schemas.openxmlformats.org/officeDocument/2006/relationships/hyperlink" Target="http://pbs.twimg.com/profile_images/969672572651503616/THcBAM0D_normal.jpg" TargetMode="External" /><Relationship Id="rId119" Type="http://schemas.openxmlformats.org/officeDocument/2006/relationships/hyperlink" Target="http://pbs.twimg.com/profile_images/1092100446586630146/3uFY0wpD_normal.jpg" TargetMode="External" /><Relationship Id="rId120" Type="http://schemas.openxmlformats.org/officeDocument/2006/relationships/hyperlink" Target="http://pbs.twimg.com/profile_images/933740415861252096/qEXZnavW_normal.jpg" TargetMode="External" /><Relationship Id="rId121" Type="http://schemas.openxmlformats.org/officeDocument/2006/relationships/hyperlink" Target="http://pbs.twimg.com/profile_images/920111700329852929/OXCQtCO1_normal.jpg" TargetMode="External" /><Relationship Id="rId122" Type="http://schemas.openxmlformats.org/officeDocument/2006/relationships/hyperlink" Target="http://pbs.twimg.com/profile_images/887043485358010368/mR4dQeEy_normal.jpg" TargetMode="External" /><Relationship Id="rId123" Type="http://schemas.openxmlformats.org/officeDocument/2006/relationships/hyperlink" Target="http://pbs.twimg.com/profile_images/1474290079/SusanCain5smaller-1_normal.jpg" TargetMode="External" /><Relationship Id="rId124" Type="http://schemas.openxmlformats.org/officeDocument/2006/relationships/hyperlink" Target="http://pbs.twimg.com/profile_images/657898413913083904/U0uvDqz5_normal.jpg" TargetMode="External" /><Relationship Id="rId125" Type="http://schemas.openxmlformats.org/officeDocument/2006/relationships/hyperlink" Target="http://pbs.twimg.com/profile_images/765591983217709057/GatDrFX__normal.jpg" TargetMode="External" /><Relationship Id="rId126" Type="http://schemas.openxmlformats.org/officeDocument/2006/relationships/hyperlink" Target="http://pbs.twimg.com/profile_images/1073297757455020032/fGzuMJbf_normal.jpg" TargetMode="External" /><Relationship Id="rId127" Type="http://schemas.openxmlformats.org/officeDocument/2006/relationships/hyperlink" Target="http://pbs.twimg.com/profile_images/969272260686176256/0PXexy8B_normal.jpg" TargetMode="External" /><Relationship Id="rId128" Type="http://schemas.openxmlformats.org/officeDocument/2006/relationships/hyperlink" Target="http://pbs.twimg.com/profile_images/1008523031675842560/r-b0yBtU_normal.jpg" TargetMode="External" /><Relationship Id="rId129" Type="http://schemas.openxmlformats.org/officeDocument/2006/relationships/hyperlink" Target="http://pbs.twimg.com/profile_images/1045275971878887424/kXfelPZ4_normal.jpg" TargetMode="External" /><Relationship Id="rId130" Type="http://schemas.openxmlformats.org/officeDocument/2006/relationships/hyperlink" Target="http://pbs.twimg.com/profile_images/604335708657094657/g-4mUatB_normal.jpg" TargetMode="External" /><Relationship Id="rId131" Type="http://schemas.openxmlformats.org/officeDocument/2006/relationships/hyperlink" Target="http://pbs.twimg.com/profile_images/964182582974930945/KgAs1I6z_normal.jpg" TargetMode="External" /><Relationship Id="rId132" Type="http://schemas.openxmlformats.org/officeDocument/2006/relationships/hyperlink" Target="http://pbs.twimg.com/profile_images/958010416315191296/2A5G-5ZA_normal.jpg" TargetMode="External" /><Relationship Id="rId133" Type="http://schemas.openxmlformats.org/officeDocument/2006/relationships/hyperlink" Target="http://pbs.twimg.com/profile_images/1069664687464210432/sH2BDpRN_normal.jpg" TargetMode="External" /><Relationship Id="rId134" Type="http://schemas.openxmlformats.org/officeDocument/2006/relationships/hyperlink" Target="http://pbs.twimg.com/profile_images/1075885184992464897/FaKfkYAO_normal.jpg" TargetMode="External" /><Relationship Id="rId135" Type="http://schemas.openxmlformats.org/officeDocument/2006/relationships/hyperlink" Target="http://pbs.twimg.com/profile_images/1080504949983928321/RRoqq7mj_normal.jpg" TargetMode="External" /><Relationship Id="rId136" Type="http://schemas.openxmlformats.org/officeDocument/2006/relationships/hyperlink" Target="http://pbs.twimg.com/profile_images/132789966/42projects_Logo_normal.gif" TargetMode="External" /><Relationship Id="rId137" Type="http://schemas.openxmlformats.org/officeDocument/2006/relationships/hyperlink" Target="http://pbs.twimg.com/profile_images/1074087132313124864/PsEa7jJe_normal.jpg" TargetMode="External" /><Relationship Id="rId138" Type="http://schemas.openxmlformats.org/officeDocument/2006/relationships/hyperlink" Target="http://pbs.twimg.com/profile_images/1072822542384152576/PPY2rXYj_normal.jpg" TargetMode="External" /><Relationship Id="rId139" Type="http://schemas.openxmlformats.org/officeDocument/2006/relationships/hyperlink" Target="http://pbs.twimg.com/profile_images/636632420230537216/dJ8y5J27_normal.jpg" TargetMode="External" /><Relationship Id="rId140" Type="http://schemas.openxmlformats.org/officeDocument/2006/relationships/hyperlink" Target="http://pbs.twimg.com/profile_images/1025168613358100481/zXZ78slK_normal.jpg" TargetMode="External" /><Relationship Id="rId141" Type="http://schemas.openxmlformats.org/officeDocument/2006/relationships/hyperlink" Target="http://pbs.twimg.com/profile_images/519447132353224705/dcYpg5w0_normal.jpeg" TargetMode="External" /><Relationship Id="rId142" Type="http://schemas.openxmlformats.org/officeDocument/2006/relationships/hyperlink" Target="http://pbs.twimg.com/profile_images/860624263669096449/m-mJKvsM_normal.jpg" TargetMode="External" /><Relationship Id="rId143" Type="http://schemas.openxmlformats.org/officeDocument/2006/relationships/hyperlink" Target="http://pbs.twimg.com/profile_images/983231570340433920/mp9kEa3d_normal.jpg" TargetMode="External" /><Relationship Id="rId144" Type="http://schemas.openxmlformats.org/officeDocument/2006/relationships/hyperlink" Target="http://pbs.twimg.com/profile_images/780474260850667520/7LETBpQJ_normal.jpg" TargetMode="External" /><Relationship Id="rId145" Type="http://schemas.openxmlformats.org/officeDocument/2006/relationships/hyperlink" Target="http://pbs.twimg.com/profile_images/849132774661308416/pa2Uplq1_normal.jpg" TargetMode="External" /><Relationship Id="rId146" Type="http://schemas.openxmlformats.org/officeDocument/2006/relationships/hyperlink" Target="https://twitter.com/alineholzwarth" TargetMode="External" /><Relationship Id="rId147" Type="http://schemas.openxmlformats.org/officeDocument/2006/relationships/hyperlink" Target="https://twitter.com/danariely" TargetMode="External" /><Relationship Id="rId148" Type="http://schemas.openxmlformats.org/officeDocument/2006/relationships/hyperlink" Target="https://twitter.com/advncdhindsight" TargetMode="External" /><Relationship Id="rId149" Type="http://schemas.openxmlformats.org/officeDocument/2006/relationships/hyperlink" Target="https://twitter.com/larryfreed" TargetMode="External" /><Relationship Id="rId150" Type="http://schemas.openxmlformats.org/officeDocument/2006/relationships/hyperlink" Target="https://twitter.com/giveandt" TargetMode="External" /><Relationship Id="rId151" Type="http://schemas.openxmlformats.org/officeDocument/2006/relationships/hyperlink" Target="https://twitter.com/dancable1" TargetMode="External" /><Relationship Id="rId152" Type="http://schemas.openxmlformats.org/officeDocument/2006/relationships/hyperlink" Target="https://twitter.com/giveandtakeinc" TargetMode="External" /><Relationship Id="rId153" Type="http://schemas.openxmlformats.org/officeDocument/2006/relationships/hyperlink" Target="https://twitter.com/ptrnhealth" TargetMode="External" /><Relationship Id="rId154" Type="http://schemas.openxmlformats.org/officeDocument/2006/relationships/hyperlink" Target="https://twitter.com/snumanali" TargetMode="External" /><Relationship Id="rId155" Type="http://schemas.openxmlformats.org/officeDocument/2006/relationships/hyperlink" Target="https://twitter.com/edtechstories" TargetMode="External" /><Relationship Id="rId156" Type="http://schemas.openxmlformats.org/officeDocument/2006/relationships/hyperlink" Target="https://twitter.com/marc_smith" TargetMode="External" /><Relationship Id="rId157" Type="http://schemas.openxmlformats.org/officeDocument/2006/relationships/hyperlink" Target="https://twitter.com/skypeclassroom" TargetMode="External" /><Relationship Id="rId158" Type="http://schemas.openxmlformats.org/officeDocument/2006/relationships/hyperlink" Target="https://twitter.com/twitter" TargetMode="External" /><Relationship Id="rId159" Type="http://schemas.openxmlformats.org/officeDocument/2006/relationships/hyperlink" Target="https://twitter.com/edtech_stories" TargetMode="External" /><Relationship Id="rId160" Type="http://schemas.openxmlformats.org/officeDocument/2006/relationships/hyperlink" Target="https://twitter.com/introvertdear" TargetMode="External" /><Relationship Id="rId161" Type="http://schemas.openxmlformats.org/officeDocument/2006/relationships/hyperlink" Target="https://twitter.com/livequiet" TargetMode="External" /><Relationship Id="rId162" Type="http://schemas.openxmlformats.org/officeDocument/2006/relationships/hyperlink" Target="https://twitter.com/susancain" TargetMode="External" /><Relationship Id="rId163" Type="http://schemas.openxmlformats.org/officeDocument/2006/relationships/hyperlink" Target="https://twitter.com/adammgrant" TargetMode="External" /><Relationship Id="rId164" Type="http://schemas.openxmlformats.org/officeDocument/2006/relationships/hyperlink" Target="https://twitter.com/gibsoni" TargetMode="External" /><Relationship Id="rId165" Type="http://schemas.openxmlformats.org/officeDocument/2006/relationships/hyperlink" Target="https://twitter.com/diannabooher" TargetMode="External" /><Relationship Id="rId166" Type="http://schemas.openxmlformats.org/officeDocument/2006/relationships/hyperlink" Target="https://twitter.com/samconniff" TargetMode="External" /><Relationship Id="rId167" Type="http://schemas.openxmlformats.org/officeDocument/2006/relationships/hyperlink" Target="https://twitter.com/jeremyheimans" TargetMode="External" /><Relationship Id="rId168" Type="http://schemas.openxmlformats.org/officeDocument/2006/relationships/hyperlink" Target="https://twitter.com/schleiderjustin" TargetMode="External" /><Relationship Id="rId169" Type="http://schemas.openxmlformats.org/officeDocument/2006/relationships/hyperlink" Target="https://twitter.com/irachaleff" TargetMode="External" /><Relationship Id="rId170" Type="http://schemas.openxmlformats.org/officeDocument/2006/relationships/hyperlink" Target="https://twitter.com/henrytimms" TargetMode="External" /><Relationship Id="rId171" Type="http://schemas.openxmlformats.org/officeDocument/2006/relationships/hyperlink" Target="https://twitter.com/thisisnewpower" TargetMode="External" /><Relationship Id="rId172" Type="http://schemas.openxmlformats.org/officeDocument/2006/relationships/hyperlink" Target="https://twitter.com/zeemaps" TargetMode="External" /><Relationship Id="rId173" Type="http://schemas.openxmlformats.org/officeDocument/2006/relationships/hyperlink" Target="https://twitter.com/stewartbrand" TargetMode="External" /><Relationship Id="rId174" Type="http://schemas.openxmlformats.org/officeDocument/2006/relationships/hyperlink" Target="https://twitter.com/smithsmm" TargetMode="External" /><Relationship Id="rId175" Type="http://schemas.openxmlformats.org/officeDocument/2006/relationships/hyperlink" Target="https://twitter.com/42projects" TargetMode="External" /><Relationship Id="rId176" Type="http://schemas.openxmlformats.org/officeDocument/2006/relationships/hyperlink" Target="https://twitter.com/sfm36" TargetMode="External" /><Relationship Id="rId177" Type="http://schemas.openxmlformats.org/officeDocument/2006/relationships/hyperlink" Target="https://twitter.com/rsehji" TargetMode="External" /><Relationship Id="rId178" Type="http://schemas.openxmlformats.org/officeDocument/2006/relationships/hyperlink" Target="https://twitter.com/bcripps078" TargetMode="External" /><Relationship Id="rId179" Type="http://schemas.openxmlformats.org/officeDocument/2006/relationships/hyperlink" Target="https://twitter.com/tolleya" TargetMode="External" /><Relationship Id="rId180" Type="http://schemas.openxmlformats.org/officeDocument/2006/relationships/hyperlink" Target="https://twitter.com/beyonderltd" TargetMode="External" /><Relationship Id="rId181" Type="http://schemas.openxmlformats.org/officeDocument/2006/relationships/hyperlink" Target="https://twitter.com/skype" TargetMode="External" /><Relationship Id="rId182" Type="http://schemas.openxmlformats.org/officeDocument/2006/relationships/hyperlink" Target="https://twitter.com/bemorepirate" TargetMode="External" /><Relationship Id="rId183" Type="http://schemas.openxmlformats.org/officeDocument/2006/relationships/hyperlink" Target="https://twitter.com/spyquest" TargetMode="External" /><Relationship Id="rId184" Type="http://schemas.openxmlformats.org/officeDocument/2006/relationships/hyperlink" Target="https://twitter.com/nodexl" TargetMode="External" /><Relationship Id="rId185" Type="http://schemas.openxmlformats.org/officeDocument/2006/relationships/comments" Target="../comments2.xml" /><Relationship Id="rId186" Type="http://schemas.openxmlformats.org/officeDocument/2006/relationships/vmlDrawing" Target="../drawings/vmlDrawing2.vml" /><Relationship Id="rId187" Type="http://schemas.openxmlformats.org/officeDocument/2006/relationships/table" Target="../tables/table2.xml" /><Relationship Id="rId188" Type="http://schemas.openxmlformats.org/officeDocument/2006/relationships/drawing" Target="../drawings/drawing1.xml" /><Relationship Id="rId1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giveandtakeinc.com/blog/work-life/how-self-care-fits-into-a-model-of-generosity/" TargetMode="External" /><Relationship Id="rId2" Type="http://schemas.openxmlformats.org/officeDocument/2006/relationships/hyperlink" Target="https://www.ted.com/talks/adam_grant_are_you_a_giver_or_a_taker?language=en" TargetMode="External" /><Relationship Id="rId3" Type="http://schemas.openxmlformats.org/officeDocument/2006/relationships/hyperlink" Target="http://edutechstories.blogspot.com/2015/12/digcit-ship-ships-log-and-pirate.html" TargetMode="External" /><Relationship Id="rId4" Type="http://schemas.openxmlformats.org/officeDocument/2006/relationships/hyperlink" Target="https://twitter.com/EdTech_Stories/status/1094872322887090176" TargetMode="External" /><Relationship Id="rId5" Type="http://schemas.openxmlformats.org/officeDocument/2006/relationships/hyperlink" Target="http://edutechstories.blogspot.com/2014/04/the-greenwhich-village-of-edtech.html" TargetMode="External" /><Relationship Id="rId6" Type="http://schemas.openxmlformats.org/officeDocument/2006/relationships/hyperlink" Target="https://edutechstories.blogspot.com/2014/02/community-appreciation-gratitude-for-my.html" TargetMode="External" /><Relationship Id="rId7" Type="http://schemas.openxmlformats.org/officeDocument/2006/relationships/hyperlink" Target="https://introvertdear.com/news/infj-secrets/" TargetMode="External" /><Relationship Id="rId8" Type="http://schemas.openxmlformats.org/officeDocument/2006/relationships/hyperlink" Target="https://www.youtube.com/watch?v=MiRcoiFVrMw&amp;feature=youtu.be&amp;t=1626" TargetMode="External" /><Relationship Id="rId9" Type="http://schemas.openxmlformats.org/officeDocument/2006/relationships/hyperlink" Target="https://twitter.com/EdTech_Stories/status/1075733947240378368" TargetMode="External" /><Relationship Id="rId10" Type="http://schemas.openxmlformats.org/officeDocument/2006/relationships/hyperlink" Target="https://giveandtakeinc.com/blog/work-life/how-self-care-fits-into-a-model-of-generosity/?utm_content=84482463&amp;utm_medium=social&amp;utm_source=twitter&amp;hss_channel=tw-859610521649197056" TargetMode="External" /><Relationship Id="rId11" Type="http://schemas.openxmlformats.org/officeDocument/2006/relationships/hyperlink" Target="https://www.ted.com/talks/adam_grant_are_you_a_giver_or_a_taker?language=en" TargetMode="External" /><Relationship Id="rId12" Type="http://schemas.openxmlformats.org/officeDocument/2006/relationships/hyperlink" Target="https://twitter.com/EdTech_Stories/status/1075733947240378368" TargetMode="External" /><Relationship Id="rId13" Type="http://schemas.openxmlformats.org/officeDocument/2006/relationships/hyperlink" Target="https://www.youtube.com/watch?v=MiRcoiFVrMw&amp;feature=youtu.be&amp;t=1626" TargetMode="External" /><Relationship Id="rId14" Type="http://schemas.openxmlformats.org/officeDocument/2006/relationships/hyperlink" Target="https://introvertdear.com/news/infj-secrets/" TargetMode="External" /><Relationship Id="rId15" Type="http://schemas.openxmlformats.org/officeDocument/2006/relationships/hyperlink" Target="https://edutechstories.blogspot.com/2014/02/community-appreciation-gratitude-for-my.html" TargetMode="External" /><Relationship Id="rId16" Type="http://schemas.openxmlformats.org/officeDocument/2006/relationships/hyperlink" Target="http://edutechstories.blogspot.com/2014/04/the-greenwhich-village-of-edtech.html" TargetMode="External" /><Relationship Id="rId17" Type="http://schemas.openxmlformats.org/officeDocument/2006/relationships/hyperlink" Target="https://twitter.com/EdTech_Stories/status/1094872322887090176" TargetMode="External" /><Relationship Id="rId18" Type="http://schemas.openxmlformats.org/officeDocument/2006/relationships/hyperlink" Target="http://edutechstories.blogspot.com/2015/12/digcit-ship-ships-log-and-pirate.html" TargetMode="External" /><Relationship Id="rId19" Type="http://schemas.openxmlformats.org/officeDocument/2006/relationships/hyperlink" Target="https://giveandtakeinc.com/blog/work-life/how-self-care-fits-into-a-model-of-generosity/" TargetMode="External" /><Relationship Id="rId20" Type="http://schemas.openxmlformats.org/officeDocument/2006/relationships/hyperlink" Target="https://giveandtakeinc.com/blog/work-life/how-self-care-fits-into-a-model-of-generosity/?utm_content=84482463&amp;utm_medium=social&amp;utm_source=twitter&amp;hss_channel=tw-859610521649197056" TargetMode="External" /><Relationship Id="rId21" Type="http://schemas.openxmlformats.org/officeDocument/2006/relationships/table" Target="../tables/table12.xml" /><Relationship Id="rId22" Type="http://schemas.openxmlformats.org/officeDocument/2006/relationships/table" Target="../tables/table13.xml" /><Relationship Id="rId23" Type="http://schemas.openxmlformats.org/officeDocument/2006/relationships/table" Target="../tables/table14.xml" /><Relationship Id="rId24" Type="http://schemas.openxmlformats.org/officeDocument/2006/relationships/table" Target="../tables/table15.xml" /><Relationship Id="rId25" Type="http://schemas.openxmlformats.org/officeDocument/2006/relationships/table" Target="../tables/table16.xml" /><Relationship Id="rId26" Type="http://schemas.openxmlformats.org/officeDocument/2006/relationships/table" Target="../tables/table17.xml" /><Relationship Id="rId27" Type="http://schemas.openxmlformats.org/officeDocument/2006/relationships/table" Target="../tables/table18.xml" /><Relationship Id="rId2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732</v>
      </c>
      <c r="BB2" s="13" t="s">
        <v>740</v>
      </c>
      <c r="BC2" s="13" t="s">
        <v>741</v>
      </c>
      <c r="BD2" s="67" t="s">
        <v>962</v>
      </c>
      <c r="BE2" s="67" t="s">
        <v>963</v>
      </c>
      <c r="BF2" s="67" t="s">
        <v>964</v>
      </c>
      <c r="BG2" s="67" t="s">
        <v>965</v>
      </c>
      <c r="BH2" s="67" t="s">
        <v>966</v>
      </c>
      <c r="BI2" s="67" t="s">
        <v>967</v>
      </c>
      <c r="BJ2" s="67" t="s">
        <v>968</v>
      </c>
      <c r="BK2" s="67" t="s">
        <v>969</v>
      </c>
      <c r="BL2" s="67" t="s">
        <v>970</v>
      </c>
    </row>
    <row r="3" spans="1:64" ht="15" customHeight="1">
      <c r="A3" s="84" t="s">
        <v>212</v>
      </c>
      <c r="B3" s="84" t="s">
        <v>222</v>
      </c>
      <c r="C3" s="53" t="s">
        <v>974</v>
      </c>
      <c r="D3" s="54">
        <v>3</v>
      </c>
      <c r="E3" s="65" t="s">
        <v>132</v>
      </c>
      <c r="F3" s="55">
        <v>32</v>
      </c>
      <c r="G3" s="53"/>
      <c r="H3" s="57"/>
      <c r="I3" s="56"/>
      <c r="J3" s="56"/>
      <c r="K3" s="36" t="s">
        <v>65</v>
      </c>
      <c r="L3" s="62">
        <v>3</v>
      </c>
      <c r="M3" s="62"/>
      <c r="N3" s="63"/>
      <c r="O3" s="85" t="s">
        <v>251</v>
      </c>
      <c r="P3" s="87">
        <v>43502.9353125</v>
      </c>
      <c r="Q3" s="85" t="s">
        <v>253</v>
      </c>
      <c r="R3" s="89" t="s">
        <v>274</v>
      </c>
      <c r="S3" s="85" t="s">
        <v>284</v>
      </c>
      <c r="T3" s="85"/>
      <c r="U3" s="85"/>
      <c r="V3" s="89" t="s">
        <v>300</v>
      </c>
      <c r="W3" s="87">
        <v>43502.9353125</v>
      </c>
      <c r="X3" s="89" t="s">
        <v>310</v>
      </c>
      <c r="Y3" s="85"/>
      <c r="Z3" s="85"/>
      <c r="AA3" s="91" t="s">
        <v>335</v>
      </c>
      <c r="AB3" s="85"/>
      <c r="AC3" s="85" t="b">
        <v>0</v>
      </c>
      <c r="AD3" s="85">
        <v>3</v>
      </c>
      <c r="AE3" s="91" t="s">
        <v>364</v>
      </c>
      <c r="AF3" s="85" t="b">
        <v>0</v>
      </c>
      <c r="AG3" s="85" t="s">
        <v>368</v>
      </c>
      <c r="AH3" s="85"/>
      <c r="AI3" s="91" t="s">
        <v>364</v>
      </c>
      <c r="AJ3" s="85" t="b">
        <v>0</v>
      </c>
      <c r="AK3" s="85">
        <v>3</v>
      </c>
      <c r="AL3" s="91" t="s">
        <v>364</v>
      </c>
      <c r="AM3" s="85" t="s">
        <v>371</v>
      </c>
      <c r="AN3" s="85" t="b">
        <v>0</v>
      </c>
      <c r="AO3" s="91" t="s">
        <v>335</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c r="BE3" s="52"/>
      <c r="BF3" s="51"/>
      <c r="BG3" s="52"/>
      <c r="BH3" s="51"/>
      <c r="BI3" s="52"/>
      <c r="BJ3" s="51"/>
      <c r="BK3" s="52"/>
      <c r="BL3" s="51"/>
    </row>
    <row r="4" spans="1:64" ht="15" customHeight="1">
      <c r="A4" s="84" t="s">
        <v>212</v>
      </c>
      <c r="B4" s="84" t="s">
        <v>223</v>
      </c>
      <c r="C4" s="53" t="s">
        <v>974</v>
      </c>
      <c r="D4" s="54">
        <v>3</v>
      </c>
      <c r="E4" s="65" t="s">
        <v>132</v>
      </c>
      <c r="F4" s="55">
        <v>32</v>
      </c>
      <c r="G4" s="53"/>
      <c r="H4" s="57"/>
      <c r="I4" s="56"/>
      <c r="J4" s="56"/>
      <c r="K4" s="36" t="s">
        <v>65</v>
      </c>
      <c r="L4" s="83">
        <v>4</v>
      </c>
      <c r="M4" s="83"/>
      <c r="N4" s="63"/>
      <c r="O4" s="86" t="s">
        <v>251</v>
      </c>
      <c r="P4" s="88">
        <v>43502.9353125</v>
      </c>
      <c r="Q4" s="86" t="s">
        <v>253</v>
      </c>
      <c r="R4" s="90" t="s">
        <v>274</v>
      </c>
      <c r="S4" s="86" t="s">
        <v>284</v>
      </c>
      <c r="T4" s="86"/>
      <c r="U4" s="86"/>
      <c r="V4" s="90" t="s">
        <v>300</v>
      </c>
      <c r="W4" s="88">
        <v>43502.9353125</v>
      </c>
      <c r="X4" s="90" t="s">
        <v>310</v>
      </c>
      <c r="Y4" s="86"/>
      <c r="Z4" s="86"/>
      <c r="AA4" s="92" t="s">
        <v>335</v>
      </c>
      <c r="AB4" s="86"/>
      <c r="AC4" s="86" t="b">
        <v>0</v>
      </c>
      <c r="AD4" s="86">
        <v>3</v>
      </c>
      <c r="AE4" s="92" t="s">
        <v>364</v>
      </c>
      <c r="AF4" s="86" t="b">
        <v>0</v>
      </c>
      <c r="AG4" s="86" t="s">
        <v>368</v>
      </c>
      <c r="AH4" s="86"/>
      <c r="AI4" s="92" t="s">
        <v>364</v>
      </c>
      <c r="AJ4" s="86" t="b">
        <v>0</v>
      </c>
      <c r="AK4" s="86">
        <v>3</v>
      </c>
      <c r="AL4" s="92" t="s">
        <v>364</v>
      </c>
      <c r="AM4" s="86" t="s">
        <v>371</v>
      </c>
      <c r="AN4" s="86" t="b">
        <v>0</v>
      </c>
      <c r="AO4" s="92" t="s">
        <v>335</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c r="BE4" s="52"/>
      <c r="BF4" s="51"/>
      <c r="BG4" s="52"/>
      <c r="BH4" s="51"/>
      <c r="BI4" s="52"/>
      <c r="BJ4" s="51"/>
      <c r="BK4" s="52"/>
      <c r="BL4" s="51"/>
    </row>
    <row r="5" spans="1:64" ht="15">
      <c r="A5" s="84" t="s">
        <v>213</v>
      </c>
      <c r="B5" s="84" t="s">
        <v>224</v>
      </c>
      <c r="C5" s="53" t="s">
        <v>974</v>
      </c>
      <c r="D5" s="54">
        <v>3</v>
      </c>
      <c r="E5" s="65" t="s">
        <v>132</v>
      </c>
      <c r="F5" s="55">
        <v>32</v>
      </c>
      <c r="G5" s="53"/>
      <c r="H5" s="57"/>
      <c r="I5" s="56"/>
      <c r="J5" s="56"/>
      <c r="K5" s="36" t="s">
        <v>65</v>
      </c>
      <c r="L5" s="83">
        <v>5</v>
      </c>
      <c r="M5" s="83"/>
      <c r="N5" s="63"/>
      <c r="O5" s="86" t="s">
        <v>251</v>
      </c>
      <c r="P5" s="88">
        <v>43504.55872685185</v>
      </c>
      <c r="Q5" s="86" t="s">
        <v>254</v>
      </c>
      <c r="R5" s="86"/>
      <c r="S5" s="86"/>
      <c r="T5" s="86"/>
      <c r="U5" s="86"/>
      <c r="V5" s="90" t="s">
        <v>301</v>
      </c>
      <c r="W5" s="88">
        <v>43504.55872685185</v>
      </c>
      <c r="X5" s="90" t="s">
        <v>311</v>
      </c>
      <c r="Y5" s="86"/>
      <c r="Z5" s="86"/>
      <c r="AA5" s="92" t="s">
        <v>336</v>
      </c>
      <c r="AB5" s="86"/>
      <c r="AC5" s="86" t="b">
        <v>0</v>
      </c>
      <c r="AD5" s="86">
        <v>0</v>
      </c>
      <c r="AE5" s="92" t="s">
        <v>364</v>
      </c>
      <c r="AF5" s="86" t="b">
        <v>0</v>
      </c>
      <c r="AG5" s="86" t="s">
        <v>368</v>
      </c>
      <c r="AH5" s="86"/>
      <c r="AI5" s="92" t="s">
        <v>364</v>
      </c>
      <c r="AJ5" s="86" t="b">
        <v>0</v>
      </c>
      <c r="AK5" s="86">
        <v>3</v>
      </c>
      <c r="AL5" s="92" t="s">
        <v>335</v>
      </c>
      <c r="AM5" s="86" t="s">
        <v>372</v>
      </c>
      <c r="AN5" s="86" t="b">
        <v>0</v>
      </c>
      <c r="AO5" s="92" t="s">
        <v>335</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1</v>
      </c>
      <c r="BE5" s="52">
        <v>5.2631578947368425</v>
      </c>
      <c r="BF5" s="51">
        <v>1</v>
      </c>
      <c r="BG5" s="52">
        <v>5.2631578947368425</v>
      </c>
      <c r="BH5" s="51">
        <v>0</v>
      </c>
      <c r="BI5" s="52">
        <v>0</v>
      </c>
      <c r="BJ5" s="51">
        <v>17</v>
      </c>
      <c r="BK5" s="52">
        <v>89.47368421052632</v>
      </c>
      <c r="BL5" s="51">
        <v>19</v>
      </c>
    </row>
    <row r="6" spans="1:64" ht="15">
      <c r="A6" s="84" t="s">
        <v>213</v>
      </c>
      <c r="B6" s="84" t="s">
        <v>212</v>
      </c>
      <c r="C6" s="53" t="s">
        <v>974</v>
      </c>
      <c r="D6" s="54">
        <v>3</v>
      </c>
      <c r="E6" s="65" t="s">
        <v>132</v>
      </c>
      <c r="F6" s="55">
        <v>32</v>
      </c>
      <c r="G6" s="53"/>
      <c r="H6" s="57"/>
      <c r="I6" s="56"/>
      <c r="J6" s="56"/>
      <c r="K6" s="36" t="s">
        <v>65</v>
      </c>
      <c r="L6" s="83">
        <v>6</v>
      </c>
      <c r="M6" s="83"/>
      <c r="N6" s="63"/>
      <c r="O6" s="86" t="s">
        <v>251</v>
      </c>
      <c r="P6" s="88">
        <v>43504.55872685185</v>
      </c>
      <c r="Q6" s="86" t="s">
        <v>254</v>
      </c>
      <c r="R6" s="86"/>
      <c r="S6" s="86"/>
      <c r="T6" s="86"/>
      <c r="U6" s="86"/>
      <c r="V6" s="90" t="s">
        <v>301</v>
      </c>
      <c r="W6" s="88">
        <v>43504.55872685185</v>
      </c>
      <c r="X6" s="90" t="s">
        <v>311</v>
      </c>
      <c r="Y6" s="86"/>
      <c r="Z6" s="86"/>
      <c r="AA6" s="92" t="s">
        <v>336</v>
      </c>
      <c r="AB6" s="86"/>
      <c r="AC6" s="86" t="b">
        <v>0</v>
      </c>
      <c r="AD6" s="86">
        <v>0</v>
      </c>
      <c r="AE6" s="92" t="s">
        <v>364</v>
      </c>
      <c r="AF6" s="86" t="b">
        <v>0</v>
      </c>
      <c r="AG6" s="86" t="s">
        <v>368</v>
      </c>
      <c r="AH6" s="86"/>
      <c r="AI6" s="92" t="s">
        <v>364</v>
      </c>
      <c r="AJ6" s="86" t="b">
        <v>0</v>
      </c>
      <c r="AK6" s="86">
        <v>3</v>
      </c>
      <c r="AL6" s="92" t="s">
        <v>335</v>
      </c>
      <c r="AM6" s="86" t="s">
        <v>372</v>
      </c>
      <c r="AN6" s="86" t="b">
        <v>0</v>
      </c>
      <c r="AO6" s="92" t="s">
        <v>335</v>
      </c>
      <c r="AP6" s="86" t="s">
        <v>176</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3</v>
      </c>
      <c r="BD6" s="51"/>
      <c r="BE6" s="52"/>
      <c r="BF6" s="51"/>
      <c r="BG6" s="52"/>
      <c r="BH6" s="51"/>
      <c r="BI6" s="52"/>
      <c r="BJ6" s="51"/>
      <c r="BK6" s="52"/>
      <c r="BL6" s="51"/>
    </row>
    <row r="7" spans="1:64" ht="15">
      <c r="A7" s="84" t="s">
        <v>214</v>
      </c>
      <c r="B7" s="84" t="s">
        <v>212</v>
      </c>
      <c r="C7" s="53" t="s">
        <v>974</v>
      </c>
      <c r="D7" s="54">
        <v>3</v>
      </c>
      <c r="E7" s="65" t="s">
        <v>132</v>
      </c>
      <c r="F7" s="55">
        <v>32</v>
      </c>
      <c r="G7" s="53"/>
      <c r="H7" s="57"/>
      <c r="I7" s="56"/>
      <c r="J7" s="56"/>
      <c r="K7" s="36" t="s">
        <v>65</v>
      </c>
      <c r="L7" s="83">
        <v>7</v>
      </c>
      <c r="M7" s="83"/>
      <c r="N7" s="63"/>
      <c r="O7" s="86" t="s">
        <v>251</v>
      </c>
      <c r="P7" s="88">
        <v>43504.77101851852</v>
      </c>
      <c r="Q7" s="86" t="s">
        <v>255</v>
      </c>
      <c r="R7" s="90" t="s">
        <v>274</v>
      </c>
      <c r="S7" s="86" t="s">
        <v>284</v>
      </c>
      <c r="T7" s="86"/>
      <c r="U7" s="86"/>
      <c r="V7" s="90" t="s">
        <v>302</v>
      </c>
      <c r="W7" s="88">
        <v>43504.77101851852</v>
      </c>
      <c r="X7" s="90" t="s">
        <v>312</v>
      </c>
      <c r="Y7" s="86"/>
      <c r="Z7" s="86"/>
      <c r="AA7" s="92" t="s">
        <v>337</v>
      </c>
      <c r="AB7" s="86"/>
      <c r="AC7" s="86" t="b">
        <v>0</v>
      </c>
      <c r="AD7" s="86">
        <v>4</v>
      </c>
      <c r="AE7" s="92" t="s">
        <v>364</v>
      </c>
      <c r="AF7" s="86" t="b">
        <v>0</v>
      </c>
      <c r="AG7" s="86" t="s">
        <v>368</v>
      </c>
      <c r="AH7" s="86"/>
      <c r="AI7" s="92" t="s">
        <v>364</v>
      </c>
      <c r="AJ7" s="86" t="b">
        <v>0</v>
      </c>
      <c r="AK7" s="86">
        <v>0</v>
      </c>
      <c r="AL7" s="92" t="s">
        <v>364</v>
      </c>
      <c r="AM7" s="86" t="s">
        <v>373</v>
      </c>
      <c r="AN7" s="86" t="b">
        <v>0</v>
      </c>
      <c r="AO7" s="92" t="s">
        <v>337</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v>2</v>
      </c>
      <c r="BE7" s="52">
        <v>7.407407407407407</v>
      </c>
      <c r="BF7" s="51">
        <v>0</v>
      </c>
      <c r="BG7" s="52">
        <v>0</v>
      </c>
      <c r="BH7" s="51">
        <v>0</v>
      </c>
      <c r="BI7" s="52">
        <v>0</v>
      </c>
      <c r="BJ7" s="51">
        <v>25</v>
      </c>
      <c r="BK7" s="52">
        <v>92.5925925925926</v>
      </c>
      <c r="BL7" s="51">
        <v>27</v>
      </c>
    </row>
    <row r="8" spans="1:64" ht="15">
      <c r="A8" s="84" t="s">
        <v>215</v>
      </c>
      <c r="B8" s="84" t="s">
        <v>224</v>
      </c>
      <c r="C8" s="53" t="s">
        <v>974</v>
      </c>
      <c r="D8" s="54">
        <v>3</v>
      </c>
      <c r="E8" s="65" t="s">
        <v>132</v>
      </c>
      <c r="F8" s="55">
        <v>32</v>
      </c>
      <c r="G8" s="53"/>
      <c r="H8" s="57"/>
      <c r="I8" s="56"/>
      <c r="J8" s="56"/>
      <c r="K8" s="36" t="s">
        <v>65</v>
      </c>
      <c r="L8" s="83">
        <v>8</v>
      </c>
      <c r="M8" s="83"/>
      <c r="N8" s="63"/>
      <c r="O8" s="86" t="s">
        <v>251</v>
      </c>
      <c r="P8" s="88">
        <v>43503.59134259259</v>
      </c>
      <c r="Q8" s="86" t="s">
        <v>254</v>
      </c>
      <c r="R8" s="86"/>
      <c r="S8" s="86"/>
      <c r="T8" s="86"/>
      <c r="U8" s="86"/>
      <c r="V8" s="90" t="s">
        <v>303</v>
      </c>
      <c r="W8" s="88">
        <v>43503.59134259259</v>
      </c>
      <c r="X8" s="90" t="s">
        <v>313</v>
      </c>
      <c r="Y8" s="86"/>
      <c r="Z8" s="86"/>
      <c r="AA8" s="92" t="s">
        <v>338</v>
      </c>
      <c r="AB8" s="86"/>
      <c r="AC8" s="86" t="b">
        <v>0</v>
      </c>
      <c r="AD8" s="86">
        <v>0</v>
      </c>
      <c r="AE8" s="92" t="s">
        <v>364</v>
      </c>
      <c r="AF8" s="86" t="b">
        <v>0</v>
      </c>
      <c r="AG8" s="86" t="s">
        <v>368</v>
      </c>
      <c r="AH8" s="86"/>
      <c r="AI8" s="92" t="s">
        <v>364</v>
      </c>
      <c r="AJ8" s="86" t="b">
        <v>0</v>
      </c>
      <c r="AK8" s="86">
        <v>3</v>
      </c>
      <c r="AL8" s="92" t="s">
        <v>335</v>
      </c>
      <c r="AM8" s="86" t="s">
        <v>374</v>
      </c>
      <c r="AN8" s="86" t="b">
        <v>0</v>
      </c>
      <c r="AO8" s="92" t="s">
        <v>335</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c r="BE8" s="52"/>
      <c r="BF8" s="51"/>
      <c r="BG8" s="52"/>
      <c r="BH8" s="51"/>
      <c r="BI8" s="52"/>
      <c r="BJ8" s="51"/>
      <c r="BK8" s="52"/>
      <c r="BL8" s="51"/>
    </row>
    <row r="9" spans="1:64" ht="15">
      <c r="A9" s="84" t="s">
        <v>216</v>
      </c>
      <c r="B9" s="84" t="s">
        <v>224</v>
      </c>
      <c r="C9" s="53" t="s">
        <v>974</v>
      </c>
      <c r="D9" s="54">
        <v>3</v>
      </c>
      <c r="E9" s="65" t="s">
        <v>132</v>
      </c>
      <c r="F9" s="55">
        <v>32</v>
      </c>
      <c r="G9" s="53"/>
      <c r="H9" s="57"/>
      <c r="I9" s="56"/>
      <c r="J9" s="56"/>
      <c r="K9" s="36" t="s">
        <v>65</v>
      </c>
      <c r="L9" s="83">
        <v>9</v>
      </c>
      <c r="M9" s="83"/>
      <c r="N9" s="63"/>
      <c r="O9" s="86" t="s">
        <v>251</v>
      </c>
      <c r="P9" s="88">
        <v>43503.57775462963</v>
      </c>
      <c r="Q9" s="86" t="s">
        <v>254</v>
      </c>
      <c r="R9" s="86"/>
      <c r="S9" s="86"/>
      <c r="T9" s="86"/>
      <c r="U9" s="86"/>
      <c r="V9" s="90" t="s">
        <v>304</v>
      </c>
      <c r="W9" s="88">
        <v>43503.57775462963</v>
      </c>
      <c r="X9" s="90" t="s">
        <v>314</v>
      </c>
      <c r="Y9" s="86"/>
      <c r="Z9" s="86"/>
      <c r="AA9" s="92" t="s">
        <v>339</v>
      </c>
      <c r="AB9" s="86"/>
      <c r="AC9" s="86" t="b">
        <v>0</v>
      </c>
      <c r="AD9" s="86">
        <v>0</v>
      </c>
      <c r="AE9" s="92" t="s">
        <v>364</v>
      </c>
      <c r="AF9" s="86" t="b">
        <v>0</v>
      </c>
      <c r="AG9" s="86" t="s">
        <v>368</v>
      </c>
      <c r="AH9" s="86"/>
      <c r="AI9" s="92" t="s">
        <v>364</v>
      </c>
      <c r="AJ9" s="86" t="b">
        <v>0</v>
      </c>
      <c r="AK9" s="86">
        <v>3</v>
      </c>
      <c r="AL9" s="92" t="s">
        <v>335</v>
      </c>
      <c r="AM9" s="86" t="s">
        <v>371</v>
      </c>
      <c r="AN9" s="86" t="b">
        <v>0</v>
      </c>
      <c r="AO9" s="92" t="s">
        <v>335</v>
      </c>
      <c r="AP9" s="86" t="s">
        <v>176</v>
      </c>
      <c r="AQ9" s="86">
        <v>0</v>
      </c>
      <c r="AR9" s="86">
        <v>0</v>
      </c>
      <c r="AS9" s="86"/>
      <c r="AT9" s="86"/>
      <c r="AU9" s="86"/>
      <c r="AV9" s="86"/>
      <c r="AW9" s="86"/>
      <c r="AX9" s="86"/>
      <c r="AY9" s="86"/>
      <c r="AZ9" s="86"/>
      <c r="BA9">
        <v>1</v>
      </c>
      <c r="BB9" s="85" t="str">
        <f>REPLACE(INDEX(GroupVertices[Group],MATCH(Edges[[#This Row],[Vertex 1]],GroupVertices[Vertex],0)),1,1,"")</f>
        <v>3</v>
      </c>
      <c r="BC9" s="85" t="str">
        <f>REPLACE(INDEX(GroupVertices[Group],MATCH(Edges[[#This Row],[Vertex 2]],GroupVertices[Vertex],0)),1,1,"")</f>
        <v>3</v>
      </c>
      <c r="BD9" s="51"/>
      <c r="BE9" s="52"/>
      <c r="BF9" s="51"/>
      <c r="BG9" s="52"/>
      <c r="BH9" s="51"/>
      <c r="BI9" s="52"/>
      <c r="BJ9" s="51"/>
      <c r="BK9" s="52"/>
      <c r="BL9" s="51"/>
    </row>
    <row r="10" spans="1:64" ht="15">
      <c r="A10" s="84" t="s">
        <v>217</v>
      </c>
      <c r="B10" s="84" t="s">
        <v>212</v>
      </c>
      <c r="C10" s="53" t="s">
        <v>974</v>
      </c>
      <c r="D10" s="54">
        <v>3</v>
      </c>
      <c r="E10" s="65" t="s">
        <v>132</v>
      </c>
      <c r="F10" s="55">
        <v>32</v>
      </c>
      <c r="G10" s="53"/>
      <c r="H10" s="57"/>
      <c r="I10" s="56"/>
      <c r="J10" s="56"/>
      <c r="K10" s="36" t="s">
        <v>65</v>
      </c>
      <c r="L10" s="83">
        <v>10</v>
      </c>
      <c r="M10" s="83"/>
      <c r="N10" s="63"/>
      <c r="O10" s="86" t="s">
        <v>251</v>
      </c>
      <c r="P10" s="88">
        <v>43505.328668981485</v>
      </c>
      <c r="Q10" s="86" t="s">
        <v>256</v>
      </c>
      <c r="R10" s="86"/>
      <c r="S10" s="86"/>
      <c r="T10" s="86"/>
      <c r="U10" s="86"/>
      <c r="V10" s="90" t="s">
        <v>305</v>
      </c>
      <c r="W10" s="88">
        <v>43505.328668981485</v>
      </c>
      <c r="X10" s="90" t="s">
        <v>315</v>
      </c>
      <c r="Y10" s="86"/>
      <c r="Z10" s="86"/>
      <c r="AA10" s="92" t="s">
        <v>340</v>
      </c>
      <c r="AB10" s="86"/>
      <c r="AC10" s="86" t="b">
        <v>0</v>
      </c>
      <c r="AD10" s="86">
        <v>0</v>
      </c>
      <c r="AE10" s="92" t="s">
        <v>364</v>
      </c>
      <c r="AF10" s="86" t="b">
        <v>0</v>
      </c>
      <c r="AG10" s="86" t="s">
        <v>368</v>
      </c>
      <c r="AH10" s="86"/>
      <c r="AI10" s="92" t="s">
        <v>364</v>
      </c>
      <c r="AJ10" s="86" t="b">
        <v>0</v>
      </c>
      <c r="AK10" s="86">
        <v>1</v>
      </c>
      <c r="AL10" s="92" t="s">
        <v>345</v>
      </c>
      <c r="AM10" s="86" t="s">
        <v>373</v>
      </c>
      <c r="AN10" s="86" t="b">
        <v>0</v>
      </c>
      <c r="AO10" s="92" t="s">
        <v>345</v>
      </c>
      <c r="AP10" s="86" t="s">
        <v>176</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3</v>
      </c>
      <c r="BD10" s="51"/>
      <c r="BE10" s="52"/>
      <c r="BF10" s="51"/>
      <c r="BG10" s="52"/>
      <c r="BH10" s="51"/>
      <c r="BI10" s="52"/>
      <c r="BJ10" s="51"/>
      <c r="BK10" s="52"/>
      <c r="BL10" s="51"/>
    </row>
    <row r="11" spans="1:64" ht="15">
      <c r="A11" s="84" t="s">
        <v>217</v>
      </c>
      <c r="B11" s="84" t="s">
        <v>216</v>
      </c>
      <c r="C11" s="53" t="s">
        <v>974</v>
      </c>
      <c r="D11" s="54">
        <v>3</v>
      </c>
      <c r="E11" s="65" t="s">
        <v>132</v>
      </c>
      <c r="F11" s="55">
        <v>32</v>
      </c>
      <c r="G11" s="53"/>
      <c r="H11" s="57"/>
      <c r="I11" s="56"/>
      <c r="J11" s="56"/>
      <c r="K11" s="36" t="s">
        <v>65</v>
      </c>
      <c r="L11" s="83">
        <v>11</v>
      </c>
      <c r="M11" s="83"/>
      <c r="N11" s="63"/>
      <c r="O11" s="86" t="s">
        <v>251</v>
      </c>
      <c r="P11" s="88">
        <v>43505.328668981485</v>
      </c>
      <c r="Q11" s="86" t="s">
        <v>256</v>
      </c>
      <c r="R11" s="86"/>
      <c r="S11" s="86"/>
      <c r="T11" s="86"/>
      <c r="U11" s="86"/>
      <c r="V11" s="90" t="s">
        <v>305</v>
      </c>
      <c r="W11" s="88">
        <v>43505.328668981485</v>
      </c>
      <c r="X11" s="90" t="s">
        <v>315</v>
      </c>
      <c r="Y11" s="86"/>
      <c r="Z11" s="86"/>
      <c r="AA11" s="92" t="s">
        <v>340</v>
      </c>
      <c r="AB11" s="86"/>
      <c r="AC11" s="86" t="b">
        <v>0</v>
      </c>
      <c r="AD11" s="86">
        <v>0</v>
      </c>
      <c r="AE11" s="92" t="s">
        <v>364</v>
      </c>
      <c r="AF11" s="86" t="b">
        <v>0</v>
      </c>
      <c r="AG11" s="86" t="s">
        <v>368</v>
      </c>
      <c r="AH11" s="86"/>
      <c r="AI11" s="92" t="s">
        <v>364</v>
      </c>
      <c r="AJ11" s="86" t="b">
        <v>0</v>
      </c>
      <c r="AK11" s="86">
        <v>1</v>
      </c>
      <c r="AL11" s="92" t="s">
        <v>345</v>
      </c>
      <c r="AM11" s="86" t="s">
        <v>373</v>
      </c>
      <c r="AN11" s="86" t="b">
        <v>0</v>
      </c>
      <c r="AO11" s="92" t="s">
        <v>345</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v>0</v>
      </c>
      <c r="BE11" s="52">
        <v>0</v>
      </c>
      <c r="BF11" s="51">
        <v>1</v>
      </c>
      <c r="BG11" s="52">
        <v>3.8461538461538463</v>
      </c>
      <c r="BH11" s="51">
        <v>0</v>
      </c>
      <c r="BI11" s="52">
        <v>0</v>
      </c>
      <c r="BJ11" s="51">
        <v>25</v>
      </c>
      <c r="BK11" s="52">
        <v>96.15384615384616</v>
      </c>
      <c r="BL11" s="51">
        <v>26</v>
      </c>
    </row>
    <row r="12" spans="1:64" ht="15">
      <c r="A12" s="84" t="s">
        <v>218</v>
      </c>
      <c r="B12" s="84" t="s">
        <v>225</v>
      </c>
      <c r="C12" s="53" t="s">
        <v>974</v>
      </c>
      <c r="D12" s="54">
        <v>3</v>
      </c>
      <c r="E12" s="65" t="s">
        <v>132</v>
      </c>
      <c r="F12" s="55">
        <v>32</v>
      </c>
      <c r="G12" s="53"/>
      <c r="H12" s="57"/>
      <c r="I12" s="56"/>
      <c r="J12" s="56"/>
      <c r="K12" s="36" t="s">
        <v>65</v>
      </c>
      <c r="L12" s="83">
        <v>12</v>
      </c>
      <c r="M12" s="83"/>
      <c r="N12" s="63"/>
      <c r="O12" s="86" t="s">
        <v>251</v>
      </c>
      <c r="P12" s="88">
        <v>43507.5246875</v>
      </c>
      <c r="Q12" s="86" t="s">
        <v>257</v>
      </c>
      <c r="R12" s="86"/>
      <c r="S12" s="86"/>
      <c r="T12" s="86" t="s">
        <v>290</v>
      </c>
      <c r="U12" s="86"/>
      <c r="V12" s="90" t="s">
        <v>306</v>
      </c>
      <c r="W12" s="88">
        <v>43507.5246875</v>
      </c>
      <c r="X12" s="90" t="s">
        <v>316</v>
      </c>
      <c r="Y12" s="86"/>
      <c r="Z12" s="86"/>
      <c r="AA12" s="92" t="s">
        <v>341</v>
      </c>
      <c r="AB12" s="86"/>
      <c r="AC12" s="86" t="b">
        <v>0</v>
      </c>
      <c r="AD12" s="86">
        <v>0</v>
      </c>
      <c r="AE12" s="92" t="s">
        <v>364</v>
      </c>
      <c r="AF12" s="86" t="b">
        <v>0</v>
      </c>
      <c r="AG12" s="86" t="s">
        <v>368</v>
      </c>
      <c r="AH12" s="86"/>
      <c r="AI12" s="92" t="s">
        <v>364</v>
      </c>
      <c r="AJ12" s="86" t="b">
        <v>0</v>
      </c>
      <c r="AK12" s="86">
        <v>1</v>
      </c>
      <c r="AL12" s="92" t="s">
        <v>350</v>
      </c>
      <c r="AM12" s="86" t="s">
        <v>372</v>
      </c>
      <c r="AN12" s="86" t="b">
        <v>0</v>
      </c>
      <c r="AO12" s="92" t="s">
        <v>350</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15">
      <c r="A13" s="84" t="s">
        <v>218</v>
      </c>
      <c r="B13" s="84" t="s">
        <v>226</v>
      </c>
      <c r="C13" s="53" t="s">
        <v>974</v>
      </c>
      <c r="D13" s="54">
        <v>3</v>
      </c>
      <c r="E13" s="65" t="s">
        <v>132</v>
      </c>
      <c r="F13" s="55">
        <v>32</v>
      </c>
      <c r="G13" s="53"/>
      <c r="H13" s="57"/>
      <c r="I13" s="56"/>
      <c r="J13" s="56"/>
      <c r="K13" s="36" t="s">
        <v>65</v>
      </c>
      <c r="L13" s="83">
        <v>13</v>
      </c>
      <c r="M13" s="83"/>
      <c r="N13" s="63"/>
      <c r="O13" s="86" t="s">
        <v>251</v>
      </c>
      <c r="P13" s="88">
        <v>43507.5246875</v>
      </c>
      <c r="Q13" s="86" t="s">
        <v>257</v>
      </c>
      <c r="R13" s="86"/>
      <c r="S13" s="86"/>
      <c r="T13" s="86" t="s">
        <v>290</v>
      </c>
      <c r="U13" s="86"/>
      <c r="V13" s="90" t="s">
        <v>306</v>
      </c>
      <c r="W13" s="88">
        <v>43507.5246875</v>
      </c>
      <c r="X13" s="90" t="s">
        <v>316</v>
      </c>
      <c r="Y13" s="86"/>
      <c r="Z13" s="86"/>
      <c r="AA13" s="92" t="s">
        <v>341</v>
      </c>
      <c r="AB13" s="86"/>
      <c r="AC13" s="86" t="b">
        <v>0</v>
      </c>
      <c r="AD13" s="86">
        <v>0</v>
      </c>
      <c r="AE13" s="92" t="s">
        <v>364</v>
      </c>
      <c r="AF13" s="86" t="b">
        <v>0</v>
      </c>
      <c r="AG13" s="86" t="s">
        <v>368</v>
      </c>
      <c r="AH13" s="86"/>
      <c r="AI13" s="92" t="s">
        <v>364</v>
      </c>
      <c r="AJ13" s="86" t="b">
        <v>0</v>
      </c>
      <c r="AK13" s="86">
        <v>1</v>
      </c>
      <c r="AL13" s="92" t="s">
        <v>350</v>
      </c>
      <c r="AM13" s="86" t="s">
        <v>372</v>
      </c>
      <c r="AN13" s="86" t="b">
        <v>0</v>
      </c>
      <c r="AO13" s="92" t="s">
        <v>350</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15">
      <c r="A14" s="84" t="s">
        <v>218</v>
      </c>
      <c r="B14" s="84" t="s">
        <v>227</v>
      </c>
      <c r="C14" s="53" t="s">
        <v>974</v>
      </c>
      <c r="D14" s="54">
        <v>3</v>
      </c>
      <c r="E14" s="65" t="s">
        <v>132</v>
      </c>
      <c r="F14" s="55">
        <v>32</v>
      </c>
      <c r="G14" s="53"/>
      <c r="H14" s="57"/>
      <c r="I14" s="56"/>
      <c r="J14" s="56"/>
      <c r="K14" s="36" t="s">
        <v>65</v>
      </c>
      <c r="L14" s="83">
        <v>14</v>
      </c>
      <c r="M14" s="83"/>
      <c r="N14" s="63"/>
      <c r="O14" s="86" t="s">
        <v>251</v>
      </c>
      <c r="P14" s="88">
        <v>43507.5246875</v>
      </c>
      <c r="Q14" s="86" t="s">
        <v>257</v>
      </c>
      <c r="R14" s="86"/>
      <c r="S14" s="86"/>
      <c r="T14" s="86" t="s">
        <v>290</v>
      </c>
      <c r="U14" s="86"/>
      <c r="V14" s="90" t="s">
        <v>306</v>
      </c>
      <c r="W14" s="88">
        <v>43507.5246875</v>
      </c>
      <c r="X14" s="90" t="s">
        <v>316</v>
      </c>
      <c r="Y14" s="86"/>
      <c r="Z14" s="86"/>
      <c r="AA14" s="92" t="s">
        <v>341</v>
      </c>
      <c r="AB14" s="86"/>
      <c r="AC14" s="86" t="b">
        <v>0</v>
      </c>
      <c r="AD14" s="86">
        <v>0</v>
      </c>
      <c r="AE14" s="92" t="s">
        <v>364</v>
      </c>
      <c r="AF14" s="86" t="b">
        <v>0</v>
      </c>
      <c r="AG14" s="86" t="s">
        <v>368</v>
      </c>
      <c r="AH14" s="86"/>
      <c r="AI14" s="92" t="s">
        <v>364</v>
      </c>
      <c r="AJ14" s="86" t="b">
        <v>0</v>
      </c>
      <c r="AK14" s="86">
        <v>1</v>
      </c>
      <c r="AL14" s="92" t="s">
        <v>350</v>
      </c>
      <c r="AM14" s="86" t="s">
        <v>372</v>
      </c>
      <c r="AN14" s="86" t="b">
        <v>0</v>
      </c>
      <c r="AO14" s="92" t="s">
        <v>350</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15">
      <c r="A15" s="84" t="s">
        <v>218</v>
      </c>
      <c r="B15" s="84" t="s">
        <v>219</v>
      </c>
      <c r="C15" s="53" t="s">
        <v>974</v>
      </c>
      <c r="D15" s="54">
        <v>3</v>
      </c>
      <c r="E15" s="65" t="s">
        <v>132</v>
      </c>
      <c r="F15" s="55">
        <v>32</v>
      </c>
      <c r="G15" s="53"/>
      <c r="H15" s="57"/>
      <c r="I15" s="56"/>
      <c r="J15" s="56"/>
      <c r="K15" s="36" t="s">
        <v>65</v>
      </c>
      <c r="L15" s="83">
        <v>15</v>
      </c>
      <c r="M15" s="83"/>
      <c r="N15" s="63"/>
      <c r="O15" s="86" t="s">
        <v>251</v>
      </c>
      <c r="P15" s="88">
        <v>43507.5246875</v>
      </c>
      <c r="Q15" s="86" t="s">
        <v>257</v>
      </c>
      <c r="R15" s="86"/>
      <c r="S15" s="86"/>
      <c r="T15" s="86" t="s">
        <v>290</v>
      </c>
      <c r="U15" s="86"/>
      <c r="V15" s="90" t="s">
        <v>306</v>
      </c>
      <c r="W15" s="88">
        <v>43507.5246875</v>
      </c>
      <c r="X15" s="90" t="s">
        <v>316</v>
      </c>
      <c r="Y15" s="86"/>
      <c r="Z15" s="86"/>
      <c r="AA15" s="92" t="s">
        <v>341</v>
      </c>
      <c r="AB15" s="86"/>
      <c r="AC15" s="86" t="b">
        <v>0</v>
      </c>
      <c r="AD15" s="86">
        <v>0</v>
      </c>
      <c r="AE15" s="92" t="s">
        <v>364</v>
      </c>
      <c r="AF15" s="86" t="b">
        <v>0</v>
      </c>
      <c r="AG15" s="86" t="s">
        <v>368</v>
      </c>
      <c r="AH15" s="86"/>
      <c r="AI15" s="92" t="s">
        <v>364</v>
      </c>
      <c r="AJ15" s="86" t="b">
        <v>0</v>
      </c>
      <c r="AK15" s="86">
        <v>1</v>
      </c>
      <c r="AL15" s="92" t="s">
        <v>350</v>
      </c>
      <c r="AM15" s="86" t="s">
        <v>372</v>
      </c>
      <c r="AN15" s="86" t="b">
        <v>0</v>
      </c>
      <c r="AO15" s="92" t="s">
        <v>350</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3</v>
      </c>
      <c r="BE15" s="52">
        <v>16.666666666666668</v>
      </c>
      <c r="BF15" s="51">
        <v>0</v>
      </c>
      <c r="BG15" s="52">
        <v>0</v>
      </c>
      <c r="BH15" s="51">
        <v>0</v>
      </c>
      <c r="BI15" s="52">
        <v>0</v>
      </c>
      <c r="BJ15" s="51">
        <v>15</v>
      </c>
      <c r="BK15" s="52">
        <v>83.33333333333333</v>
      </c>
      <c r="BL15" s="51">
        <v>18</v>
      </c>
    </row>
    <row r="16" spans="1:64" ht="15">
      <c r="A16" s="84" t="s">
        <v>219</v>
      </c>
      <c r="B16" s="84" t="s">
        <v>228</v>
      </c>
      <c r="C16" s="53" t="s">
        <v>974</v>
      </c>
      <c r="D16" s="54">
        <v>3</v>
      </c>
      <c r="E16" s="65" t="s">
        <v>132</v>
      </c>
      <c r="F16" s="55">
        <v>32</v>
      </c>
      <c r="G16" s="53"/>
      <c r="H16" s="57"/>
      <c r="I16" s="56"/>
      <c r="J16" s="56"/>
      <c r="K16" s="36" t="s">
        <v>65</v>
      </c>
      <c r="L16" s="83">
        <v>16</v>
      </c>
      <c r="M16" s="83"/>
      <c r="N16" s="63"/>
      <c r="O16" s="86" t="s">
        <v>251</v>
      </c>
      <c r="P16" s="88">
        <v>43501.50722222222</v>
      </c>
      <c r="Q16" s="86" t="s">
        <v>258</v>
      </c>
      <c r="R16" s="90" t="s">
        <v>275</v>
      </c>
      <c r="S16" s="86" t="s">
        <v>285</v>
      </c>
      <c r="T16" s="86" t="s">
        <v>291</v>
      </c>
      <c r="U16" s="86"/>
      <c r="V16" s="90" t="s">
        <v>307</v>
      </c>
      <c r="W16" s="88">
        <v>43501.50722222222</v>
      </c>
      <c r="X16" s="90" t="s">
        <v>317</v>
      </c>
      <c r="Y16" s="86"/>
      <c r="Z16" s="86"/>
      <c r="AA16" s="92" t="s">
        <v>342</v>
      </c>
      <c r="AB16" s="86"/>
      <c r="AC16" s="86" t="b">
        <v>0</v>
      </c>
      <c r="AD16" s="86">
        <v>3</v>
      </c>
      <c r="AE16" s="92" t="s">
        <v>364</v>
      </c>
      <c r="AF16" s="86" t="b">
        <v>0</v>
      </c>
      <c r="AG16" s="86" t="s">
        <v>368</v>
      </c>
      <c r="AH16" s="86"/>
      <c r="AI16" s="92" t="s">
        <v>364</v>
      </c>
      <c r="AJ16" s="86" t="b">
        <v>0</v>
      </c>
      <c r="AK16" s="86">
        <v>1</v>
      </c>
      <c r="AL16" s="92" t="s">
        <v>364</v>
      </c>
      <c r="AM16" s="86" t="s">
        <v>375</v>
      </c>
      <c r="AN16" s="86" t="b">
        <v>0</v>
      </c>
      <c r="AO16" s="92" t="s">
        <v>342</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15">
      <c r="A17" s="84" t="s">
        <v>219</v>
      </c>
      <c r="B17" s="84" t="s">
        <v>229</v>
      </c>
      <c r="C17" s="53" t="s">
        <v>974</v>
      </c>
      <c r="D17" s="54">
        <v>3</v>
      </c>
      <c r="E17" s="65" t="s">
        <v>132</v>
      </c>
      <c r="F17" s="55">
        <v>32</v>
      </c>
      <c r="G17" s="53"/>
      <c r="H17" s="57"/>
      <c r="I17" s="56"/>
      <c r="J17" s="56"/>
      <c r="K17" s="36" t="s">
        <v>65</v>
      </c>
      <c r="L17" s="83">
        <v>17</v>
      </c>
      <c r="M17" s="83"/>
      <c r="N17" s="63"/>
      <c r="O17" s="86" t="s">
        <v>251</v>
      </c>
      <c r="P17" s="88">
        <v>43501.50722222222</v>
      </c>
      <c r="Q17" s="86" t="s">
        <v>258</v>
      </c>
      <c r="R17" s="90" t="s">
        <v>275</v>
      </c>
      <c r="S17" s="86" t="s">
        <v>285</v>
      </c>
      <c r="T17" s="86" t="s">
        <v>291</v>
      </c>
      <c r="U17" s="86"/>
      <c r="V17" s="90" t="s">
        <v>307</v>
      </c>
      <c r="W17" s="88">
        <v>43501.50722222222</v>
      </c>
      <c r="X17" s="90" t="s">
        <v>317</v>
      </c>
      <c r="Y17" s="86"/>
      <c r="Z17" s="86"/>
      <c r="AA17" s="92" t="s">
        <v>342</v>
      </c>
      <c r="AB17" s="86"/>
      <c r="AC17" s="86" t="b">
        <v>0</v>
      </c>
      <c r="AD17" s="86">
        <v>3</v>
      </c>
      <c r="AE17" s="92" t="s">
        <v>364</v>
      </c>
      <c r="AF17" s="86" t="b">
        <v>0</v>
      </c>
      <c r="AG17" s="86" t="s">
        <v>368</v>
      </c>
      <c r="AH17" s="86"/>
      <c r="AI17" s="92" t="s">
        <v>364</v>
      </c>
      <c r="AJ17" s="86" t="b">
        <v>0</v>
      </c>
      <c r="AK17" s="86">
        <v>1</v>
      </c>
      <c r="AL17" s="92" t="s">
        <v>364</v>
      </c>
      <c r="AM17" s="86" t="s">
        <v>375</v>
      </c>
      <c r="AN17" s="86" t="b">
        <v>0</v>
      </c>
      <c r="AO17" s="92" t="s">
        <v>342</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15">
      <c r="A18" s="84" t="s">
        <v>219</v>
      </c>
      <c r="B18" s="84" t="s">
        <v>230</v>
      </c>
      <c r="C18" s="53" t="s">
        <v>974</v>
      </c>
      <c r="D18" s="54">
        <v>3</v>
      </c>
      <c r="E18" s="65" t="s">
        <v>132</v>
      </c>
      <c r="F18" s="55">
        <v>32</v>
      </c>
      <c r="G18" s="53"/>
      <c r="H18" s="57"/>
      <c r="I18" s="56"/>
      <c r="J18" s="56"/>
      <c r="K18" s="36" t="s">
        <v>65</v>
      </c>
      <c r="L18" s="83">
        <v>18</v>
      </c>
      <c r="M18" s="83"/>
      <c r="N18" s="63"/>
      <c r="O18" s="86" t="s">
        <v>251</v>
      </c>
      <c r="P18" s="88">
        <v>43501.50722222222</v>
      </c>
      <c r="Q18" s="86" t="s">
        <v>258</v>
      </c>
      <c r="R18" s="90" t="s">
        <v>275</v>
      </c>
      <c r="S18" s="86" t="s">
        <v>285</v>
      </c>
      <c r="T18" s="86" t="s">
        <v>291</v>
      </c>
      <c r="U18" s="86"/>
      <c r="V18" s="90" t="s">
        <v>307</v>
      </c>
      <c r="W18" s="88">
        <v>43501.50722222222</v>
      </c>
      <c r="X18" s="90" t="s">
        <v>317</v>
      </c>
      <c r="Y18" s="86"/>
      <c r="Z18" s="86"/>
      <c r="AA18" s="92" t="s">
        <v>342</v>
      </c>
      <c r="AB18" s="86"/>
      <c r="AC18" s="86" t="b">
        <v>0</v>
      </c>
      <c r="AD18" s="86">
        <v>3</v>
      </c>
      <c r="AE18" s="92" t="s">
        <v>364</v>
      </c>
      <c r="AF18" s="86" t="b">
        <v>0</v>
      </c>
      <c r="AG18" s="86" t="s">
        <v>368</v>
      </c>
      <c r="AH18" s="86"/>
      <c r="AI18" s="92" t="s">
        <v>364</v>
      </c>
      <c r="AJ18" s="86" t="b">
        <v>0</v>
      </c>
      <c r="AK18" s="86">
        <v>1</v>
      </c>
      <c r="AL18" s="92" t="s">
        <v>364</v>
      </c>
      <c r="AM18" s="86" t="s">
        <v>375</v>
      </c>
      <c r="AN18" s="86" t="b">
        <v>0</v>
      </c>
      <c r="AO18" s="92" t="s">
        <v>342</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15">
      <c r="A19" s="84" t="s">
        <v>215</v>
      </c>
      <c r="B19" s="84" t="s">
        <v>216</v>
      </c>
      <c r="C19" s="53" t="s">
        <v>974</v>
      </c>
      <c r="D19" s="54">
        <v>3</v>
      </c>
      <c r="E19" s="65" t="s">
        <v>132</v>
      </c>
      <c r="F19" s="55">
        <v>32</v>
      </c>
      <c r="G19" s="53"/>
      <c r="H19" s="57"/>
      <c r="I19" s="56"/>
      <c r="J19" s="56"/>
      <c r="K19" s="36" t="s">
        <v>66</v>
      </c>
      <c r="L19" s="83">
        <v>19</v>
      </c>
      <c r="M19" s="83"/>
      <c r="N19" s="63"/>
      <c r="O19" s="86" t="s">
        <v>251</v>
      </c>
      <c r="P19" s="88">
        <v>43503.585324074076</v>
      </c>
      <c r="Q19" s="86" t="s">
        <v>259</v>
      </c>
      <c r="R19" s="90" t="s">
        <v>276</v>
      </c>
      <c r="S19" s="86" t="s">
        <v>284</v>
      </c>
      <c r="T19" s="86"/>
      <c r="U19" s="86"/>
      <c r="V19" s="90" t="s">
        <v>303</v>
      </c>
      <c r="W19" s="88">
        <v>43503.585324074076</v>
      </c>
      <c r="X19" s="90" t="s">
        <v>318</v>
      </c>
      <c r="Y19" s="86"/>
      <c r="Z19" s="86"/>
      <c r="AA19" s="92" t="s">
        <v>343</v>
      </c>
      <c r="AB19" s="86"/>
      <c r="AC19" s="86" t="b">
        <v>0</v>
      </c>
      <c r="AD19" s="86">
        <v>1</v>
      </c>
      <c r="AE19" s="92" t="s">
        <v>364</v>
      </c>
      <c r="AF19" s="86" t="b">
        <v>0</v>
      </c>
      <c r="AG19" s="86" t="s">
        <v>368</v>
      </c>
      <c r="AH19" s="86"/>
      <c r="AI19" s="92" t="s">
        <v>364</v>
      </c>
      <c r="AJ19" s="86" t="b">
        <v>0</v>
      </c>
      <c r="AK19" s="86">
        <v>2</v>
      </c>
      <c r="AL19" s="92" t="s">
        <v>364</v>
      </c>
      <c r="AM19" s="86" t="s">
        <v>374</v>
      </c>
      <c r="AN19" s="86" t="b">
        <v>0</v>
      </c>
      <c r="AO19" s="92" t="s">
        <v>343</v>
      </c>
      <c r="AP19" s="86" t="s">
        <v>176</v>
      </c>
      <c r="AQ19" s="86">
        <v>0</v>
      </c>
      <c r="AR19" s="86">
        <v>0</v>
      </c>
      <c r="AS19" s="86"/>
      <c r="AT19" s="86"/>
      <c r="AU19" s="86"/>
      <c r="AV19" s="86"/>
      <c r="AW19" s="86"/>
      <c r="AX19" s="86"/>
      <c r="AY19" s="86"/>
      <c r="AZ19" s="86"/>
      <c r="BA19">
        <v>1</v>
      </c>
      <c r="BB19" s="85" t="str">
        <f>REPLACE(INDEX(GroupVertices[Group],MATCH(Edges[[#This Row],[Vertex 1]],GroupVertices[Vertex],0)),1,1,"")</f>
        <v>3</v>
      </c>
      <c r="BC19" s="85" t="str">
        <f>REPLACE(INDEX(GroupVertices[Group],MATCH(Edges[[#This Row],[Vertex 2]],GroupVertices[Vertex],0)),1,1,"")</f>
        <v>3</v>
      </c>
      <c r="BD19" s="51">
        <v>1</v>
      </c>
      <c r="BE19" s="52">
        <v>5.2631578947368425</v>
      </c>
      <c r="BF19" s="51">
        <v>0</v>
      </c>
      <c r="BG19" s="52">
        <v>0</v>
      </c>
      <c r="BH19" s="51">
        <v>0</v>
      </c>
      <c r="BI19" s="52">
        <v>0</v>
      </c>
      <c r="BJ19" s="51">
        <v>18</v>
      </c>
      <c r="BK19" s="52">
        <v>94.73684210526316</v>
      </c>
      <c r="BL19" s="51">
        <v>19</v>
      </c>
    </row>
    <row r="20" spans="1:64" ht="30">
      <c r="A20" s="84" t="s">
        <v>212</v>
      </c>
      <c r="B20" s="84" t="s">
        <v>216</v>
      </c>
      <c r="C20" s="53" t="s">
        <v>975</v>
      </c>
      <c r="D20" s="54">
        <v>6.5</v>
      </c>
      <c r="E20" s="65" t="s">
        <v>136</v>
      </c>
      <c r="F20" s="55">
        <v>29.4</v>
      </c>
      <c r="G20" s="53"/>
      <c r="H20" s="57"/>
      <c r="I20" s="56"/>
      <c r="J20" s="56"/>
      <c r="K20" s="36" t="s">
        <v>66</v>
      </c>
      <c r="L20" s="83">
        <v>20</v>
      </c>
      <c r="M20" s="83"/>
      <c r="N20" s="63"/>
      <c r="O20" s="86" t="s">
        <v>251</v>
      </c>
      <c r="P20" s="88">
        <v>43502.9353125</v>
      </c>
      <c r="Q20" s="86" t="s">
        <v>253</v>
      </c>
      <c r="R20" s="90" t="s">
        <v>274</v>
      </c>
      <c r="S20" s="86" t="s">
        <v>284</v>
      </c>
      <c r="T20" s="86"/>
      <c r="U20" s="86"/>
      <c r="V20" s="90" t="s">
        <v>300</v>
      </c>
      <c r="W20" s="88">
        <v>43502.9353125</v>
      </c>
      <c r="X20" s="90" t="s">
        <v>310</v>
      </c>
      <c r="Y20" s="86"/>
      <c r="Z20" s="86"/>
      <c r="AA20" s="92" t="s">
        <v>335</v>
      </c>
      <c r="AB20" s="86"/>
      <c r="AC20" s="86" t="b">
        <v>0</v>
      </c>
      <c r="AD20" s="86">
        <v>3</v>
      </c>
      <c r="AE20" s="92" t="s">
        <v>364</v>
      </c>
      <c r="AF20" s="86" t="b">
        <v>0</v>
      </c>
      <c r="AG20" s="86" t="s">
        <v>368</v>
      </c>
      <c r="AH20" s="86"/>
      <c r="AI20" s="92" t="s">
        <v>364</v>
      </c>
      <c r="AJ20" s="86" t="b">
        <v>0</v>
      </c>
      <c r="AK20" s="86">
        <v>3</v>
      </c>
      <c r="AL20" s="92" t="s">
        <v>364</v>
      </c>
      <c r="AM20" s="86" t="s">
        <v>371</v>
      </c>
      <c r="AN20" s="86" t="b">
        <v>0</v>
      </c>
      <c r="AO20" s="92" t="s">
        <v>335</v>
      </c>
      <c r="AP20" s="86" t="s">
        <v>176</v>
      </c>
      <c r="AQ20" s="86">
        <v>0</v>
      </c>
      <c r="AR20" s="86">
        <v>0</v>
      </c>
      <c r="AS20" s="86"/>
      <c r="AT20" s="86"/>
      <c r="AU20" s="86"/>
      <c r="AV20" s="86"/>
      <c r="AW20" s="86"/>
      <c r="AX20" s="86"/>
      <c r="AY20" s="86"/>
      <c r="AZ20" s="86"/>
      <c r="BA20">
        <v>2</v>
      </c>
      <c r="BB20" s="85" t="str">
        <f>REPLACE(INDEX(GroupVertices[Group],MATCH(Edges[[#This Row],[Vertex 1]],GroupVertices[Vertex],0)),1,1,"")</f>
        <v>3</v>
      </c>
      <c r="BC20" s="85" t="str">
        <f>REPLACE(INDEX(GroupVertices[Group],MATCH(Edges[[#This Row],[Vertex 2]],GroupVertices[Vertex],0)),1,1,"")</f>
        <v>3</v>
      </c>
      <c r="BD20" s="51"/>
      <c r="BE20" s="52"/>
      <c r="BF20" s="51"/>
      <c r="BG20" s="52"/>
      <c r="BH20" s="51"/>
      <c r="BI20" s="52"/>
      <c r="BJ20" s="51"/>
      <c r="BK20" s="52"/>
      <c r="BL20" s="51"/>
    </row>
    <row r="21" spans="1:64" ht="30">
      <c r="A21" s="84" t="s">
        <v>212</v>
      </c>
      <c r="B21" s="84" t="s">
        <v>216</v>
      </c>
      <c r="C21" s="53" t="s">
        <v>975</v>
      </c>
      <c r="D21" s="54">
        <v>6.5</v>
      </c>
      <c r="E21" s="65" t="s">
        <v>136</v>
      </c>
      <c r="F21" s="55">
        <v>29.4</v>
      </c>
      <c r="G21" s="53"/>
      <c r="H21" s="57"/>
      <c r="I21" s="56"/>
      <c r="J21" s="56"/>
      <c r="K21" s="36" t="s">
        <v>66</v>
      </c>
      <c r="L21" s="83">
        <v>21</v>
      </c>
      <c r="M21" s="83"/>
      <c r="N21" s="63"/>
      <c r="O21" s="86" t="s">
        <v>251</v>
      </c>
      <c r="P21" s="88">
        <v>43503.92321759259</v>
      </c>
      <c r="Q21" s="86" t="s">
        <v>260</v>
      </c>
      <c r="R21" s="86"/>
      <c r="S21" s="86"/>
      <c r="T21" s="86"/>
      <c r="U21" s="86"/>
      <c r="V21" s="90" t="s">
        <v>300</v>
      </c>
      <c r="W21" s="88">
        <v>43503.92321759259</v>
      </c>
      <c r="X21" s="90" t="s">
        <v>319</v>
      </c>
      <c r="Y21" s="86"/>
      <c r="Z21" s="86"/>
      <c r="AA21" s="92" t="s">
        <v>344</v>
      </c>
      <c r="AB21" s="86"/>
      <c r="AC21" s="86" t="b">
        <v>0</v>
      </c>
      <c r="AD21" s="86">
        <v>0</v>
      </c>
      <c r="AE21" s="92" t="s">
        <v>364</v>
      </c>
      <c r="AF21" s="86" t="b">
        <v>0</v>
      </c>
      <c r="AG21" s="86" t="s">
        <v>368</v>
      </c>
      <c r="AH21" s="86"/>
      <c r="AI21" s="92" t="s">
        <v>364</v>
      </c>
      <c r="AJ21" s="86" t="b">
        <v>0</v>
      </c>
      <c r="AK21" s="86">
        <v>2</v>
      </c>
      <c r="AL21" s="92" t="s">
        <v>343</v>
      </c>
      <c r="AM21" s="86" t="s">
        <v>372</v>
      </c>
      <c r="AN21" s="86" t="b">
        <v>0</v>
      </c>
      <c r="AO21" s="92" t="s">
        <v>343</v>
      </c>
      <c r="AP21" s="86" t="s">
        <v>176</v>
      </c>
      <c r="AQ21" s="86">
        <v>0</v>
      </c>
      <c r="AR21" s="86">
        <v>0</v>
      </c>
      <c r="AS21" s="86"/>
      <c r="AT21" s="86"/>
      <c r="AU21" s="86"/>
      <c r="AV21" s="86"/>
      <c r="AW21" s="86"/>
      <c r="AX21" s="86"/>
      <c r="AY21" s="86"/>
      <c r="AZ21" s="86"/>
      <c r="BA21">
        <v>2</v>
      </c>
      <c r="BB21" s="85" t="str">
        <f>REPLACE(INDEX(GroupVertices[Group],MATCH(Edges[[#This Row],[Vertex 1]],GroupVertices[Vertex],0)),1,1,"")</f>
        <v>3</v>
      </c>
      <c r="BC21" s="85" t="str">
        <f>REPLACE(INDEX(GroupVertices[Group],MATCH(Edges[[#This Row],[Vertex 2]],GroupVertices[Vertex],0)),1,1,"")</f>
        <v>3</v>
      </c>
      <c r="BD21" s="51">
        <v>1</v>
      </c>
      <c r="BE21" s="52">
        <v>4.545454545454546</v>
      </c>
      <c r="BF21" s="51">
        <v>0</v>
      </c>
      <c r="BG21" s="52">
        <v>0</v>
      </c>
      <c r="BH21" s="51">
        <v>0</v>
      </c>
      <c r="BI21" s="52">
        <v>0</v>
      </c>
      <c r="BJ21" s="51">
        <v>21</v>
      </c>
      <c r="BK21" s="52">
        <v>95.45454545454545</v>
      </c>
      <c r="BL21" s="51">
        <v>22</v>
      </c>
    </row>
    <row r="22" spans="1:64" ht="30">
      <c r="A22" s="84" t="s">
        <v>216</v>
      </c>
      <c r="B22" s="84" t="s">
        <v>212</v>
      </c>
      <c r="C22" s="53" t="s">
        <v>975</v>
      </c>
      <c r="D22" s="54">
        <v>6.5</v>
      </c>
      <c r="E22" s="65" t="s">
        <v>136</v>
      </c>
      <c r="F22" s="55">
        <v>29.4</v>
      </c>
      <c r="G22" s="53"/>
      <c r="H22" s="57"/>
      <c r="I22" s="56"/>
      <c r="J22" s="56"/>
      <c r="K22" s="36" t="s">
        <v>66</v>
      </c>
      <c r="L22" s="83">
        <v>22</v>
      </c>
      <c r="M22" s="83"/>
      <c r="N22" s="63"/>
      <c r="O22" s="86" t="s">
        <v>251</v>
      </c>
      <c r="P22" s="88">
        <v>43503.57775462963</v>
      </c>
      <c r="Q22" s="86" t="s">
        <v>254</v>
      </c>
      <c r="R22" s="86"/>
      <c r="S22" s="86"/>
      <c r="T22" s="86"/>
      <c r="U22" s="86"/>
      <c r="V22" s="90" t="s">
        <v>304</v>
      </c>
      <c r="W22" s="88">
        <v>43503.57775462963</v>
      </c>
      <c r="X22" s="90" t="s">
        <v>314</v>
      </c>
      <c r="Y22" s="86"/>
      <c r="Z22" s="86"/>
      <c r="AA22" s="92" t="s">
        <v>339</v>
      </c>
      <c r="AB22" s="86"/>
      <c r="AC22" s="86" t="b">
        <v>0</v>
      </c>
      <c r="AD22" s="86">
        <v>0</v>
      </c>
      <c r="AE22" s="92" t="s">
        <v>364</v>
      </c>
      <c r="AF22" s="86" t="b">
        <v>0</v>
      </c>
      <c r="AG22" s="86" t="s">
        <v>368</v>
      </c>
      <c r="AH22" s="86"/>
      <c r="AI22" s="92" t="s">
        <v>364</v>
      </c>
      <c r="AJ22" s="86" t="b">
        <v>0</v>
      </c>
      <c r="AK22" s="86">
        <v>3</v>
      </c>
      <c r="AL22" s="92" t="s">
        <v>335</v>
      </c>
      <c r="AM22" s="86" t="s">
        <v>371</v>
      </c>
      <c r="AN22" s="86" t="b">
        <v>0</v>
      </c>
      <c r="AO22" s="92" t="s">
        <v>335</v>
      </c>
      <c r="AP22" s="86" t="s">
        <v>176</v>
      </c>
      <c r="AQ22" s="86">
        <v>0</v>
      </c>
      <c r="AR22" s="86">
        <v>0</v>
      </c>
      <c r="AS22" s="86"/>
      <c r="AT22" s="86"/>
      <c r="AU22" s="86"/>
      <c r="AV22" s="86"/>
      <c r="AW22" s="86"/>
      <c r="AX22" s="86"/>
      <c r="AY22" s="86"/>
      <c r="AZ22" s="86"/>
      <c r="BA22">
        <v>2</v>
      </c>
      <c r="BB22" s="85" t="str">
        <f>REPLACE(INDEX(GroupVertices[Group],MATCH(Edges[[#This Row],[Vertex 1]],GroupVertices[Vertex],0)),1,1,"")</f>
        <v>3</v>
      </c>
      <c r="BC22" s="85" t="str">
        <f>REPLACE(INDEX(GroupVertices[Group],MATCH(Edges[[#This Row],[Vertex 2]],GroupVertices[Vertex],0)),1,1,"")</f>
        <v>3</v>
      </c>
      <c r="BD22" s="51">
        <v>1</v>
      </c>
      <c r="BE22" s="52">
        <v>5.2631578947368425</v>
      </c>
      <c r="BF22" s="51">
        <v>1</v>
      </c>
      <c r="BG22" s="52">
        <v>5.2631578947368425</v>
      </c>
      <c r="BH22" s="51">
        <v>0</v>
      </c>
      <c r="BI22" s="52">
        <v>0</v>
      </c>
      <c r="BJ22" s="51">
        <v>17</v>
      </c>
      <c r="BK22" s="52">
        <v>89.47368421052632</v>
      </c>
      <c r="BL22" s="51">
        <v>19</v>
      </c>
    </row>
    <row r="23" spans="1:64" ht="15">
      <c r="A23" s="84" t="s">
        <v>216</v>
      </c>
      <c r="B23" s="84" t="s">
        <v>231</v>
      </c>
      <c r="C23" s="53" t="s">
        <v>974</v>
      </c>
      <c r="D23" s="54">
        <v>3</v>
      </c>
      <c r="E23" s="65" t="s">
        <v>132</v>
      </c>
      <c r="F23" s="55">
        <v>32</v>
      </c>
      <c r="G23" s="53"/>
      <c r="H23" s="57"/>
      <c r="I23" s="56"/>
      <c r="J23" s="56"/>
      <c r="K23" s="36" t="s">
        <v>65</v>
      </c>
      <c r="L23" s="83">
        <v>23</v>
      </c>
      <c r="M23" s="83"/>
      <c r="N23" s="63"/>
      <c r="O23" s="86" t="s">
        <v>251</v>
      </c>
      <c r="P23" s="88">
        <v>43504.78884259259</v>
      </c>
      <c r="Q23" s="86" t="s">
        <v>261</v>
      </c>
      <c r="R23" s="90" t="s">
        <v>274</v>
      </c>
      <c r="S23" s="86" t="s">
        <v>284</v>
      </c>
      <c r="T23" s="86"/>
      <c r="U23" s="86"/>
      <c r="V23" s="90" t="s">
        <v>304</v>
      </c>
      <c r="W23" s="88">
        <v>43504.78884259259</v>
      </c>
      <c r="X23" s="90" t="s">
        <v>320</v>
      </c>
      <c r="Y23" s="86"/>
      <c r="Z23" s="86"/>
      <c r="AA23" s="92" t="s">
        <v>345</v>
      </c>
      <c r="AB23" s="86"/>
      <c r="AC23" s="86" t="b">
        <v>0</v>
      </c>
      <c r="AD23" s="86">
        <v>3</v>
      </c>
      <c r="AE23" s="92" t="s">
        <v>364</v>
      </c>
      <c r="AF23" s="86" t="b">
        <v>0</v>
      </c>
      <c r="AG23" s="86" t="s">
        <v>368</v>
      </c>
      <c r="AH23" s="86"/>
      <c r="AI23" s="92" t="s">
        <v>364</v>
      </c>
      <c r="AJ23" s="86" t="b">
        <v>0</v>
      </c>
      <c r="AK23" s="86">
        <v>1</v>
      </c>
      <c r="AL23" s="92" t="s">
        <v>364</v>
      </c>
      <c r="AM23" s="86" t="s">
        <v>371</v>
      </c>
      <c r="AN23" s="86" t="b">
        <v>0</v>
      </c>
      <c r="AO23" s="92" t="s">
        <v>345</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v>1</v>
      </c>
      <c r="BE23" s="52">
        <v>3.0303030303030303</v>
      </c>
      <c r="BF23" s="51">
        <v>1</v>
      </c>
      <c r="BG23" s="52">
        <v>3.0303030303030303</v>
      </c>
      <c r="BH23" s="51">
        <v>0</v>
      </c>
      <c r="BI23" s="52">
        <v>0</v>
      </c>
      <c r="BJ23" s="51">
        <v>31</v>
      </c>
      <c r="BK23" s="52">
        <v>93.93939393939394</v>
      </c>
      <c r="BL23" s="51">
        <v>33</v>
      </c>
    </row>
    <row r="24" spans="1:64" ht="15">
      <c r="A24" s="84" t="s">
        <v>216</v>
      </c>
      <c r="B24" s="84" t="s">
        <v>215</v>
      </c>
      <c r="C24" s="53" t="s">
        <v>974</v>
      </c>
      <c r="D24" s="54">
        <v>3</v>
      </c>
      <c r="E24" s="65" t="s">
        <v>132</v>
      </c>
      <c r="F24" s="55">
        <v>32</v>
      </c>
      <c r="G24" s="53"/>
      <c r="H24" s="57"/>
      <c r="I24" s="56"/>
      <c r="J24" s="56"/>
      <c r="K24" s="36" t="s">
        <v>66</v>
      </c>
      <c r="L24" s="83">
        <v>24</v>
      </c>
      <c r="M24" s="83"/>
      <c r="N24" s="63"/>
      <c r="O24" s="86" t="s">
        <v>251</v>
      </c>
      <c r="P24" s="88">
        <v>43504.78884259259</v>
      </c>
      <c r="Q24" s="86" t="s">
        <v>261</v>
      </c>
      <c r="R24" s="90" t="s">
        <v>274</v>
      </c>
      <c r="S24" s="86" t="s">
        <v>284</v>
      </c>
      <c r="T24" s="86"/>
      <c r="U24" s="86"/>
      <c r="V24" s="90" t="s">
        <v>304</v>
      </c>
      <c r="W24" s="88">
        <v>43504.78884259259</v>
      </c>
      <c r="X24" s="90" t="s">
        <v>320</v>
      </c>
      <c r="Y24" s="86"/>
      <c r="Z24" s="86"/>
      <c r="AA24" s="92" t="s">
        <v>345</v>
      </c>
      <c r="AB24" s="86"/>
      <c r="AC24" s="86" t="b">
        <v>0</v>
      </c>
      <c r="AD24" s="86">
        <v>3</v>
      </c>
      <c r="AE24" s="92" t="s">
        <v>364</v>
      </c>
      <c r="AF24" s="86" t="b">
        <v>0</v>
      </c>
      <c r="AG24" s="86" t="s">
        <v>368</v>
      </c>
      <c r="AH24" s="86"/>
      <c r="AI24" s="92" t="s">
        <v>364</v>
      </c>
      <c r="AJ24" s="86" t="b">
        <v>0</v>
      </c>
      <c r="AK24" s="86">
        <v>1</v>
      </c>
      <c r="AL24" s="92" t="s">
        <v>364</v>
      </c>
      <c r="AM24" s="86" t="s">
        <v>371</v>
      </c>
      <c r="AN24" s="86" t="b">
        <v>0</v>
      </c>
      <c r="AO24" s="92" t="s">
        <v>345</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c r="BE24" s="52"/>
      <c r="BF24" s="51"/>
      <c r="BG24" s="52"/>
      <c r="BH24" s="51"/>
      <c r="BI24" s="52"/>
      <c r="BJ24" s="51"/>
      <c r="BK24" s="52"/>
      <c r="BL24" s="51"/>
    </row>
    <row r="25" spans="1:64" ht="30">
      <c r="A25" s="84" t="s">
        <v>216</v>
      </c>
      <c r="B25" s="84" t="s">
        <v>212</v>
      </c>
      <c r="C25" s="53" t="s">
        <v>975</v>
      </c>
      <c r="D25" s="54">
        <v>6.5</v>
      </c>
      <c r="E25" s="65" t="s">
        <v>136</v>
      </c>
      <c r="F25" s="55">
        <v>29.4</v>
      </c>
      <c r="G25" s="53"/>
      <c r="H25" s="57"/>
      <c r="I25" s="56"/>
      <c r="J25" s="56"/>
      <c r="K25" s="36" t="s">
        <v>66</v>
      </c>
      <c r="L25" s="83">
        <v>25</v>
      </c>
      <c r="M25" s="83"/>
      <c r="N25" s="63"/>
      <c r="O25" s="86" t="s">
        <v>251</v>
      </c>
      <c r="P25" s="88">
        <v>43504.78884259259</v>
      </c>
      <c r="Q25" s="86" t="s">
        <v>261</v>
      </c>
      <c r="R25" s="90" t="s">
        <v>274</v>
      </c>
      <c r="S25" s="86" t="s">
        <v>284</v>
      </c>
      <c r="T25" s="86"/>
      <c r="U25" s="86"/>
      <c r="V25" s="90" t="s">
        <v>304</v>
      </c>
      <c r="W25" s="88">
        <v>43504.78884259259</v>
      </c>
      <c r="X25" s="90" t="s">
        <v>320</v>
      </c>
      <c r="Y25" s="86"/>
      <c r="Z25" s="86"/>
      <c r="AA25" s="92" t="s">
        <v>345</v>
      </c>
      <c r="AB25" s="86"/>
      <c r="AC25" s="86" t="b">
        <v>0</v>
      </c>
      <c r="AD25" s="86">
        <v>3</v>
      </c>
      <c r="AE25" s="92" t="s">
        <v>364</v>
      </c>
      <c r="AF25" s="86" t="b">
        <v>0</v>
      </c>
      <c r="AG25" s="86" t="s">
        <v>368</v>
      </c>
      <c r="AH25" s="86"/>
      <c r="AI25" s="92" t="s">
        <v>364</v>
      </c>
      <c r="AJ25" s="86" t="b">
        <v>0</v>
      </c>
      <c r="AK25" s="86">
        <v>1</v>
      </c>
      <c r="AL25" s="92" t="s">
        <v>364</v>
      </c>
      <c r="AM25" s="86" t="s">
        <v>371</v>
      </c>
      <c r="AN25" s="86" t="b">
        <v>0</v>
      </c>
      <c r="AO25" s="92" t="s">
        <v>345</v>
      </c>
      <c r="AP25" s="86" t="s">
        <v>176</v>
      </c>
      <c r="AQ25" s="86">
        <v>0</v>
      </c>
      <c r="AR25" s="86">
        <v>0</v>
      </c>
      <c r="AS25" s="86"/>
      <c r="AT25" s="86"/>
      <c r="AU25" s="86"/>
      <c r="AV25" s="86"/>
      <c r="AW25" s="86"/>
      <c r="AX25" s="86"/>
      <c r="AY25" s="86"/>
      <c r="AZ25" s="86"/>
      <c r="BA25">
        <v>2</v>
      </c>
      <c r="BB25" s="85" t="str">
        <f>REPLACE(INDEX(GroupVertices[Group],MATCH(Edges[[#This Row],[Vertex 1]],GroupVertices[Vertex],0)),1,1,"")</f>
        <v>3</v>
      </c>
      <c r="BC25" s="85" t="str">
        <f>REPLACE(INDEX(GroupVertices[Group],MATCH(Edges[[#This Row],[Vertex 2]],GroupVertices[Vertex],0)),1,1,"")</f>
        <v>3</v>
      </c>
      <c r="BD25" s="51"/>
      <c r="BE25" s="52"/>
      <c r="BF25" s="51"/>
      <c r="BG25" s="52"/>
      <c r="BH25" s="51"/>
      <c r="BI25" s="52"/>
      <c r="BJ25" s="51"/>
      <c r="BK25" s="52"/>
      <c r="BL25" s="51"/>
    </row>
    <row r="26" spans="1:64" ht="15">
      <c r="A26" s="84" t="s">
        <v>219</v>
      </c>
      <c r="B26" s="84" t="s">
        <v>216</v>
      </c>
      <c r="C26" s="53" t="s">
        <v>974</v>
      </c>
      <c r="D26" s="54">
        <v>3</v>
      </c>
      <c r="E26" s="65" t="s">
        <v>132</v>
      </c>
      <c r="F26" s="55">
        <v>32</v>
      </c>
      <c r="G26" s="53"/>
      <c r="H26" s="57"/>
      <c r="I26" s="56"/>
      <c r="J26" s="56"/>
      <c r="K26" s="36" t="s">
        <v>65</v>
      </c>
      <c r="L26" s="83">
        <v>26</v>
      </c>
      <c r="M26" s="83"/>
      <c r="N26" s="63"/>
      <c r="O26" s="86" t="s">
        <v>251</v>
      </c>
      <c r="P26" s="88">
        <v>43503.616319444445</v>
      </c>
      <c r="Q26" s="86" t="s">
        <v>260</v>
      </c>
      <c r="R26" s="86"/>
      <c r="S26" s="86"/>
      <c r="T26" s="86"/>
      <c r="U26" s="86"/>
      <c r="V26" s="90" t="s">
        <v>307</v>
      </c>
      <c r="W26" s="88">
        <v>43503.616319444445</v>
      </c>
      <c r="X26" s="90" t="s">
        <v>321</v>
      </c>
      <c r="Y26" s="86"/>
      <c r="Z26" s="86"/>
      <c r="AA26" s="92" t="s">
        <v>346</v>
      </c>
      <c r="AB26" s="86"/>
      <c r="AC26" s="86" t="b">
        <v>0</v>
      </c>
      <c r="AD26" s="86">
        <v>0</v>
      </c>
      <c r="AE26" s="92" t="s">
        <v>364</v>
      </c>
      <c r="AF26" s="86" t="b">
        <v>0</v>
      </c>
      <c r="AG26" s="86" t="s">
        <v>368</v>
      </c>
      <c r="AH26" s="86"/>
      <c r="AI26" s="92" t="s">
        <v>364</v>
      </c>
      <c r="AJ26" s="86" t="b">
        <v>0</v>
      </c>
      <c r="AK26" s="86">
        <v>2</v>
      </c>
      <c r="AL26" s="92" t="s">
        <v>343</v>
      </c>
      <c r="AM26" s="86" t="s">
        <v>372</v>
      </c>
      <c r="AN26" s="86" t="b">
        <v>0</v>
      </c>
      <c r="AO26" s="92" t="s">
        <v>343</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3</v>
      </c>
      <c r="BD26" s="51"/>
      <c r="BE26" s="52"/>
      <c r="BF26" s="51"/>
      <c r="BG26" s="52"/>
      <c r="BH26" s="51"/>
      <c r="BI26" s="52"/>
      <c r="BJ26" s="51"/>
      <c r="BK26" s="52"/>
      <c r="BL26" s="51"/>
    </row>
    <row r="27" spans="1:64" ht="30">
      <c r="A27" s="84" t="s">
        <v>215</v>
      </c>
      <c r="B27" s="84" t="s">
        <v>212</v>
      </c>
      <c r="C27" s="53" t="s">
        <v>975</v>
      </c>
      <c r="D27" s="54">
        <v>6.5</v>
      </c>
      <c r="E27" s="65" t="s">
        <v>136</v>
      </c>
      <c r="F27" s="55">
        <v>29.4</v>
      </c>
      <c r="G27" s="53"/>
      <c r="H27" s="57"/>
      <c r="I27" s="56"/>
      <c r="J27" s="56"/>
      <c r="K27" s="36" t="s">
        <v>66</v>
      </c>
      <c r="L27" s="83">
        <v>27</v>
      </c>
      <c r="M27" s="83"/>
      <c r="N27" s="63"/>
      <c r="O27" s="86" t="s">
        <v>251</v>
      </c>
      <c r="P27" s="88">
        <v>43503.585324074076</v>
      </c>
      <c r="Q27" s="86" t="s">
        <v>259</v>
      </c>
      <c r="R27" s="90" t="s">
        <v>276</v>
      </c>
      <c r="S27" s="86" t="s">
        <v>284</v>
      </c>
      <c r="T27" s="86"/>
      <c r="U27" s="86"/>
      <c r="V27" s="90" t="s">
        <v>303</v>
      </c>
      <c r="W27" s="88">
        <v>43503.585324074076</v>
      </c>
      <c r="X27" s="90" t="s">
        <v>318</v>
      </c>
      <c r="Y27" s="86"/>
      <c r="Z27" s="86"/>
      <c r="AA27" s="92" t="s">
        <v>343</v>
      </c>
      <c r="AB27" s="86"/>
      <c r="AC27" s="86" t="b">
        <v>0</v>
      </c>
      <c r="AD27" s="86">
        <v>1</v>
      </c>
      <c r="AE27" s="92" t="s">
        <v>364</v>
      </c>
      <c r="AF27" s="86" t="b">
        <v>0</v>
      </c>
      <c r="AG27" s="86" t="s">
        <v>368</v>
      </c>
      <c r="AH27" s="86"/>
      <c r="AI27" s="92" t="s">
        <v>364</v>
      </c>
      <c r="AJ27" s="86" t="b">
        <v>0</v>
      </c>
      <c r="AK27" s="86">
        <v>2</v>
      </c>
      <c r="AL27" s="92" t="s">
        <v>364</v>
      </c>
      <c r="AM27" s="86" t="s">
        <v>374</v>
      </c>
      <c r="AN27" s="86" t="b">
        <v>0</v>
      </c>
      <c r="AO27" s="92" t="s">
        <v>343</v>
      </c>
      <c r="AP27" s="86" t="s">
        <v>176</v>
      </c>
      <c r="AQ27" s="86">
        <v>0</v>
      </c>
      <c r="AR27" s="86">
        <v>0</v>
      </c>
      <c r="AS27" s="86"/>
      <c r="AT27" s="86"/>
      <c r="AU27" s="86"/>
      <c r="AV27" s="86"/>
      <c r="AW27" s="86"/>
      <c r="AX27" s="86"/>
      <c r="AY27" s="86"/>
      <c r="AZ27" s="86"/>
      <c r="BA27">
        <v>2</v>
      </c>
      <c r="BB27" s="85" t="str">
        <f>REPLACE(INDEX(GroupVertices[Group],MATCH(Edges[[#This Row],[Vertex 1]],GroupVertices[Vertex],0)),1,1,"")</f>
        <v>3</v>
      </c>
      <c r="BC27" s="85" t="str">
        <f>REPLACE(INDEX(GroupVertices[Group],MATCH(Edges[[#This Row],[Vertex 2]],GroupVertices[Vertex],0)),1,1,"")</f>
        <v>3</v>
      </c>
      <c r="BD27" s="51"/>
      <c r="BE27" s="52"/>
      <c r="BF27" s="51"/>
      <c r="BG27" s="52"/>
      <c r="BH27" s="51"/>
      <c r="BI27" s="52"/>
      <c r="BJ27" s="51"/>
      <c r="BK27" s="52"/>
      <c r="BL27" s="51"/>
    </row>
    <row r="28" spans="1:64" ht="30">
      <c r="A28" s="84" t="s">
        <v>215</v>
      </c>
      <c r="B28" s="84" t="s">
        <v>212</v>
      </c>
      <c r="C28" s="53" t="s">
        <v>975</v>
      </c>
      <c r="D28" s="54">
        <v>6.5</v>
      </c>
      <c r="E28" s="65" t="s">
        <v>136</v>
      </c>
      <c r="F28" s="55">
        <v>29.4</v>
      </c>
      <c r="G28" s="53"/>
      <c r="H28" s="57"/>
      <c r="I28" s="56"/>
      <c r="J28" s="56"/>
      <c r="K28" s="36" t="s">
        <v>66</v>
      </c>
      <c r="L28" s="83">
        <v>28</v>
      </c>
      <c r="M28" s="83"/>
      <c r="N28" s="63"/>
      <c r="O28" s="86" t="s">
        <v>251</v>
      </c>
      <c r="P28" s="88">
        <v>43503.59134259259</v>
      </c>
      <c r="Q28" s="86" t="s">
        <v>254</v>
      </c>
      <c r="R28" s="86"/>
      <c r="S28" s="86"/>
      <c r="T28" s="86"/>
      <c r="U28" s="86"/>
      <c r="V28" s="90" t="s">
        <v>303</v>
      </c>
      <c r="W28" s="88">
        <v>43503.59134259259</v>
      </c>
      <c r="X28" s="90" t="s">
        <v>313</v>
      </c>
      <c r="Y28" s="86"/>
      <c r="Z28" s="86"/>
      <c r="AA28" s="92" t="s">
        <v>338</v>
      </c>
      <c r="AB28" s="86"/>
      <c r="AC28" s="86" t="b">
        <v>0</v>
      </c>
      <c r="AD28" s="86">
        <v>0</v>
      </c>
      <c r="AE28" s="92" t="s">
        <v>364</v>
      </c>
      <c r="AF28" s="86" t="b">
        <v>0</v>
      </c>
      <c r="AG28" s="86" t="s">
        <v>368</v>
      </c>
      <c r="AH28" s="86"/>
      <c r="AI28" s="92" t="s">
        <v>364</v>
      </c>
      <c r="AJ28" s="86" t="b">
        <v>0</v>
      </c>
      <c r="AK28" s="86">
        <v>3</v>
      </c>
      <c r="AL28" s="92" t="s">
        <v>335</v>
      </c>
      <c r="AM28" s="86" t="s">
        <v>374</v>
      </c>
      <c r="AN28" s="86" t="b">
        <v>0</v>
      </c>
      <c r="AO28" s="92" t="s">
        <v>335</v>
      </c>
      <c r="AP28" s="86" t="s">
        <v>176</v>
      </c>
      <c r="AQ28" s="86">
        <v>0</v>
      </c>
      <c r="AR28" s="86">
        <v>0</v>
      </c>
      <c r="AS28" s="86"/>
      <c r="AT28" s="86"/>
      <c r="AU28" s="86"/>
      <c r="AV28" s="86"/>
      <c r="AW28" s="86"/>
      <c r="AX28" s="86"/>
      <c r="AY28" s="86"/>
      <c r="AZ28" s="86"/>
      <c r="BA28">
        <v>2</v>
      </c>
      <c r="BB28" s="85" t="str">
        <f>REPLACE(INDEX(GroupVertices[Group],MATCH(Edges[[#This Row],[Vertex 1]],GroupVertices[Vertex],0)),1,1,"")</f>
        <v>3</v>
      </c>
      <c r="BC28" s="85" t="str">
        <f>REPLACE(INDEX(GroupVertices[Group],MATCH(Edges[[#This Row],[Vertex 2]],GroupVertices[Vertex],0)),1,1,"")</f>
        <v>3</v>
      </c>
      <c r="BD28" s="51">
        <v>1</v>
      </c>
      <c r="BE28" s="52">
        <v>5.2631578947368425</v>
      </c>
      <c r="BF28" s="51">
        <v>1</v>
      </c>
      <c r="BG28" s="52">
        <v>5.2631578947368425</v>
      </c>
      <c r="BH28" s="51">
        <v>0</v>
      </c>
      <c r="BI28" s="52">
        <v>0</v>
      </c>
      <c r="BJ28" s="51">
        <v>17</v>
      </c>
      <c r="BK28" s="52">
        <v>89.47368421052632</v>
      </c>
      <c r="BL28" s="51">
        <v>19</v>
      </c>
    </row>
    <row r="29" spans="1:64" ht="15">
      <c r="A29" s="84" t="s">
        <v>212</v>
      </c>
      <c r="B29" s="84" t="s">
        <v>231</v>
      </c>
      <c r="C29" s="53" t="s">
        <v>974</v>
      </c>
      <c r="D29" s="54">
        <v>3</v>
      </c>
      <c r="E29" s="65" t="s">
        <v>132</v>
      </c>
      <c r="F29" s="55">
        <v>32</v>
      </c>
      <c r="G29" s="53"/>
      <c r="H29" s="57"/>
      <c r="I29" s="56"/>
      <c r="J29" s="56"/>
      <c r="K29" s="36" t="s">
        <v>65</v>
      </c>
      <c r="L29" s="83">
        <v>29</v>
      </c>
      <c r="M29" s="83"/>
      <c r="N29" s="63"/>
      <c r="O29" s="86" t="s">
        <v>251</v>
      </c>
      <c r="P29" s="88">
        <v>43502.9353125</v>
      </c>
      <c r="Q29" s="86" t="s">
        <v>253</v>
      </c>
      <c r="R29" s="90" t="s">
        <v>274</v>
      </c>
      <c r="S29" s="86" t="s">
        <v>284</v>
      </c>
      <c r="T29" s="86"/>
      <c r="U29" s="86"/>
      <c r="V29" s="90" t="s">
        <v>300</v>
      </c>
      <c r="W29" s="88">
        <v>43502.9353125</v>
      </c>
      <c r="X29" s="90" t="s">
        <v>310</v>
      </c>
      <c r="Y29" s="86"/>
      <c r="Z29" s="86"/>
      <c r="AA29" s="92" t="s">
        <v>335</v>
      </c>
      <c r="AB29" s="86"/>
      <c r="AC29" s="86" t="b">
        <v>0</v>
      </c>
      <c r="AD29" s="86">
        <v>3</v>
      </c>
      <c r="AE29" s="92" t="s">
        <v>364</v>
      </c>
      <c r="AF29" s="86" t="b">
        <v>0</v>
      </c>
      <c r="AG29" s="86" t="s">
        <v>368</v>
      </c>
      <c r="AH29" s="86"/>
      <c r="AI29" s="92" t="s">
        <v>364</v>
      </c>
      <c r="AJ29" s="86" t="b">
        <v>0</v>
      </c>
      <c r="AK29" s="86">
        <v>3</v>
      </c>
      <c r="AL29" s="92" t="s">
        <v>364</v>
      </c>
      <c r="AM29" s="86" t="s">
        <v>371</v>
      </c>
      <c r="AN29" s="86" t="b">
        <v>0</v>
      </c>
      <c r="AO29" s="92" t="s">
        <v>335</v>
      </c>
      <c r="AP29" s="86" t="s">
        <v>176</v>
      </c>
      <c r="AQ29" s="86">
        <v>0</v>
      </c>
      <c r="AR29" s="86">
        <v>0</v>
      </c>
      <c r="AS29" s="86"/>
      <c r="AT29" s="86"/>
      <c r="AU29" s="86"/>
      <c r="AV29" s="86"/>
      <c r="AW29" s="86"/>
      <c r="AX29" s="86"/>
      <c r="AY29" s="86"/>
      <c r="AZ29" s="86"/>
      <c r="BA29">
        <v>1</v>
      </c>
      <c r="BB29" s="85" t="str">
        <f>REPLACE(INDEX(GroupVertices[Group],MATCH(Edges[[#This Row],[Vertex 1]],GroupVertices[Vertex],0)),1,1,"")</f>
        <v>3</v>
      </c>
      <c r="BC29" s="85" t="str">
        <f>REPLACE(INDEX(GroupVertices[Group],MATCH(Edges[[#This Row],[Vertex 2]],GroupVertices[Vertex],0)),1,1,"")</f>
        <v>3</v>
      </c>
      <c r="BD29" s="51">
        <v>1</v>
      </c>
      <c r="BE29" s="52">
        <v>4.545454545454546</v>
      </c>
      <c r="BF29" s="51">
        <v>1</v>
      </c>
      <c r="BG29" s="52">
        <v>4.545454545454546</v>
      </c>
      <c r="BH29" s="51">
        <v>0</v>
      </c>
      <c r="BI29" s="52">
        <v>0</v>
      </c>
      <c r="BJ29" s="51">
        <v>20</v>
      </c>
      <c r="BK29" s="52">
        <v>90.9090909090909</v>
      </c>
      <c r="BL29" s="51">
        <v>22</v>
      </c>
    </row>
    <row r="30" spans="1:64" ht="30">
      <c r="A30" s="84" t="s">
        <v>212</v>
      </c>
      <c r="B30" s="84" t="s">
        <v>215</v>
      </c>
      <c r="C30" s="53" t="s">
        <v>975</v>
      </c>
      <c r="D30" s="54">
        <v>6.5</v>
      </c>
      <c r="E30" s="65" t="s">
        <v>136</v>
      </c>
      <c r="F30" s="55">
        <v>29.4</v>
      </c>
      <c r="G30" s="53"/>
      <c r="H30" s="57"/>
      <c r="I30" s="56"/>
      <c r="J30" s="56"/>
      <c r="K30" s="36" t="s">
        <v>66</v>
      </c>
      <c r="L30" s="83">
        <v>30</v>
      </c>
      <c r="M30" s="83"/>
      <c r="N30" s="63"/>
      <c r="O30" s="86" t="s">
        <v>251</v>
      </c>
      <c r="P30" s="88">
        <v>43502.9353125</v>
      </c>
      <c r="Q30" s="86" t="s">
        <v>253</v>
      </c>
      <c r="R30" s="90" t="s">
        <v>274</v>
      </c>
      <c r="S30" s="86" t="s">
        <v>284</v>
      </c>
      <c r="T30" s="86"/>
      <c r="U30" s="86"/>
      <c r="V30" s="90" t="s">
        <v>300</v>
      </c>
      <c r="W30" s="88">
        <v>43502.9353125</v>
      </c>
      <c r="X30" s="90" t="s">
        <v>310</v>
      </c>
      <c r="Y30" s="86"/>
      <c r="Z30" s="86"/>
      <c r="AA30" s="92" t="s">
        <v>335</v>
      </c>
      <c r="AB30" s="86"/>
      <c r="AC30" s="86" t="b">
        <v>0</v>
      </c>
      <c r="AD30" s="86">
        <v>3</v>
      </c>
      <c r="AE30" s="92" t="s">
        <v>364</v>
      </c>
      <c r="AF30" s="86" t="b">
        <v>0</v>
      </c>
      <c r="AG30" s="86" t="s">
        <v>368</v>
      </c>
      <c r="AH30" s="86"/>
      <c r="AI30" s="92" t="s">
        <v>364</v>
      </c>
      <c r="AJ30" s="86" t="b">
        <v>0</v>
      </c>
      <c r="AK30" s="86">
        <v>3</v>
      </c>
      <c r="AL30" s="92" t="s">
        <v>364</v>
      </c>
      <c r="AM30" s="86" t="s">
        <v>371</v>
      </c>
      <c r="AN30" s="86" t="b">
        <v>0</v>
      </c>
      <c r="AO30" s="92" t="s">
        <v>335</v>
      </c>
      <c r="AP30" s="86" t="s">
        <v>176</v>
      </c>
      <c r="AQ30" s="86">
        <v>0</v>
      </c>
      <c r="AR30" s="86">
        <v>0</v>
      </c>
      <c r="AS30" s="86"/>
      <c r="AT30" s="86"/>
      <c r="AU30" s="86"/>
      <c r="AV30" s="86"/>
      <c r="AW30" s="86"/>
      <c r="AX30" s="86"/>
      <c r="AY30" s="86"/>
      <c r="AZ30" s="86"/>
      <c r="BA30">
        <v>2</v>
      </c>
      <c r="BB30" s="85" t="str">
        <f>REPLACE(INDEX(GroupVertices[Group],MATCH(Edges[[#This Row],[Vertex 1]],GroupVertices[Vertex],0)),1,1,"")</f>
        <v>3</v>
      </c>
      <c r="BC30" s="85" t="str">
        <f>REPLACE(INDEX(GroupVertices[Group],MATCH(Edges[[#This Row],[Vertex 2]],GroupVertices[Vertex],0)),1,1,"")</f>
        <v>3</v>
      </c>
      <c r="BD30" s="51"/>
      <c r="BE30" s="52"/>
      <c r="BF30" s="51"/>
      <c r="BG30" s="52"/>
      <c r="BH30" s="51"/>
      <c r="BI30" s="52"/>
      <c r="BJ30" s="51"/>
      <c r="BK30" s="52"/>
      <c r="BL30" s="51"/>
    </row>
    <row r="31" spans="1:64" ht="30">
      <c r="A31" s="84" t="s">
        <v>212</v>
      </c>
      <c r="B31" s="84" t="s">
        <v>215</v>
      </c>
      <c r="C31" s="53" t="s">
        <v>975</v>
      </c>
      <c r="D31" s="54">
        <v>6.5</v>
      </c>
      <c r="E31" s="65" t="s">
        <v>136</v>
      </c>
      <c r="F31" s="55">
        <v>29.4</v>
      </c>
      <c r="G31" s="53"/>
      <c r="H31" s="57"/>
      <c r="I31" s="56"/>
      <c r="J31" s="56"/>
      <c r="K31" s="36" t="s">
        <v>66</v>
      </c>
      <c r="L31" s="83">
        <v>31</v>
      </c>
      <c r="M31" s="83"/>
      <c r="N31" s="63"/>
      <c r="O31" s="86" t="s">
        <v>251</v>
      </c>
      <c r="P31" s="88">
        <v>43503.92321759259</v>
      </c>
      <c r="Q31" s="86" t="s">
        <v>260</v>
      </c>
      <c r="R31" s="86"/>
      <c r="S31" s="86"/>
      <c r="T31" s="86"/>
      <c r="U31" s="86"/>
      <c r="V31" s="90" t="s">
        <v>300</v>
      </c>
      <c r="W31" s="88">
        <v>43503.92321759259</v>
      </c>
      <c r="X31" s="90" t="s">
        <v>319</v>
      </c>
      <c r="Y31" s="86"/>
      <c r="Z31" s="86"/>
      <c r="AA31" s="92" t="s">
        <v>344</v>
      </c>
      <c r="AB31" s="86"/>
      <c r="AC31" s="86" t="b">
        <v>0</v>
      </c>
      <c r="AD31" s="86">
        <v>0</v>
      </c>
      <c r="AE31" s="92" t="s">
        <v>364</v>
      </c>
      <c r="AF31" s="86" t="b">
        <v>0</v>
      </c>
      <c r="AG31" s="86" t="s">
        <v>368</v>
      </c>
      <c r="AH31" s="86"/>
      <c r="AI31" s="92" t="s">
        <v>364</v>
      </c>
      <c r="AJ31" s="86" t="b">
        <v>0</v>
      </c>
      <c r="AK31" s="86">
        <v>2</v>
      </c>
      <c r="AL31" s="92" t="s">
        <v>343</v>
      </c>
      <c r="AM31" s="86" t="s">
        <v>372</v>
      </c>
      <c r="AN31" s="86" t="b">
        <v>0</v>
      </c>
      <c r="AO31" s="92" t="s">
        <v>343</v>
      </c>
      <c r="AP31" s="86" t="s">
        <v>176</v>
      </c>
      <c r="AQ31" s="86">
        <v>0</v>
      </c>
      <c r="AR31" s="86">
        <v>0</v>
      </c>
      <c r="AS31" s="86"/>
      <c r="AT31" s="86"/>
      <c r="AU31" s="86"/>
      <c r="AV31" s="86"/>
      <c r="AW31" s="86"/>
      <c r="AX31" s="86"/>
      <c r="AY31" s="86"/>
      <c r="AZ31" s="86"/>
      <c r="BA31">
        <v>2</v>
      </c>
      <c r="BB31" s="85" t="str">
        <f>REPLACE(INDEX(GroupVertices[Group],MATCH(Edges[[#This Row],[Vertex 1]],GroupVertices[Vertex],0)),1,1,"")</f>
        <v>3</v>
      </c>
      <c r="BC31" s="85" t="str">
        <f>REPLACE(INDEX(GroupVertices[Group],MATCH(Edges[[#This Row],[Vertex 2]],GroupVertices[Vertex],0)),1,1,"")</f>
        <v>3</v>
      </c>
      <c r="BD31" s="51"/>
      <c r="BE31" s="52"/>
      <c r="BF31" s="51"/>
      <c r="BG31" s="52"/>
      <c r="BH31" s="51"/>
      <c r="BI31" s="52"/>
      <c r="BJ31" s="51"/>
      <c r="BK31" s="52"/>
      <c r="BL31" s="51"/>
    </row>
    <row r="32" spans="1:64" ht="15">
      <c r="A32" s="84" t="s">
        <v>219</v>
      </c>
      <c r="B32" s="84" t="s">
        <v>212</v>
      </c>
      <c r="C32" s="53" t="s">
        <v>974</v>
      </c>
      <c r="D32" s="54">
        <v>3</v>
      </c>
      <c r="E32" s="65" t="s">
        <v>132</v>
      </c>
      <c r="F32" s="55">
        <v>32</v>
      </c>
      <c r="G32" s="53"/>
      <c r="H32" s="57"/>
      <c r="I32" s="56"/>
      <c r="J32" s="56"/>
      <c r="K32" s="36" t="s">
        <v>65</v>
      </c>
      <c r="L32" s="83">
        <v>32</v>
      </c>
      <c r="M32" s="83"/>
      <c r="N32" s="63"/>
      <c r="O32" s="86" t="s">
        <v>251</v>
      </c>
      <c r="P32" s="88">
        <v>43503.616319444445</v>
      </c>
      <c r="Q32" s="86" t="s">
        <v>260</v>
      </c>
      <c r="R32" s="86"/>
      <c r="S32" s="86"/>
      <c r="T32" s="86"/>
      <c r="U32" s="86"/>
      <c r="V32" s="90" t="s">
        <v>307</v>
      </c>
      <c r="W32" s="88">
        <v>43503.616319444445</v>
      </c>
      <c r="X32" s="90" t="s">
        <v>321</v>
      </c>
      <c r="Y32" s="86"/>
      <c r="Z32" s="86"/>
      <c r="AA32" s="92" t="s">
        <v>346</v>
      </c>
      <c r="AB32" s="86"/>
      <c r="AC32" s="86" t="b">
        <v>0</v>
      </c>
      <c r="AD32" s="86">
        <v>0</v>
      </c>
      <c r="AE32" s="92" t="s">
        <v>364</v>
      </c>
      <c r="AF32" s="86" t="b">
        <v>0</v>
      </c>
      <c r="AG32" s="86" t="s">
        <v>368</v>
      </c>
      <c r="AH32" s="86"/>
      <c r="AI32" s="92" t="s">
        <v>364</v>
      </c>
      <c r="AJ32" s="86" t="b">
        <v>0</v>
      </c>
      <c r="AK32" s="86">
        <v>2</v>
      </c>
      <c r="AL32" s="92" t="s">
        <v>343</v>
      </c>
      <c r="AM32" s="86" t="s">
        <v>372</v>
      </c>
      <c r="AN32" s="86" t="b">
        <v>0</v>
      </c>
      <c r="AO32" s="92" t="s">
        <v>343</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3</v>
      </c>
      <c r="BD32" s="51"/>
      <c r="BE32" s="52"/>
      <c r="BF32" s="51"/>
      <c r="BG32" s="52"/>
      <c r="BH32" s="51"/>
      <c r="BI32" s="52"/>
      <c r="BJ32" s="51"/>
      <c r="BK32" s="52"/>
      <c r="BL32" s="51"/>
    </row>
    <row r="33" spans="1:64" ht="15">
      <c r="A33" s="84" t="s">
        <v>220</v>
      </c>
      <c r="B33" s="84" t="s">
        <v>232</v>
      </c>
      <c r="C33" s="53" t="s">
        <v>974</v>
      </c>
      <c r="D33" s="54">
        <v>3</v>
      </c>
      <c r="E33" s="65" t="s">
        <v>132</v>
      </c>
      <c r="F33" s="55">
        <v>32</v>
      </c>
      <c r="G33" s="53"/>
      <c r="H33" s="57"/>
      <c r="I33" s="56"/>
      <c r="J33" s="56"/>
      <c r="K33" s="36" t="s">
        <v>65</v>
      </c>
      <c r="L33" s="83">
        <v>33</v>
      </c>
      <c r="M33" s="83"/>
      <c r="N33" s="63"/>
      <c r="O33" s="86" t="s">
        <v>251</v>
      </c>
      <c r="P33" s="88">
        <v>43503.908680555556</v>
      </c>
      <c r="Q33" s="86" t="s">
        <v>262</v>
      </c>
      <c r="R33" s="86"/>
      <c r="S33" s="86"/>
      <c r="T33" s="86"/>
      <c r="U33" s="86"/>
      <c r="V33" s="90" t="s">
        <v>308</v>
      </c>
      <c r="W33" s="88">
        <v>43503.908680555556</v>
      </c>
      <c r="X33" s="90" t="s">
        <v>322</v>
      </c>
      <c r="Y33" s="86"/>
      <c r="Z33" s="86"/>
      <c r="AA33" s="92" t="s">
        <v>347</v>
      </c>
      <c r="AB33" s="86"/>
      <c r="AC33" s="86" t="b">
        <v>0</v>
      </c>
      <c r="AD33" s="86">
        <v>0</v>
      </c>
      <c r="AE33" s="92" t="s">
        <v>364</v>
      </c>
      <c r="AF33" s="86" t="b">
        <v>0</v>
      </c>
      <c r="AG33" s="86" t="s">
        <v>368</v>
      </c>
      <c r="AH33" s="86"/>
      <c r="AI33" s="92" t="s">
        <v>364</v>
      </c>
      <c r="AJ33" s="86" t="b">
        <v>0</v>
      </c>
      <c r="AK33" s="86">
        <v>1</v>
      </c>
      <c r="AL33" s="92" t="s">
        <v>348</v>
      </c>
      <c r="AM33" s="86" t="s">
        <v>376</v>
      </c>
      <c r="AN33" s="86" t="b">
        <v>0</v>
      </c>
      <c r="AO33" s="92" t="s">
        <v>348</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c r="BE33" s="52"/>
      <c r="BF33" s="51"/>
      <c r="BG33" s="52"/>
      <c r="BH33" s="51"/>
      <c r="BI33" s="52"/>
      <c r="BJ33" s="51"/>
      <c r="BK33" s="52"/>
      <c r="BL33" s="51"/>
    </row>
    <row r="34" spans="1:64" ht="15">
      <c r="A34" s="84" t="s">
        <v>219</v>
      </c>
      <c r="B34" s="84" t="s">
        <v>232</v>
      </c>
      <c r="C34" s="53" t="s">
        <v>974</v>
      </c>
      <c r="D34" s="54">
        <v>3</v>
      </c>
      <c r="E34" s="65" t="s">
        <v>132</v>
      </c>
      <c r="F34" s="55">
        <v>32</v>
      </c>
      <c r="G34" s="53"/>
      <c r="H34" s="57"/>
      <c r="I34" s="56"/>
      <c r="J34" s="56"/>
      <c r="K34" s="36" t="s">
        <v>65</v>
      </c>
      <c r="L34" s="83">
        <v>34</v>
      </c>
      <c r="M34" s="83"/>
      <c r="N34" s="63"/>
      <c r="O34" s="86" t="s">
        <v>251</v>
      </c>
      <c r="P34" s="88">
        <v>43503.90828703704</v>
      </c>
      <c r="Q34" s="86" t="s">
        <v>263</v>
      </c>
      <c r="R34" s="86"/>
      <c r="S34" s="86"/>
      <c r="T34" s="86"/>
      <c r="U34" s="86"/>
      <c r="V34" s="90" t="s">
        <v>307</v>
      </c>
      <c r="W34" s="88">
        <v>43503.90828703704</v>
      </c>
      <c r="X34" s="90" t="s">
        <v>323</v>
      </c>
      <c r="Y34" s="86"/>
      <c r="Z34" s="86"/>
      <c r="AA34" s="92" t="s">
        <v>348</v>
      </c>
      <c r="AB34" s="92" t="s">
        <v>360</v>
      </c>
      <c r="AC34" s="86" t="b">
        <v>0</v>
      </c>
      <c r="AD34" s="86">
        <v>1</v>
      </c>
      <c r="AE34" s="92" t="s">
        <v>365</v>
      </c>
      <c r="AF34" s="86" t="b">
        <v>0</v>
      </c>
      <c r="AG34" s="86" t="s">
        <v>368</v>
      </c>
      <c r="AH34" s="86"/>
      <c r="AI34" s="92" t="s">
        <v>364</v>
      </c>
      <c r="AJ34" s="86" t="b">
        <v>0</v>
      </c>
      <c r="AK34" s="86">
        <v>1</v>
      </c>
      <c r="AL34" s="92" t="s">
        <v>364</v>
      </c>
      <c r="AM34" s="86" t="s">
        <v>372</v>
      </c>
      <c r="AN34" s="86" t="b">
        <v>0</v>
      </c>
      <c r="AO34" s="92" t="s">
        <v>360</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2</v>
      </c>
      <c r="BD34" s="51"/>
      <c r="BE34" s="52"/>
      <c r="BF34" s="51"/>
      <c r="BG34" s="52"/>
      <c r="BH34" s="51"/>
      <c r="BI34" s="52"/>
      <c r="BJ34" s="51"/>
      <c r="BK34" s="52"/>
      <c r="BL34" s="51"/>
    </row>
    <row r="35" spans="1:64" ht="15">
      <c r="A35" s="84" t="s">
        <v>220</v>
      </c>
      <c r="B35" s="84" t="s">
        <v>233</v>
      </c>
      <c r="C35" s="53" t="s">
        <v>974</v>
      </c>
      <c r="D35" s="54">
        <v>3</v>
      </c>
      <c r="E35" s="65" t="s">
        <v>132</v>
      </c>
      <c r="F35" s="55">
        <v>32</v>
      </c>
      <c r="G35" s="53"/>
      <c r="H35" s="57"/>
      <c r="I35" s="56"/>
      <c r="J35" s="56"/>
      <c r="K35" s="36" t="s">
        <v>65</v>
      </c>
      <c r="L35" s="83">
        <v>35</v>
      </c>
      <c r="M35" s="83"/>
      <c r="N35" s="63"/>
      <c r="O35" s="86" t="s">
        <v>251</v>
      </c>
      <c r="P35" s="88">
        <v>43503.908680555556</v>
      </c>
      <c r="Q35" s="86" t="s">
        <v>262</v>
      </c>
      <c r="R35" s="86"/>
      <c r="S35" s="86"/>
      <c r="T35" s="86"/>
      <c r="U35" s="86"/>
      <c r="V35" s="90" t="s">
        <v>308</v>
      </c>
      <c r="W35" s="88">
        <v>43503.908680555556</v>
      </c>
      <c r="X35" s="90" t="s">
        <v>322</v>
      </c>
      <c r="Y35" s="86"/>
      <c r="Z35" s="86"/>
      <c r="AA35" s="92" t="s">
        <v>347</v>
      </c>
      <c r="AB35" s="86"/>
      <c r="AC35" s="86" t="b">
        <v>0</v>
      </c>
      <c r="AD35" s="86">
        <v>0</v>
      </c>
      <c r="AE35" s="92" t="s">
        <v>364</v>
      </c>
      <c r="AF35" s="86" t="b">
        <v>0</v>
      </c>
      <c r="AG35" s="86" t="s">
        <v>368</v>
      </c>
      <c r="AH35" s="86"/>
      <c r="AI35" s="92" t="s">
        <v>364</v>
      </c>
      <c r="AJ35" s="86" t="b">
        <v>0</v>
      </c>
      <c r="AK35" s="86">
        <v>1</v>
      </c>
      <c r="AL35" s="92" t="s">
        <v>348</v>
      </c>
      <c r="AM35" s="86" t="s">
        <v>376</v>
      </c>
      <c r="AN35" s="86" t="b">
        <v>0</v>
      </c>
      <c r="AO35" s="92" t="s">
        <v>348</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2</v>
      </c>
      <c r="BD35" s="51"/>
      <c r="BE35" s="52"/>
      <c r="BF35" s="51"/>
      <c r="BG35" s="52"/>
      <c r="BH35" s="51"/>
      <c r="BI35" s="52"/>
      <c r="BJ35" s="51"/>
      <c r="BK35" s="52"/>
      <c r="BL35" s="51"/>
    </row>
    <row r="36" spans="1:64" ht="15">
      <c r="A36" s="84" t="s">
        <v>219</v>
      </c>
      <c r="B36" s="84" t="s">
        <v>233</v>
      </c>
      <c r="C36" s="53" t="s">
        <v>974</v>
      </c>
      <c r="D36" s="54">
        <v>3</v>
      </c>
      <c r="E36" s="65" t="s">
        <v>132</v>
      </c>
      <c r="F36" s="55">
        <v>32</v>
      </c>
      <c r="G36" s="53"/>
      <c r="H36" s="57"/>
      <c r="I36" s="56"/>
      <c r="J36" s="56"/>
      <c r="K36" s="36" t="s">
        <v>65</v>
      </c>
      <c r="L36" s="83">
        <v>36</v>
      </c>
      <c r="M36" s="83"/>
      <c r="N36" s="63"/>
      <c r="O36" s="86" t="s">
        <v>251</v>
      </c>
      <c r="P36" s="88">
        <v>43503.90828703704</v>
      </c>
      <c r="Q36" s="86" t="s">
        <v>263</v>
      </c>
      <c r="R36" s="86"/>
      <c r="S36" s="86"/>
      <c r="T36" s="86"/>
      <c r="U36" s="86"/>
      <c r="V36" s="90" t="s">
        <v>307</v>
      </c>
      <c r="W36" s="88">
        <v>43503.90828703704</v>
      </c>
      <c r="X36" s="90" t="s">
        <v>323</v>
      </c>
      <c r="Y36" s="86"/>
      <c r="Z36" s="86"/>
      <c r="AA36" s="92" t="s">
        <v>348</v>
      </c>
      <c r="AB36" s="92" t="s">
        <v>360</v>
      </c>
      <c r="AC36" s="86" t="b">
        <v>0</v>
      </c>
      <c r="AD36" s="86">
        <v>1</v>
      </c>
      <c r="AE36" s="92" t="s">
        <v>365</v>
      </c>
      <c r="AF36" s="86" t="b">
        <v>0</v>
      </c>
      <c r="AG36" s="86" t="s">
        <v>368</v>
      </c>
      <c r="AH36" s="86"/>
      <c r="AI36" s="92" t="s">
        <v>364</v>
      </c>
      <c r="AJ36" s="86" t="b">
        <v>0</v>
      </c>
      <c r="AK36" s="86">
        <v>1</v>
      </c>
      <c r="AL36" s="92" t="s">
        <v>364</v>
      </c>
      <c r="AM36" s="86" t="s">
        <v>372</v>
      </c>
      <c r="AN36" s="86" t="b">
        <v>0</v>
      </c>
      <c r="AO36" s="92" t="s">
        <v>360</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2</v>
      </c>
      <c r="BD36" s="51"/>
      <c r="BE36" s="52"/>
      <c r="BF36" s="51"/>
      <c r="BG36" s="52"/>
      <c r="BH36" s="51"/>
      <c r="BI36" s="52"/>
      <c r="BJ36" s="51"/>
      <c r="BK36" s="52"/>
      <c r="BL36" s="51"/>
    </row>
    <row r="37" spans="1:64" ht="15">
      <c r="A37" s="84" t="s">
        <v>220</v>
      </c>
      <c r="B37" s="84" t="s">
        <v>234</v>
      </c>
      <c r="C37" s="53" t="s">
        <v>974</v>
      </c>
      <c r="D37" s="54">
        <v>3</v>
      </c>
      <c r="E37" s="65" t="s">
        <v>132</v>
      </c>
      <c r="F37" s="55">
        <v>32</v>
      </c>
      <c r="G37" s="53"/>
      <c r="H37" s="57"/>
      <c r="I37" s="56"/>
      <c r="J37" s="56"/>
      <c r="K37" s="36" t="s">
        <v>65</v>
      </c>
      <c r="L37" s="83">
        <v>37</v>
      </c>
      <c r="M37" s="83"/>
      <c r="N37" s="63"/>
      <c r="O37" s="86" t="s">
        <v>251</v>
      </c>
      <c r="P37" s="88">
        <v>43503.908680555556</v>
      </c>
      <c r="Q37" s="86" t="s">
        <v>262</v>
      </c>
      <c r="R37" s="86"/>
      <c r="S37" s="86"/>
      <c r="T37" s="86"/>
      <c r="U37" s="86"/>
      <c r="V37" s="90" t="s">
        <v>308</v>
      </c>
      <c r="W37" s="88">
        <v>43503.908680555556</v>
      </c>
      <c r="X37" s="90" t="s">
        <v>322</v>
      </c>
      <c r="Y37" s="86"/>
      <c r="Z37" s="86"/>
      <c r="AA37" s="92" t="s">
        <v>347</v>
      </c>
      <c r="AB37" s="86"/>
      <c r="AC37" s="86" t="b">
        <v>0</v>
      </c>
      <c r="AD37" s="86">
        <v>0</v>
      </c>
      <c r="AE37" s="92" t="s">
        <v>364</v>
      </c>
      <c r="AF37" s="86" t="b">
        <v>0</v>
      </c>
      <c r="AG37" s="86" t="s">
        <v>368</v>
      </c>
      <c r="AH37" s="86"/>
      <c r="AI37" s="92" t="s">
        <v>364</v>
      </c>
      <c r="AJ37" s="86" t="b">
        <v>0</v>
      </c>
      <c r="AK37" s="86">
        <v>1</v>
      </c>
      <c r="AL37" s="92" t="s">
        <v>348</v>
      </c>
      <c r="AM37" s="86" t="s">
        <v>376</v>
      </c>
      <c r="AN37" s="86" t="b">
        <v>0</v>
      </c>
      <c r="AO37" s="92" t="s">
        <v>348</v>
      </c>
      <c r="AP37" s="86" t="s">
        <v>176</v>
      </c>
      <c r="AQ37" s="86">
        <v>0</v>
      </c>
      <c r="AR37" s="86">
        <v>0</v>
      </c>
      <c r="AS37" s="86"/>
      <c r="AT37" s="86"/>
      <c r="AU37" s="86"/>
      <c r="AV37" s="86"/>
      <c r="AW37" s="86"/>
      <c r="AX37" s="86"/>
      <c r="AY37" s="86"/>
      <c r="AZ37" s="86"/>
      <c r="BA37">
        <v>1</v>
      </c>
      <c r="BB37" s="85" t="str">
        <f>REPLACE(INDEX(GroupVertices[Group],MATCH(Edges[[#This Row],[Vertex 1]],GroupVertices[Vertex],0)),1,1,"")</f>
        <v>2</v>
      </c>
      <c r="BC37" s="85" t="str">
        <f>REPLACE(INDEX(GroupVertices[Group],MATCH(Edges[[#This Row],[Vertex 2]],GroupVertices[Vertex],0)),1,1,"")</f>
        <v>2</v>
      </c>
      <c r="BD37" s="51"/>
      <c r="BE37" s="52"/>
      <c r="BF37" s="51"/>
      <c r="BG37" s="52"/>
      <c r="BH37" s="51"/>
      <c r="BI37" s="52"/>
      <c r="BJ37" s="51"/>
      <c r="BK37" s="52"/>
      <c r="BL37" s="51"/>
    </row>
    <row r="38" spans="1:64" ht="15">
      <c r="A38" s="84" t="s">
        <v>219</v>
      </c>
      <c r="B38" s="84" t="s">
        <v>234</v>
      </c>
      <c r="C38" s="53" t="s">
        <v>974</v>
      </c>
      <c r="D38" s="54">
        <v>3</v>
      </c>
      <c r="E38" s="65" t="s">
        <v>132</v>
      </c>
      <c r="F38" s="55">
        <v>32</v>
      </c>
      <c r="G38" s="53"/>
      <c r="H38" s="57"/>
      <c r="I38" s="56"/>
      <c r="J38" s="56"/>
      <c r="K38" s="36" t="s">
        <v>65</v>
      </c>
      <c r="L38" s="83">
        <v>38</v>
      </c>
      <c r="M38" s="83"/>
      <c r="N38" s="63"/>
      <c r="O38" s="86" t="s">
        <v>251</v>
      </c>
      <c r="P38" s="88">
        <v>43503.90828703704</v>
      </c>
      <c r="Q38" s="86" t="s">
        <v>263</v>
      </c>
      <c r="R38" s="86"/>
      <c r="S38" s="86"/>
      <c r="T38" s="86"/>
      <c r="U38" s="86"/>
      <c r="V38" s="90" t="s">
        <v>307</v>
      </c>
      <c r="W38" s="88">
        <v>43503.90828703704</v>
      </c>
      <c r="X38" s="90" t="s">
        <v>323</v>
      </c>
      <c r="Y38" s="86"/>
      <c r="Z38" s="86"/>
      <c r="AA38" s="92" t="s">
        <v>348</v>
      </c>
      <c r="AB38" s="92" t="s">
        <v>360</v>
      </c>
      <c r="AC38" s="86" t="b">
        <v>0</v>
      </c>
      <c r="AD38" s="86">
        <v>1</v>
      </c>
      <c r="AE38" s="92" t="s">
        <v>365</v>
      </c>
      <c r="AF38" s="86" t="b">
        <v>0</v>
      </c>
      <c r="AG38" s="86" t="s">
        <v>368</v>
      </c>
      <c r="AH38" s="86"/>
      <c r="AI38" s="92" t="s">
        <v>364</v>
      </c>
      <c r="AJ38" s="86" t="b">
        <v>0</v>
      </c>
      <c r="AK38" s="86">
        <v>1</v>
      </c>
      <c r="AL38" s="92" t="s">
        <v>364</v>
      </c>
      <c r="AM38" s="86" t="s">
        <v>372</v>
      </c>
      <c r="AN38" s="86" t="b">
        <v>0</v>
      </c>
      <c r="AO38" s="92" t="s">
        <v>360</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2</v>
      </c>
      <c r="BD38" s="51"/>
      <c r="BE38" s="52"/>
      <c r="BF38" s="51"/>
      <c r="BG38" s="52"/>
      <c r="BH38" s="51"/>
      <c r="BI38" s="52"/>
      <c r="BJ38" s="51"/>
      <c r="BK38" s="52"/>
      <c r="BL38" s="51"/>
    </row>
    <row r="39" spans="1:64" ht="15">
      <c r="A39" s="84" t="s">
        <v>220</v>
      </c>
      <c r="B39" s="84" t="s">
        <v>235</v>
      </c>
      <c r="C39" s="53" t="s">
        <v>974</v>
      </c>
      <c r="D39" s="54">
        <v>3</v>
      </c>
      <c r="E39" s="65" t="s">
        <v>132</v>
      </c>
      <c r="F39" s="55">
        <v>32</v>
      </c>
      <c r="G39" s="53"/>
      <c r="H39" s="57"/>
      <c r="I39" s="56"/>
      <c r="J39" s="56"/>
      <c r="K39" s="36" t="s">
        <v>65</v>
      </c>
      <c r="L39" s="83">
        <v>39</v>
      </c>
      <c r="M39" s="83"/>
      <c r="N39" s="63"/>
      <c r="O39" s="86" t="s">
        <v>251</v>
      </c>
      <c r="P39" s="88">
        <v>43503.908680555556</v>
      </c>
      <c r="Q39" s="86" t="s">
        <v>262</v>
      </c>
      <c r="R39" s="86"/>
      <c r="S39" s="86"/>
      <c r="T39" s="86"/>
      <c r="U39" s="86"/>
      <c r="V39" s="90" t="s">
        <v>308</v>
      </c>
      <c r="W39" s="88">
        <v>43503.908680555556</v>
      </c>
      <c r="X39" s="90" t="s">
        <v>322</v>
      </c>
      <c r="Y39" s="86"/>
      <c r="Z39" s="86"/>
      <c r="AA39" s="92" t="s">
        <v>347</v>
      </c>
      <c r="AB39" s="86"/>
      <c r="AC39" s="86" t="b">
        <v>0</v>
      </c>
      <c r="AD39" s="86">
        <v>0</v>
      </c>
      <c r="AE39" s="92" t="s">
        <v>364</v>
      </c>
      <c r="AF39" s="86" t="b">
        <v>0</v>
      </c>
      <c r="AG39" s="86" t="s">
        <v>368</v>
      </c>
      <c r="AH39" s="86"/>
      <c r="AI39" s="92" t="s">
        <v>364</v>
      </c>
      <c r="AJ39" s="86" t="b">
        <v>0</v>
      </c>
      <c r="AK39" s="86">
        <v>1</v>
      </c>
      <c r="AL39" s="92" t="s">
        <v>348</v>
      </c>
      <c r="AM39" s="86" t="s">
        <v>376</v>
      </c>
      <c r="AN39" s="86" t="b">
        <v>0</v>
      </c>
      <c r="AO39" s="92" t="s">
        <v>348</v>
      </c>
      <c r="AP39" s="86" t="s">
        <v>176</v>
      </c>
      <c r="AQ39" s="86">
        <v>0</v>
      </c>
      <c r="AR39" s="86">
        <v>0</v>
      </c>
      <c r="AS39" s="86"/>
      <c r="AT39" s="86"/>
      <c r="AU39" s="86"/>
      <c r="AV39" s="86"/>
      <c r="AW39" s="86"/>
      <c r="AX39" s="86"/>
      <c r="AY39" s="86"/>
      <c r="AZ39" s="86"/>
      <c r="BA39">
        <v>1</v>
      </c>
      <c r="BB39" s="85" t="str">
        <f>REPLACE(INDEX(GroupVertices[Group],MATCH(Edges[[#This Row],[Vertex 1]],GroupVertices[Vertex],0)),1,1,"")</f>
        <v>2</v>
      </c>
      <c r="BC39" s="85" t="str">
        <f>REPLACE(INDEX(GroupVertices[Group],MATCH(Edges[[#This Row],[Vertex 2]],GroupVertices[Vertex],0)),1,1,"")</f>
        <v>2</v>
      </c>
      <c r="BD39" s="51"/>
      <c r="BE39" s="52"/>
      <c r="BF39" s="51"/>
      <c r="BG39" s="52"/>
      <c r="BH39" s="51"/>
      <c r="BI39" s="52"/>
      <c r="BJ39" s="51"/>
      <c r="BK39" s="52"/>
      <c r="BL39" s="51"/>
    </row>
    <row r="40" spans="1:64" ht="15">
      <c r="A40" s="84" t="s">
        <v>219</v>
      </c>
      <c r="B40" s="84" t="s">
        <v>235</v>
      </c>
      <c r="C40" s="53" t="s">
        <v>974</v>
      </c>
      <c r="D40" s="54">
        <v>3</v>
      </c>
      <c r="E40" s="65" t="s">
        <v>132</v>
      </c>
      <c r="F40" s="55">
        <v>32</v>
      </c>
      <c r="G40" s="53"/>
      <c r="H40" s="57"/>
      <c r="I40" s="56"/>
      <c r="J40" s="56"/>
      <c r="K40" s="36" t="s">
        <v>65</v>
      </c>
      <c r="L40" s="83">
        <v>40</v>
      </c>
      <c r="M40" s="83"/>
      <c r="N40" s="63"/>
      <c r="O40" s="86" t="s">
        <v>251</v>
      </c>
      <c r="P40" s="88">
        <v>43503.90828703704</v>
      </c>
      <c r="Q40" s="86" t="s">
        <v>263</v>
      </c>
      <c r="R40" s="86"/>
      <c r="S40" s="86"/>
      <c r="T40" s="86"/>
      <c r="U40" s="86"/>
      <c r="V40" s="90" t="s">
        <v>307</v>
      </c>
      <c r="W40" s="88">
        <v>43503.90828703704</v>
      </c>
      <c r="X40" s="90" t="s">
        <v>323</v>
      </c>
      <c r="Y40" s="86"/>
      <c r="Z40" s="86"/>
      <c r="AA40" s="92" t="s">
        <v>348</v>
      </c>
      <c r="AB40" s="92" t="s">
        <v>360</v>
      </c>
      <c r="AC40" s="86" t="b">
        <v>0</v>
      </c>
      <c r="AD40" s="86">
        <v>1</v>
      </c>
      <c r="AE40" s="92" t="s">
        <v>365</v>
      </c>
      <c r="AF40" s="86" t="b">
        <v>0</v>
      </c>
      <c r="AG40" s="86" t="s">
        <v>368</v>
      </c>
      <c r="AH40" s="86"/>
      <c r="AI40" s="92" t="s">
        <v>364</v>
      </c>
      <c r="AJ40" s="86" t="b">
        <v>0</v>
      </c>
      <c r="AK40" s="86">
        <v>1</v>
      </c>
      <c r="AL40" s="92" t="s">
        <v>364</v>
      </c>
      <c r="AM40" s="86" t="s">
        <v>372</v>
      </c>
      <c r="AN40" s="86" t="b">
        <v>0</v>
      </c>
      <c r="AO40" s="92" t="s">
        <v>360</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2</v>
      </c>
      <c r="BD40" s="51"/>
      <c r="BE40" s="52"/>
      <c r="BF40" s="51"/>
      <c r="BG40" s="52"/>
      <c r="BH40" s="51"/>
      <c r="BI40" s="52"/>
      <c r="BJ40" s="51"/>
      <c r="BK40" s="52"/>
      <c r="BL40" s="51"/>
    </row>
    <row r="41" spans="1:64" ht="15">
      <c r="A41" s="84" t="s">
        <v>220</v>
      </c>
      <c r="B41" s="84" t="s">
        <v>236</v>
      </c>
      <c r="C41" s="53" t="s">
        <v>974</v>
      </c>
      <c r="D41" s="54">
        <v>3</v>
      </c>
      <c r="E41" s="65" t="s">
        <v>132</v>
      </c>
      <c r="F41" s="55">
        <v>32</v>
      </c>
      <c r="G41" s="53"/>
      <c r="H41" s="57"/>
      <c r="I41" s="56"/>
      <c r="J41" s="56"/>
      <c r="K41" s="36" t="s">
        <v>65</v>
      </c>
      <c r="L41" s="83">
        <v>41</v>
      </c>
      <c r="M41" s="83"/>
      <c r="N41" s="63"/>
      <c r="O41" s="86" t="s">
        <v>251</v>
      </c>
      <c r="P41" s="88">
        <v>43503.908680555556</v>
      </c>
      <c r="Q41" s="86" t="s">
        <v>262</v>
      </c>
      <c r="R41" s="86"/>
      <c r="S41" s="86"/>
      <c r="T41" s="86"/>
      <c r="U41" s="86"/>
      <c r="V41" s="90" t="s">
        <v>308</v>
      </c>
      <c r="W41" s="88">
        <v>43503.908680555556</v>
      </c>
      <c r="X41" s="90" t="s">
        <v>322</v>
      </c>
      <c r="Y41" s="86"/>
      <c r="Z41" s="86"/>
      <c r="AA41" s="92" t="s">
        <v>347</v>
      </c>
      <c r="AB41" s="86"/>
      <c r="AC41" s="86" t="b">
        <v>0</v>
      </c>
      <c r="AD41" s="86">
        <v>0</v>
      </c>
      <c r="AE41" s="92" t="s">
        <v>364</v>
      </c>
      <c r="AF41" s="86" t="b">
        <v>0</v>
      </c>
      <c r="AG41" s="86" t="s">
        <v>368</v>
      </c>
      <c r="AH41" s="86"/>
      <c r="AI41" s="92" t="s">
        <v>364</v>
      </c>
      <c r="AJ41" s="86" t="b">
        <v>0</v>
      </c>
      <c r="AK41" s="86">
        <v>1</v>
      </c>
      <c r="AL41" s="92" t="s">
        <v>348</v>
      </c>
      <c r="AM41" s="86" t="s">
        <v>376</v>
      </c>
      <c r="AN41" s="86" t="b">
        <v>0</v>
      </c>
      <c r="AO41" s="92" t="s">
        <v>348</v>
      </c>
      <c r="AP41" s="86" t="s">
        <v>176</v>
      </c>
      <c r="AQ41" s="86">
        <v>0</v>
      </c>
      <c r="AR41" s="86">
        <v>0</v>
      </c>
      <c r="AS41" s="86"/>
      <c r="AT41" s="86"/>
      <c r="AU41" s="86"/>
      <c r="AV41" s="86"/>
      <c r="AW41" s="86"/>
      <c r="AX41" s="86"/>
      <c r="AY41" s="86"/>
      <c r="AZ41" s="86"/>
      <c r="BA41">
        <v>1</v>
      </c>
      <c r="BB41" s="85" t="str">
        <f>REPLACE(INDEX(GroupVertices[Group],MATCH(Edges[[#This Row],[Vertex 1]],GroupVertices[Vertex],0)),1,1,"")</f>
        <v>2</v>
      </c>
      <c r="BC41" s="85" t="str">
        <f>REPLACE(INDEX(GroupVertices[Group],MATCH(Edges[[#This Row],[Vertex 2]],GroupVertices[Vertex],0)),1,1,"")</f>
        <v>2</v>
      </c>
      <c r="BD41" s="51"/>
      <c r="BE41" s="52"/>
      <c r="BF41" s="51"/>
      <c r="BG41" s="52"/>
      <c r="BH41" s="51"/>
      <c r="BI41" s="52"/>
      <c r="BJ41" s="51"/>
      <c r="BK41" s="52"/>
      <c r="BL41" s="51"/>
    </row>
    <row r="42" spans="1:64" ht="15">
      <c r="A42" s="84" t="s">
        <v>219</v>
      </c>
      <c r="B42" s="84" t="s">
        <v>236</v>
      </c>
      <c r="C42" s="53" t="s">
        <v>974</v>
      </c>
      <c r="D42" s="54">
        <v>3</v>
      </c>
      <c r="E42" s="65" t="s">
        <v>132</v>
      </c>
      <c r="F42" s="55">
        <v>32</v>
      </c>
      <c r="G42" s="53"/>
      <c r="H42" s="57"/>
      <c r="I42" s="56"/>
      <c r="J42" s="56"/>
      <c r="K42" s="36" t="s">
        <v>65</v>
      </c>
      <c r="L42" s="83">
        <v>42</v>
      </c>
      <c r="M42" s="83"/>
      <c r="N42" s="63"/>
      <c r="O42" s="86" t="s">
        <v>251</v>
      </c>
      <c r="P42" s="88">
        <v>43503.90828703704</v>
      </c>
      <c r="Q42" s="86" t="s">
        <v>263</v>
      </c>
      <c r="R42" s="86"/>
      <c r="S42" s="86"/>
      <c r="T42" s="86"/>
      <c r="U42" s="86"/>
      <c r="V42" s="90" t="s">
        <v>307</v>
      </c>
      <c r="W42" s="88">
        <v>43503.90828703704</v>
      </c>
      <c r="X42" s="90" t="s">
        <v>323</v>
      </c>
      <c r="Y42" s="86"/>
      <c r="Z42" s="86"/>
      <c r="AA42" s="92" t="s">
        <v>348</v>
      </c>
      <c r="AB42" s="92" t="s">
        <v>360</v>
      </c>
      <c r="AC42" s="86" t="b">
        <v>0</v>
      </c>
      <c r="AD42" s="86">
        <v>1</v>
      </c>
      <c r="AE42" s="92" t="s">
        <v>365</v>
      </c>
      <c r="AF42" s="86" t="b">
        <v>0</v>
      </c>
      <c r="AG42" s="86" t="s">
        <v>368</v>
      </c>
      <c r="AH42" s="86"/>
      <c r="AI42" s="92" t="s">
        <v>364</v>
      </c>
      <c r="AJ42" s="86" t="b">
        <v>0</v>
      </c>
      <c r="AK42" s="86">
        <v>1</v>
      </c>
      <c r="AL42" s="92" t="s">
        <v>364</v>
      </c>
      <c r="AM42" s="86" t="s">
        <v>372</v>
      </c>
      <c r="AN42" s="86" t="b">
        <v>0</v>
      </c>
      <c r="AO42" s="92" t="s">
        <v>360</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2</v>
      </c>
      <c r="BD42" s="51"/>
      <c r="BE42" s="52"/>
      <c r="BF42" s="51"/>
      <c r="BG42" s="52"/>
      <c r="BH42" s="51"/>
      <c r="BI42" s="52"/>
      <c r="BJ42" s="51"/>
      <c r="BK42" s="52"/>
      <c r="BL42" s="51"/>
    </row>
    <row r="43" spans="1:64" ht="15">
      <c r="A43" s="84" t="s">
        <v>220</v>
      </c>
      <c r="B43" s="84" t="s">
        <v>237</v>
      </c>
      <c r="C43" s="53" t="s">
        <v>974</v>
      </c>
      <c r="D43" s="54">
        <v>3</v>
      </c>
      <c r="E43" s="65" t="s">
        <v>132</v>
      </c>
      <c r="F43" s="55">
        <v>32</v>
      </c>
      <c r="G43" s="53"/>
      <c r="H43" s="57"/>
      <c r="I43" s="56"/>
      <c r="J43" s="56"/>
      <c r="K43" s="36" t="s">
        <v>65</v>
      </c>
      <c r="L43" s="83">
        <v>43</v>
      </c>
      <c r="M43" s="83"/>
      <c r="N43" s="63"/>
      <c r="O43" s="86" t="s">
        <v>251</v>
      </c>
      <c r="P43" s="88">
        <v>43503.908680555556</v>
      </c>
      <c r="Q43" s="86" t="s">
        <v>262</v>
      </c>
      <c r="R43" s="86"/>
      <c r="S43" s="86"/>
      <c r="T43" s="86"/>
      <c r="U43" s="86"/>
      <c r="V43" s="90" t="s">
        <v>308</v>
      </c>
      <c r="W43" s="88">
        <v>43503.908680555556</v>
      </c>
      <c r="X43" s="90" t="s">
        <v>322</v>
      </c>
      <c r="Y43" s="86"/>
      <c r="Z43" s="86"/>
      <c r="AA43" s="92" t="s">
        <v>347</v>
      </c>
      <c r="AB43" s="86"/>
      <c r="AC43" s="86" t="b">
        <v>0</v>
      </c>
      <c r="AD43" s="86">
        <v>0</v>
      </c>
      <c r="AE43" s="92" t="s">
        <v>364</v>
      </c>
      <c r="AF43" s="86" t="b">
        <v>0</v>
      </c>
      <c r="AG43" s="86" t="s">
        <v>368</v>
      </c>
      <c r="AH43" s="86"/>
      <c r="AI43" s="92" t="s">
        <v>364</v>
      </c>
      <c r="AJ43" s="86" t="b">
        <v>0</v>
      </c>
      <c r="AK43" s="86">
        <v>1</v>
      </c>
      <c r="AL43" s="92" t="s">
        <v>348</v>
      </c>
      <c r="AM43" s="86" t="s">
        <v>376</v>
      </c>
      <c r="AN43" s="86" t="b">
        <v>0</v>
      </c>
      <c r="AO43" s="92" t="s">
        <v>348</v>
      </c>
      <c r="AP43" s="86" t="s">
        <v>176</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2</v>
      </c>
      <c r="BD43" s="51"/>
      <c r="BE43" s="52"/>
      <c r="BF43" s="51"/>
      <c r="BG43" s="52"/>
      <c r="BH43" s="51"/>
      <c r="BI43" s="52"/>
      <c r="BJ43" s="51"/>
      <c r="BK43" s="52"/>
      <c r="BL43" s="51"/>
    </row>
    <row r="44" spans="1:64" ht="30">
      <c r="A44" s="84" t="s">
        <v>219</v>
      </c>
      <c r="B44" s="84" t="s">
        <v>237</v>
      </c>
      <c r="C44" s="53" t="s">
        <v>975</v>
      </c>
      <c r="D44" s="54">
        <v>6.5</v>
      </c>
      <c r="E44" s="65" t="s">
        <v>136</v>
      </c>
      <c r="F44" s="55">
        <v>29.4</v>
      </c>
      <c r="G44" s="53"/>
      <c r="H44" s="57"/>
      <c r="I44" s="56"/>
      <c r="J44" s="56"/>
      <c r="K44" s="36" t="s">
        <v>65</v>
      </c>
      <c r="L44" s="83">
        <v>44</v>
      </c>
      <c r="M44" s="83"/>
      <c r="N44" s="63"/>
      <c r="O44" s="86" t="s">
        <v>251</v>
      </c>
      <c r="P44" s="88">
        <v>43503.90828703704</v>
      </c>
      <c r="Q44" s="86" t="s">
        <v>263</v>
      </c>
      <c r="R44" s="86"/>
      <c r="S44" s="86"/>
      <c r="T44" s="86"/>
      <c r="U44" s="86"/>
      <c r="V44" s="90" t="s">
        <v>307</v>
      </c>
      <c r="W44" s="88">
        <v>43503.90828703704</v>
      </c>
      <c r="X44" s="90" t="s">
        <v>323</v>
      </c>
      <c r="Y44" s="86"/>
      <c r="Z44" s="86"/>
      <c r="AA44" s="92" t="s">
        <v>348</v>
      </c>
      <c r="AB44" s="92" t="s">
        <v>360</v>
      </c>
      <c r="AC44" s="86" t="b">
        <v>0</v>
      </c>
      <c r="AD44" s="86">
        <v>1</v>
      </c>
      <c r="AE44" s="92" t="s">
        <v>365</v>
      </c>
      <c r="AF44" s="86" t="b">
        <v>0</v>
      </c>
      <c r="AG44" s="86" t="s">
        <v>368</v>
      </c>
      <c r="AH44" s="86"/>
      <c r="AI44" s="92" t="s">
        <v>364</v>
      </c>
      <c r="AJ44" s="86" t="b">
        <v>0</v>
      </c>
      <c r="AK44" s="86">
        <v>1</v>
      </c>
      <c r="AL44" s="92" t="s">
        <v>364</v>
      </c>
      <c r="AM44" s="86" t="s">
        <v>372</v>
      </c>
      <c r="AN44" s="86" t="b">
        <v>0</v>
      </c>
      <c r="AO44" s="92" t="s">
        <v>360</v>
      </c>
      <c r="AP44" s="86" t="s">
        <v>176</v>
      </c>
      <c r="AQ44" s="86">
        <v>0</v>
      </c>
      <c r="AR44" s="86">
        <v>0</v>
      </c>
      <c r="AS44" s="86"/>
      <c r="AT44" s="86"/>
      <c r="AU44" s="86"/>
      <c r="AV44" s="86"/>
      <c r="AW44" s="86"/>
      <c r="AX44" s="86"/>
      <c r="AY44" s="86"/>
      <c r="AZ44" s="86"/>
      <c r="BA44">
        <v>2</v>
      </c>
      <c r="BB44" s="85" t="str">
        <f>REPLACE(INDEX(GroupVertices[Group],MATCH(Edges[[#This Row],[Vertex 1]],GroupVertices[Vertex],0)),1,1,"")</f>
        <v>1</v>
      </c>
      <c r="BC44" s="85" t="str">
        <f>REPLACE(INDEX(GroupVertices[Group],MATCH(Edges[[#This Row],[Vertex 2]],GroupVertices[Vertex],0)),1,1,"")</f>
        <v>2</v>
      </c>
      <c r="BD44" s="51"/>
      <c r="BE44" s="52"/>
      <c r="BF44" s="51"/>
      <c r="BG44" s="52"/>
      <c r="BH44" s="51"/>
      <c r="BI44" s="52"/>
      <c r="BJ44" s="51"/>
      <c r="BK44" s="52"/>
      <c r="BL44" s="51"/>
    </row>
    <row r="45" spans="1:64" ht="30">
      <c r="A45" s="84" t="s">
        <v>219</v>
      </c>
      <c r="B45" s="84" t="s">
        <v>237</v>
      </c>
      <c r="C45" s="53" t="s">
        <v>975</v>
      </c>
      <c r="D45" s="54">
        <v>6.5</v>
      </c>
      <c r="E45" s="65" t="s">
        <v>136</v>
      </c>
      <c r="F45" s="55">
        <v>29.4</v>
      </c>
      <c r="G45" s="53"/>
      <c r="H45" s="57"/>
      <c r="I45" s="56"/>
      <c r="J45" s="56"/>
      <c r="K45" s="36" t="s">
        <v>65</v>
      </c>
      <c r="L45" s="83">
        <v>45</v>
      </c>
      <c r="M45" s="83"/>
      <c r="N45" s="63"/>
      <c r="O45" s="86" t="s">
        <v>251</v>
      </c>
      <c r="P45" s="88">
        <v>43505.143541666665</v>
      </c>
      <c r="Q45" s="86" t="s">
        <v>264</v>
      </c>
      <c r="R45" s="86"/>
      <c r="S45" s="86"/>
      <c r="T45" s="86"/>
      <c r="U45" s="86"/>
      <c r="V45" s="90" t="s">
        <v>307</v>
      </c>
      <c r="W45" s="88">
        <v>43505.143541666665</v>
      </c>
      <c r="X45" s="90" t="s">
        <v>324</v>
      </c>
      <c r="Y45" s="86"/>
      <c r="Z45" s="86"/>
      <c r="AA45" s="92" t="s">
        <v>349</v>
      </c>
      <c r="AB45" s="86"/>
      <c r="AC45" s="86" t="b">
        <v>0</v>
      </c>
      <c r="AD45" s="86">
        <v>3</v>
      </c>
      <c r="AE45" s="92" t="s">
        <v>364</v>
      </c>
      <c r="AF45" s="86" t="b">
        <v>0</v>
      </c>
      <c r="AG45" s="86" t="s">
        <v>368</v>
      </c>
      <c r="AH45" s="86"/>
      <c r="AI45" s="92" t="s">
        <v>364</v>
      </c>
      <c r="AJ45" s="86" t="b">
        <v>0</v>
      </c>
      <c r="AK45" s="86">
        <v>3</v>
      </c>
      <c r="AL45" s="92" t="s">
        <v>364</v>
      </c>
      <c r="AM45" s="86" t="s">
        <v>372</v>
      </c>
      <c r="AN45" s="86" t="b">
        <v>0</v>
      </c>
      <c r="AO45" s="92" t="s">
        <v>349</v>
      </c>
      <c r="AP45" s="86" t="s">
        <v>176</v>
      </c>
      <c r="AQ45" s="86">
        <v>0</v>
      </c>
      <c r="AR45" s="86">
        <v>0</v>
      </c>
      <c r="AS45" s="86"/>
      <c r="AT45" s="86"/>
      <c r="AU45" s="86"/>
      <c r="AV45" s="86"/>
      <c r="AW45" s="86"/>
      <c r="AX45" s="86"/>
      <c r="AY45" s="86"/>
      <c r="AZ45" s="86"/>
      <c r="BA45">
        <v>2</v>
      </c>
      <c r="BB45" s="85" t="str">
        <f>REPLACE(INDEX(GroupVertices[Group],MATCH(Edges[[#This Row],[Vertex 1]],GroupVertices[Vertex],0)),1,1,"")</f>
        <v>1</v>
      </c>
      <c r="BC45" s="85" t="str">
        <f>REPLACE(INDEX(GroupVertices[Group],MATCH(Edges[[#This Row],[Vertex 2]],GroupVertices[Vertex],0)),1,1,"")</f>
        <v>2</v>
      </c>
      <c r="BD45" s="51"/>
      <c r="BE45" s="52"/>
      <c r="BF45" s="51"/>
      <c r="BG45" s="52"/>
      <c r="BH45" s="51"/>
      <c r="BI45" s="52"/>
      <c r="BJ45" s="51"/>
      <c r="BK45" s="52"/>
      <c r="BL45" s="51"/>
    </row>
    <row r="46" spans="1:64" ht="15">
      <c r="A46" s="84" t="s">
        <v>219</v>
      </c>
      <c r="B46" s="84" t="s">
        <v>238</v>
      </c>
      <c r="C46" s="53" t="s">
        <v>974</v>
      </c>
      <c r="D46" s="54">
        <v>3</v>
      </c>
      <c r="E46" s="65" t="s">
        <v>132</v>
      </c>
      <c r="F46" s="55">
        <v>32</v>
      </c>
      <c r="G46" s="53"/>
      <c r="H46" s="57"/>
      <c r="I46" s="56"/>
      <c r="J46" s="56"/>
      <c r="K46" s="36" t="s">
        <v>65</v>
      </c>
      <c r="L46" s="83">
        <v>46</v>
      </c>
      <c r="M46" s="83"/>
      <c r="N46" s="63"/>
      <c r="O46" s="86" t="s">
        <v>251</v>
      </c>
      <c r="P46" s="88">
        <v>43505.143541666665</v>
      </c>
      <c r="Q46" s="86" t="s">
        <v>264</v>
      </c>
      <c r="R46" s="86"/>
      <c r="S46" s="86"/>
      <c r="T46" s="86"/>
      <c r="U46" s="86"/>
      <c r="V46" s="90" t="s">
        <v>307</v>
      </c>
      <c r="W46" s="88">
        <v>43505.143541666665</v>
      </c>
      <c r="X46" s="90" t="s">
        <v>324</v>
      </c>
      <c r="Y46" s="86"/>
      <c r="Z46" s="86"/>
      <c r="AA46" s="92" t="s">
        <v>349</v>
      </c>
      <c r="AB46" s="86"/>
      <c r="AC46" s="86" t="b">
        <v>0</v>
      </c>
      <c r="AD46" s="86">
        <v>3</v>
      </c>
      <c r="AE46" s="92" t="s">
        <v>364</v>
      </c>
      <c r="AF46" s="86" t="b">
        <v>0</v>
      </c>
      <c r="AG46" s="86" t="s">
        <v>368</v>
      </c>
      <c r="AH46" s="86"/>
      <c r="AI46" s="92" t="s">
        <v>364</v>
      </c>
      <c r="AJ46" s="86" t="b">
        <v>0</v>
      </c>
      <c r="AK46" s="86">
        <v>3</v>
      </c>
      <c r="AL46" s="92" t="s">
        <v>364</v>
      </c>
      <c r="AM46" s="86" t="s">
        <v>372</v>
      </c>
      <c r="AN46" s="86" t="b">
        <v>0</v>
      </c>
      <c r="AO46" s="92" t="s">
        <v>349</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v>0</v>
      </c>
      <c r="BE46" s="52">
        <v>0</v>
      </c>
      <c r="BF46" s="51">
        <v>1</v>
      </c>
      <c r="BG46" s="52">
        <v>1.9607843137254901</v>
      </c>
      <c r="BH46" s="51">
        <v>0</v>
      </c>
      <c r="BI46" s="52">
        <v>0</v>
      </c>
      <c r="BJ46" s="51">
        <v>50</v>
      </c>
      <c r="BK46" s="52">
        <v>98.03921568627452</v>
      </c>
      <c r="BL46" s="51">
        <v>51</v>
      </c>
    </row>
    <row r="47" spans="1:64" ht="15">
      <c r="A47" s="84" t="s">
        <v>219</v>
      </c>
      <c r="B47" s="84" t="s">
        <v>239</v>
      </c>
      <c r="C47" s="53" t="s">
        <v>974</v>
      </c>
      <c r="D47" s="54">
        <v>3</v>
      </c>
      <c r="E47" s="65" t="s">
        <v>132</v>
      </c>
      <c r="F47" s="55">
        <v>32</v>
      </c>
      <c r="G47" s="53"/>
      <c r="H47" s="57"/>
      <c r="I47" s="56"/>
      <c r="J47" s="56"/>
      <c r="K47" s="36" t="s">
        <v>65</v>
      </c>
      <c r="L47" s="83">
        <v>47</v>
      </c>
      <c r="M47" s="83"/>
      <c r="N47" s="63"/>
      <c r="O47" s="86" t="s">
        <v>251</v>
      </c>
      <c r="P47" s="88">
        <v>43506.81983796296</v>
      </c>
      <c r="Q47" s="86" t="s">
        <v>265</v>
      </c>
      <c r="R47" s="90" t="s">
        <v>277</v>
      </c>
      <c r="S47" s="86" t="s">
        <v>286</v>
      </c>
      <c r="T47" s="86" t="s">
        <v>292</v>
      </c>
      <c r="U47" s="90" t="s">
        <v>296</v>
      </c>
      <c r="V47" s="90" t="s">
        <v>296</v>
      </c>
      <c r="W47" s="88">
        <v>43506.81983796296</v>
      </c>
      <c r="X47" s="90" t="s">
        <v>325</v>
      </c>
      <c r="Y47" s="86"/>
      <c r="Z47" s="86"/>
      <c r="AA47" s="92" t="s">
        <v>350</v>
      </c>
      <c r="AB47" s="86"/>
      <c r="AC47" s="86" t="b">
        <v>0</v>
      </c>
      <c r="AD47" s="86">
        <v>4</v>
      </c>
      <c r="AE47" s="92" t="s">
        <v>364</v>
      </c>
      <c r="AF47" s="86" t="b">
        <v>0</v>
      </c>
      <c r="AG47" s="86" t="s">
        <v>368</v>
      </c>
      <c r="AH47" s="86"/>
      <c r="AI47" s="92" t="s">
        <v>364</v>
      </c>
      <c r="AJ47" s="86" t="b">
        <v>0</v>
      </c>
      <c r="AK47" s="86">
        <v>1</v>
      </c>
      <c r="AL47" s="92" t="s">
        <v>364</v>
      </c>
      <c r="AM47" s="86" t="s">
        <v>372</v>
      </c>
      <c r="AN47" s="86" t="b">
        <v>0</v>
      </c>
      <c r="AO47" s="92" t="s">
        <v>350</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c r="BE47" s="52"/>
      <c r="BF47" s="51"/>
      <c r="BG47" s="52"/>
      <c r="BH47" s="51"/>
      <c r="BI47" s="52"/>
      <c r="BJ47" s="51"/>
      <c r="BK47" s="52"/>
      <c r="BL47" s="51"/>
    </row>
    <row r="48" spans="1:64" ht="15">
      <c r="A48" s="84" t="s">
        <v>219</v>
      </c>
      <c r="B48" s="84" t="s">
        <v>226</v>
      </c>
      <c r="C48" s="53" t="s">
        <v>974</v>
      </c>
      <c r="D48" s="54">
        <v>3</v>
      </c>
      <c r="E48" s="65" t="s">
        <v>132</v>
      </c>
      <c r="F48" s="55">
        <v>32</v>
      </c>
      <c r="G48" s="53"/>
      <c r="H48" s="57"/>
      <c r="I48" s="56"/>
      <c r="J48" s="56"/>
      <c r="K48" s="36" t="s">
        <v>65</v>
      </c>
      <c r="L48" s="83">
        <v>48</v>
      </c>
      <c r="M48" s="83"/>
      <c r="N48" s="63"/>
      <c r="O48" s="86" t="s">
        <v>251</v>
      </c>
      <c r="P48" s="88">
        <v>43506.81983796296</v>
      </c>
      <c r="Q48" s="86" t="s">
        <v>265</v>
      </c>
      <c r="R48" s="90" t="s">
        <v>277</v>
      </c>
      <c r="S48" s="86" t="s">
        <v>286</v>
      </c>
      <c r="T48" s="86" t="s">
        <v>292</v>
      </c>
      <c r="U48" s="90" t="s">
        <v>296</v>
      </c>
      <c r="V48" s="90" t="s">
        <v>296</v>
      </c>
      <c r="W48" s="88">
        <v>43506.81983796296</v>
      </c>
      <c r="X48" s="90" t="s">
        <v>325</v>
      </c>
      <c r="Y48" s="86"/>
      <c r="Z48" s="86"/>
      <c r="AA48" s="92" t="s">
        <v>350</v>
      </c>
      <c r="AB48" s="86"/>
      <c r="AC48" s="86" t="b">
        <v>0</v>
      </c>
      <c r="AD48" s="86">
        <v>4</v>
      </c>
      <c r="AE48" s="92" t="s">
        <v>364</v>
      </c>
      <c r="AF48" s="86" t="b">
        <v>0</v>
      </c>
      <c r="AG48" s="86" t="s">
        <v>368</v>
      </c>
      <c r="AH48" s="86"/>
      <c r="AI48" s="92" t="s">
        <v>364</v>
      </c>
      <c r="AJ48" s="86" t="b">
        <v>0</v>
      </c>
      <c r="AK48" s="86">
        <v>1</v>
      </c>
      <c r="AL48" s="92" t="s">
        <v>364</v>
      </c>
      <c r="AM48" s="86" t="s">
        <v>372</v>
      </c>
      <c r="AN48" s="86" t="b">
        <v>0</v>
      </c>
      <c r="AO48" s="92" t="s">
        <v>350</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1</v>
      </c>
      <c r="BD48" s="51"/>
      <c r="BE48" s="52"/>
      <c r="BF48" s="51"/>
      <c r="BG48" s="52"/>
      <c r="BH48" s="51"/>
      <c r="BI48" s="52"/>
      <c r="BJ48" s="51"/>
      <c r="BK48" s="52"/>
      <c r="BL48" s="51"/>
    </row>
    <row r="49" spans="1:64" ht="15">
      <c r="A49" s="84" t="s">
        <v>219</v>
      </c>
      <c r="B49" s="84" t="s">
        <v>227</v>
      </c>
      <c r="C49" s="53" t="s">
        <v>974</v>
      </c>
      <c r="D49" s="54">
        <v>3</v>
      </c>
      <c r="E49" s="65" t="s">
        <v>132</v>
      </c>
      <c r="F49" s="55">
        <v>32</v>
      </c>
      <c r="G49" s="53"/>
      <c r="H49" s="57"/>
      <c r="I49" s="56"/>
      <c r="J49" s="56"/>
      <c r="K49" s="36" t="s">
        <v>65</v>
      </c>
      <c r="L49" s="83">
        <v>49</v>
      </c>
      <c r="M49" s="83"/>
      <c r="N49" s="63"/>
      <c r="O49" s="86" t="s">
        <v>251</v>
      </c>
      <c r="P49" s="88">
        <v>43506.81983796296</v>
      </c>
      <c r="Q49" s="86" t="s">
        <v>265</v>
      </c>
      <c r="R49" s="90" t="s">
        <v>277</v>
      </c>
      <c r="S49" s="86" t="s">
        <v>286</v>
      </c>
      <c r="T49" s="86" t="s">
        <v>292</v>
      </c>
      <c r="U49" s="90" t="s">
        <v>296</v>
      </c>
      <c r="V49" s="90" t="s">
        <v>296</v>
      </c>
      <c r="W49" s="88">
        <v>43506.81983796296</v>
      </c>
      <c r="X49" s="90" t="s">
        <v>325</v>
      </c>
      <c r="Y49" s="86"/>
      <c r="Z49" s="86"/>
      <c r="AA49" s="92" t="s">
        <v>350</v>
      </c>
      <c r="AB49" s="86"/>
      <c r="AC49" s="86" t="b">
        <v>0</v>
      </c>
      <c r="AD49" s="86">
        <v>4</v>
      </c>
      <c r="AE49" s="92" t="s">
        <v>364</v>
      </c>
      <c r="AF49" s="86" t="b">
        <v>0</v>
      </c>
      <c r="AG49" s="86" t="s">
        <v>368</v>
      </c>
      <c r="AH49" s="86"/>
      <c r="AI49" s="92" t="s">
        <v>364</v>
      </c>
      <c r="AJ49" s="86" t="b">
        <v>0</v>
      </c>
      <c r="AK49" s="86">
        <v>1</v>
      </c>
      <c r="AL49" s="92" t="s">
        <v>364</v>
      </c>
      <c r="AM49" s="86" t="s">
        <v>372</v>
      </c>
      <c r="AN49" s="86" t="b">
        <v>0</v>
      </c>
      <c r="AO49" s="92" t="s">
        <v>350</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1</v>
      </c>
      <c r="BD49" s="51"/>
      <c r="BE49" s="52"/>
      <c r="BF49" s="51"/>
      <c r="BG49" s="52"/>
      <c r="BH49" s="51"/>
      <c r="BI49" s="52"/>
      <c r="BJ49" s="51"/>
      <c r="BK49" s="52"/>
      <c r="BL49" s="51"/>
    </row>
    <row r="50" spans="1:64" ht="15">
      <c r="A50" s="84" t="s">
        <v>219</v>
      </c>
      <c r="B50" s="84" t="s">
        <v>240</v>
      </c>
      <c r="C50" s="53" t="s">
        <v>974</v>
      </c>
      <c r="D50" s="54">
        <v>3</v>
      </c>
      <c r="E50" s="65" t="s">
        <v>132</v>
      </c>
      <c r="F50" s="55">
        <v>32</v>
      </c>
      <c r="G50" s="53"/>
      <c r="H50" s="57"/>
      <c r="I50" s="56"/>
      <c r="J50" s="56"/>
      <c r="K50" s="36" t="s">
        <v>65</v>
      </c>
      <c r="L50" s="83">
        <v>50</v>
      </c>
      <c r="M50" s="83"/>
      <c r="N50" s="63"/>
      <c r="O50" s="86" t="s">
        <v>251</v>
      </c>
      <c r="P50" s="88">
        <v>43506.85890046296</v>
      </c>
      <c r="Q50" s="86" t="s">
        <v>266</v>
      </c>
      <c r="R50" s="90" t="s">
        <v>278</v>
      </c>
      <c r="S50" s="86" t="s">
        <v>286</v>
      </c>
      <c r="T50" s="86" t="s">
        <v>293</v>
      </c>
      <c r="U50" s="86"/>
      <c r="V50" s="90" t="s">
        <v>307</v>
      </c>
      <c r="W50" s="88">
        <v>43506.85890046296</v>
      </c>
      <c r="X50" s="90" t="s">
        <v>326</v>
      </c>
      <c r="Y50" s="86"/>
      <c r="Z50" s="86"/>
      <c r="AA50" s="92" t="s">
        <v>351</v>
      </c>
      <c r="AB50" s="86"/>
      <c r="AC50" s="86" t="b">
        <v>0</v>
      </c>
      <c r="AD50" s="86">
        <v>0</v>
      </c>
      <c r="AE50" s="92" t="s">
        <v>364</v>
      </c>
      <c r="AF50" s="86" t="b">
        <v>0</v>
      </c>
      <c r="AG50" s="86" t="s">
        <v>368</v>
      </c>
      <c r="AH50" s="86"/>
      <c r="AI50" s="92" t="s">
        <v>364</v>
      </c>
      <c r="AJ50" s="86" t="b">
        <v>0</v>
      </c>
      <c r="AK50" s="86">
        <v>1</v>
      </c>
      <c r="AL50" s="92" t="s">
        <v>364</v>
      </c>
      <c r="AM50" s="86" t="s">
        <v>372</v>
      </c>
      <c r="AN50" s="86" t="b">
        <v>0</v>
      </c>
      <c r="AO50" s="92" t="s">
        <v>351</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c r="BE50" s="52"/>
      <c r="BF50" s="51"/>
      <c r="BG50" s="52"/>
      <c r="BH50" s="51"/>
      <c r="BI50" s="52"/>
      <c r="BJ50" s="51"/>
      <c r="BK50" s="52"/>
      <c r="BL50" s="51"/>
    </row>
    <row r="51" spans="1:64" ht="15">
      <c r="A51" s="84" t="s">
        <v>219</v>
      </c>
      <c r="B51" s="84" t="s">
        <v>241</v>
      </c>
      <c r="C51" s="53" t="s">
        <v>974</v>
      </c>
      <c r="D51" s="54">
        <v>3</v>
      </c>
      <c r="E51" s="65" t="s">
        <v>132</v>
      </c>
      <c r="F51" s="55">
        <v>32</v>
      </c>
      <c r="G51" s="53"/>
      <c r="H51" s="57"/>
      <c r="I51" s="56"/>
      <c r="J51" s="56"/>
      <c r="K51" s="36" t="s">
        <v>65</v>
      </c>
      <c r="L51" s="83">
        <v>51</v>
      </c>
      <c r="M51" s="83"/>
      <c r="N51" s="63"/>
      <c r="O51" s="86" t="s">
        <v>252</v>
      </c>
      <c r="P51" s="88">
        <v>43507.131574074076</v>
      </c>
      <c r="Q51" s="86" t="s">
        <v>267</v>
      </c>
      <c r="R51" s="90" t="s">
        <v>279</v>
      </c>
      <c r="S51" s="86" t="s">
        <v>286</v>
      </c>
      <c r="T51" s="86"/>
      <c r="U51" s="86"/>
      <c r="V51" s="90" t="s">
        <v>307</v>
      </c>
      <c r="W51" s="88">
        <v>43507.131574074076</v>
      </c>
      <c r="X51" s="90" t="s">
        <v>327</v>
      </c>
      <c r="Y51" s="86"/>
      <c r="Z51" s="86"/>
      <c r="AA51" s="92" t="s">
        <v>352</v>
      </c>
      <c r="AB51" s="92" t="s">
        <v>361</v>
      </c>
      <c r="AC51" s="86" t="b">
        <v>0</v>
      </c>
      <c r="AD51" s="86">
        <v>0</v>
      </c>
      <c r="AE51" s="92" t="s">
        <v>366</v>
      </c>
      <c r="AF51" s="86" t="b">
        <v>0</v>
      </c>
      <c r="AG51" s="86" t="s">
        <v>368</v>
      </c>
      <c r="AH51" s="86"/>
      <c r="AI51" s="92" t="s">
        <v>364</v>
      </c>
      <c r="AJ51" s="86" t="b">
        <v>0</v>
      </c>
      <c r="AK51" s="86">
        <v>0</v>
      </c>
      <c r="AL51" s="92" t="s">
        <v>364</v>
      </c>
      <c r="AM51" s="86" t="s">
        <v>372</v>
      </c>
      <c r="AN51" s="86" t="b">
        <v>0</v>
      </c>
      <c r="AO51" s="92" t="s">
        <v>361</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c r="BE51" s="52"/>
      <c r="BF51" s="51"/>
      <c r="BG51" s="52"/>
      <c r="BH51" s="51"/>
      <c r="BI51" s="52"/>
      <c r="BJ51" s="51"/>
      <c r="BK51" s="52"/>
      <c r="BL51" s="51"/>
    </row>
    <row r="52" spans="1:64" ht="15">
      <c r="A52" s="84" t="s">
        <v>219</v>
      </c>
      <c r="B52" s="84" t="s">
        <v>242</v>
      </c>
      <c r="C52" s="53" t="s">
        <v>974</v>
      </c>
      <c r="D52" s="54">
        <v>3</v>
      </c>
      <c r="E52" s="65" t="s">
        <v>132</v>
      </c>
      <c r="F52" s="55">
        <v>32</v>
      </c>
      <c r="G52" s="53"/>
      <c r="H52" s="57"/>
      <c r="I52" s="56"/>
      <c r="J52" s="56"/>
      <c r="K52" s="36" t="s">
        <v>65</v>
      </c>
      <c r="L52" s="83">
        <v>52</v>
      </c>
      <c r="M52" s="83"/>
      <c r="N52" s="63"/>
      <c r="O52" s="86" t="s">
        <v>251</v>
      </c>
      <c r="P52" s="88">
        <v>43507.84819444444</v>
      </c>
      <c r="Q52" s="86" t="s">
        <v>268</v>
      </c>
      <c r="R52" s="90" t="s">
        <v>280</v>
      </c>
      <c r="S52" s="86" t="s">
        <v>287</v>
      </c>
      <c r="T52" s="86" t="s">
        <v>294</v>
      </c>
      <c r="U52" s="90" t="s">
        <v>297</v>
      </c>
      <c r="V52" s="90" t="s">
        <v>297</v>
      </c>
      <c r="W52" s="88">
        <v>43507.84819444444</v>
      </c>
      <c r="X52" s="90" t="s">
        <v>328</v>
      </c>
      <c r="Y52" s="86"/>
      <c r="Z52" s="86"/>
      <c r="AA52" s="92" t="s">
        <v>353</v>
      </c>
      <c r="AB52" s="86"/>
      <c r="AC52" s="86" t="b">
        <v>0</v>
      </c>
      <c r="AD52" s="86">
        <v>3</v>
      </c>
      <c r="AE52" s="92" t="s">
        <v>364</v>
      </c>
      <c r="AF52" s="86" t="b">
        <v>1</v>
      </c>
      <c r="AG52" s="86" t="s">
        <v>368</v>
      </c>
      <c r="AH52" s="86"/>
      <c r="AI52" s="92" t="s">
        <v>369</v>
      </c>
      <c r="AJ52" s="86" t="b">
        <v>0</v>
      </c>
      <c r="AK52" s="86">
        <v>0</v>
      </c>
      <c r="AL52" s="92" t="s">
        <v>364</v>
      </c>
      <c r="AM52" s="86" t="s">
        <v>372</v>
      </c>
      <c r="AN52" s="86" t="b">
        <v>0</v>
      </c>
      <c r="AO52" s="92" t="s">
        <v>353</v>
      </c>
      <c r="AP52" s="86" t="s">
        <v>176</v>
      </c>
      <c r="AQ52" s="86">
        <v>0</v>
      </c>
      <c r="AR52" s="86">
        <v>0</v>
      </c>
      <c r="AS52" s="86"/>
      <c r="AT52" s="86"/>
      <c r="AU52" s="86"/>
      <c r="AV52" s="86"/>
      <c r="AW52" s="86"/>
      <c r="AX52" s="86"/>
      <c r="AY52" s="86"/>
      <c r="AZ52" s="86"/>
      <c r="BA52">
        <v>1</v>
      </c>
      <c r="BB52" s="85" t="str">
        <f>REPLACE(INDEX(GroupVertices[Group],MATCH(Edges[[#This Row],[Vertex 1]],GroupVertices[Vertex],0)),1,1,"")</f>
        <v>1</v>
      </c>
      <c r="BC52" s="85" t="str">
        <f>REPLACE(INDEX(GroupVertices[Group],MATCH(Edges[[#This Row],[Vertex 2]],GroupVertices[Vertex],0)),1,1,"")</f>
        <v>1</v>
      </c>
      <c r="BD52" s="51"/>
      <c r="BE52" s="52"/>
      <c r="BF52" s="51"/>
      <c r="BG52" s="52"/>
      <c r="BH52" s="51"/>
      <c r="BI52" s="52"/>
      <c r="BJ52" s="51"/>
      <c r="BK52" s="52"/>
      <c r="BL52" s="51"/>
    </row>
    <row r="53" spans="1:64" ht="15">
      <c r="A53" s="84" t="s">
        <v>219</v>
      </c>
      <c r="B53" s="84" t="s">
        <v>243</v>
      </c>
      <c r="C53" s="53" t="s">
        <v>974</v>
      </c>
      <c r="D53" s="54">
        <v>3</v>
      </c>
      <c r="E53" s="65" t="s">
        <v>132</v>
      </c>
      <c r="F53" s="55">
        <v>32</v>
      </c>
      <c r="G53" s="53"/>
      <c r="H53" s="57"/>
      <c r="I53" s="56"/>
      <c r="J53" s="56"/>
      <c r="K53" s="36" t="s">
        <v>65</v>
      </c>
      <c r="L53" s="83">
        <v>53</v>
      </c>
      <c r="M53" s="83"/>
      <c r="N53" s="63"/>
      <c r="O53" s="86" t="s">
        <v>251</v>
      </c>
      <c r="P53" s="88">
        <v>43507.84819444444</v>
      </c>
      <c r="Q53" s="86" t="s">
        <v>268</v>
      </c>
      <c r="R53" s="90" t="s">
        <v>280</v>
      </c>
      <c r="S53" s="86" t="s">
        <v>287</v>
      </c>
      <c r="T53" s="86" t="s">
        <v>294</v>
      </c>
      <c r="U53" s="90" t="s">
        <v>297</v>
      </c>
      <c r="V53" s="90" t="s">
        <v>297</v>
      </c>
      <c r="W53" s="88">
        <v>43507.84819444444</v>
      </c>
      <c r="X53" s="90" t="s">
        <v>328</v>
      </c>
      <c r="Y53" s="86"/>
      <c r="Z53" s="86"/>
      <c r="AA53" s="92" t="s">
        <v>353</v>
      </c>
      <c r="AB53" s="86"/>
      <c r="AC53" s="86" t="b">
        <v>0</v>
      </c>
      <c r="AD53" s="86">
        <v>3</v>
      </c>
      <c r="AE53" s="92" t="s">
        <v>364</v>
      </c>
      <c r="AF53" s="86" t="b">
        <v>1</v>
      </c>
      <c r="AG53" s="86" t="s">
        <v>368</v>
      </c>
      <c r="AH53" s="86"/>
      <c r="AI53" s="92" t="s">
        <v>369</v>
      </c>
      <c r="AJ53" s="86" t="b">
        <v>0</v>
      </c>
      <c r="AK53" s="86">
        <v>0</v>
      </c>
      <c r="AL53" s="92" t="s">
        <v>364</v>
      </c>
      <c r="AM53" s="86" t="s">
        <v>372</v>
      </c>
      <c r="AN53" s="86" t="b">
        <v>0</v>
      </c>
      <c r="AO53" s="92" t="s">
        <v>353</v>
      </c>
      <c r="AP53" s="86" t="s">
        <v>176</v>
      </c>
      <c r="AQ53" s="86">
        <v>0</v>
      </c>
      <c r="AR53" s="86">
        <v>0</v>
      </c>
      <c r="AS53" s="86"/>
      <c r="AT53" s="86"/>
      <c r="AU53" s="86"/>
      <c r="AV53" s="86"/>
      <c r="AW53" s="86"/>
      <c r="AX53" s="86"/>
      <c r="AY53" s="86"/>
      <c r="AZ53" s="86"/>
      <c r="BA53">
        <v>1</v>
      </c>
      <c r="BB53" s="85" t="str">
        <f>REPLACE(INDEX(GroupVertices[Group],MATCH(Edges[[#This Row],[Vertex 1]],GroupVertices[Vertex],0)),1,1,"")</f>
        <v>1</v>
      </c>
      <c r="BC53" s="85" t="str">
        <f>REPLACE(INDEX(GroupVertices[Group],MATCH(Edges[[#This Row],[Vertex 2]],GroupVertices[Vertex],0)),1,1,"")</f>
        <v>1</v>
      </c>
      <c r="BD53" s="51"/>
      <c r="BE53" s="52"/>
      <c r="BF53" s="51"/>
      <c r="BG53" s="52"/>
      <c r="BH53" s="51"/>
      <c r="BI53" s="52"/>
      <c r="BJ53" s="51"/>
      <c r="BK53" s="52"/>
      <c r="BL53" s="51"/>
    </row>
    <row r="54" spans="1:64" ht="15">
      <c r="A54" s="84" t="s">
        <v>221</v>
      </c>
      <c r="B54" s="84" t="s">
        <v>215</v>
      </c>
      <c r="C54" s="53" t="s">
        <v>974</v>
      </c>
      <c r="D54" s="54">
        <v>3</v>
      </c>
      <c r="E54" s="65" t="s">
        <v>132</v>
      </c>
      <c r="F54" s="55">
        <v>32</v>
      </c>
      <c r="G54" s="53"/>
      <c r="H54" s="57"/>
      <c r="I54" s="56"/>
      <c r="J54" s="56"/>
      <c r="K54" s="36" t="s">
        <v>65</v>
      </c>
      <c r="L54" s="83">
        <v>54</v>
      </c>
      <c r="M54" s="83"/>
      <c r="N54" s="63"/>
      <c r="O54" s="86" t="s">
        <v>251</v>
      </c>
      <c r="P54" s="88">
        <v>43505.316458333335</v>
      </c>
      <c r="Q54" s="86" t="s">
        <v>269</v>
      </c>
      <c r="R54" s="86"/>
      <c r="S54" s="86"/>
      <c r="T54" s="86"/>
      <c r="U54" s="86"/>
      <c r="V54" s="90" t="s">
        <v>309</v>
      </c>
      <c r="W54" s="88">
        <v>43505.316458333335</v>
      </c>
      <c r="X54" s="90" t="s">
        <v>329</v>
      </c>
      <c r="Y54" s="86"/>
      <c r="Z54" s="86"/>
      <c r="AA54" s="92" t="s">
        <v>354</v>
      </c>
      <c r="AB54" s="86"/>
      <c r="AC54" s="86" t="b">
        <v>0</v>
      </c>
      <c r="AD54" s="86">
        <v>0</v>
      </c>
      <c r="AE54" s="92" t="s">
        <v>364</v>
      </c>
      <c r="AF54" s="86" t="b">
        <v>0</v>
      </c>
      <c r="AG54" s="86" t="s">
        <v>368</v>
      </c>
      <c r="AH54" s="86"/>
      <c r="AI54" s="92" t="s">
        <v>364</v>
      </c>
      <c r="AJ54" s="86" t="b">
        <v>0</v>
      </c>
      <c r="AK54" s="86">
        <v>3</v>
      </c>
      <c r="AL54" s="92" t="s">
        <v>349</v>
      </c>
      <c r="AM54" s="86" t="s">
        <v>377</v>
      </c>
      <c r="AN54" s="86" t="b">
        <v>0</v>
      </c>
      <c r="AO54" s="92" t="s">
        <v>349</v>
      </c>
      <c r="AP54" s="86" t="s">
        <v>176</v>
      </c>
      <c r="AQ54" s="86">
        <v>0</v>
      </c>
      <c r="AR54" s="86">
        <v>0</v>
      </c>
      <c r="AS54" s="86"/>
      <c r="AT54" s="86"/>
      <c r="AU54" s="86"/>
      <c r="AV54" s="86"/>
      <c r="AW54" s="86"/>
      <c r="AX54" s="86"/>
      <c r="AY54" s="86"/>
      <c r="AZ54" s="86"/>
      <c r="BA54">
        <v>1</v>
      </c>
      <c r="BB54" s="85" t="str">
        <f>REPLACE(INDEX(GroupVertices[Group],MATCH(Edges[[#This Row],[Vertex 1]],GroupVertices[Vertex],0)),1,1,"")</f>
        <v>2</v>
      </c>
      <c r="BC54" s="85" t="str">
        <f>REPLACE(INDEX(GroupVertices[Group],MATCH(Edges[[#This Row],[Vertex 2]],GroupVertices[Vertex],0)),1,1,"")</f>
        <v>3</v>
      </c>
      <c r="BD54" s="51"/>
      <c r="BE54" s="52"/>
      <c r="BF54" s="51"/>
      <c r="BG54" s="52"/>
      <c r="BH54" s="51"/>
      <c r="BI54" s="52"/>
      <c r="BJ54" s="51"/>
      <c r="BK54" s="52"/>
      <c r="BL54" s="51"/>
    </row>
    <row r="55" spans="1:64" ht="15">
      <c r="A55" s="84" t="s">
        <v>221</v>
      </c>
      <c r="B55" s="84" t="s">
        <v>219</v>
      </c>
      <c r="C55" s="53" t="s">
        <v>974</v>
      </c>
      <c r="D55" s="54">
        <v>3</v>
      </c>
      <c r="E55" s="65" t="s">
        <v>132</v>
      </c>
      <c r="F55" s="55">
        <v>32</v>
      </c>
      <c r="G55" s="53"/>
      <c r="H55" s="57"/>
      <c r="I55" s="56"/>
      <c r="J55" s="56"/>
      <c r="K55" s="36" t="s">
        <v>66</v>
      </c>
      <c r="L55" s="83">
        <v>55</v>
      </c>
      <c r="M55" s="83"/>
      <c r="N55" s="63"/>
      <c r="O55" s="86" t="s">
        <v>251</v>
      </c>
      <c r="P55" s="88">
        <v>43505.316458333335</v>
      </c>
      <c r="Q55" s="86" t="s">
        <v>269</v>
      </c>
      <c r="R55" s="86"/>
      <c r="S55" s="86"/>
      <c r="T55" s="86"/>
      <c r="U55" s="86"/>
      <c r="V55" s="90" t="s">
        <v>309</v>
      </c>
      <c r="W55" s="88">
        <v>43505.316458333335</v>
      </c>
      <c r="X55" s="90" t="s">
        <v>329</v>
      </c>
      <c r="Y55" s="86"/>
      <c r="Z55" s="86"/>
      <c r="AA55" s="92" t="s">
        <v>354</v>
      </c>
      <c r="AB55" s="86"/>
      <c r="AC55" s="86" t="b">
        <v>0</v>
      </c>
      <c r="AD55" s="86">
        <v>0</v>
      </c>
      <c r="AE55" s="92" t="s">
        <v>364</v>
      </c>
      <c r="AF55" s="86" t="b">
        <v>0</v>
      </c>
      <c r="AG55" s="86" t="s">
        <v>368</v>
      </c>
      <c r="AH55" s="86"/>
      <c r="AI55" s="92" t="s">
        <v>364</v>
      </c>
      <c r="AJ55" s="86" t="b">
        <v>0</v>
      </c>
      <c r="AK55" s="86">
        <v>3</v>
      </c>
      <c r="AL55" s="92" t="s">
        <v>349</v>
      </c>
      <c r="AM55" s="86" t="s">
        <v>377</v>
      </c>
      <c r="AN55" s="86" t="b">
        <v>0</v>
      </c>
      <c r="AO55" s="92" t="s">
        <v>349</v>
      </c>
      <c r="AP55" s="86" t="s">
        <v>176</v>
      </c>
      <c r="AQ55" s="86">
        <v>0</v>
      </c>
      <c r="AR55" s="86">
        <v>0</v>
      </c>
      <c r="AS55" s="86"/>
      <c r="AT55" s="86"/>
      <c r="AU55" s="86"/>
      <c r="AV55" s="86"/>
      <c r="AW55" s="86"/>
      <c r="AX55" s="86"/>
      <c r="AY55" s="86"/>
      <c r="AZ55" s="86"/>
      <c r="BA55">
        <v>1</v>
      </c>
      <c r="BB55" s="85" t="str">
        <f>REPLACE(INDEX(GroupVertices[Group],MATCH(Edges[[#This Row],[Vertex 1]],GroupVertices[Vertex],0)),1,1,"")</f>
        <v>2</v>
      </c>
      <c r="BC55" s="85" t="str">
        <f>REPLACE(INDEX(GroupVertices[Group],MATCH(Edges[[#This Row],[Vertex 2]],GroupVertices[Vertex],0)),1,1,"")</f>
        <v>1</v>
      </c>
      <c r="BD55" s="51">
        <v>0</v>
      </c>
      <c r="BE55" s="52">
        <v>0</v>
      </c>
      <c r="BF55" s="51">
        <v>1</v>
      </c>
      <c r="BG55" s="52">
        <v>4.166666666666667</v>
      </c>
      <c r="BH55" s="51">
        <v>0</v>
      </c>
      <c r="BI55" s="52">
        <v>0</v>
      </c>
      <c r="BJ55" s="51">
        <v>23</v>
      </c>
      <c r="BK55" s="52">
        <v>95.83333333333333</v>
      </c>
      <c r="BL55" s="51">
        <v>24</v>
      </c>
    </row>
    <row r="56" spans="1:64" ht="15">
      <c r="A56" s="84" t="s">
        <v>220</v>
      </c>
      <c r="B56" s="84" t="s">
        <v>221</v>
      </c>
      <c r="C56" s="53" t="s">
        <v>974</v>
      </c>
      <c r="D56" s="54">
        <v>3</v>
      </c>
      <c r="E56" s="65" t="s">
        <v>132</v>
      </c>
      <c r="F56" s="55">
        <v>32</v>
      </c>
      <c r="G56" s="53"/>
      <c r="H56" s="57"/>
      <c r="I56" s="56"/>
      <c r="J56" s="56"/>
      <c r="K56" s="36" t="s">
        <v>65</v>
      </c>
      <c r="L56" s="83">
        <v>56</v>
      </c>
      <c r="M56" s="83"/>
      <c r="N56" s="63"/>
      <c r="O56" s="86" t="s">
        <v>251</v>
      </c>
      <c r="P56" s="88">
        <v>43503.908680555556</v>
      </c>
      <c r="Q56" s="86" t="s">
        <v>262</v>
      </c>
      <c r="R56" s="86"/>
      <c r="S56" s="86"/>
      <c r="T56" s="86"/>
      <c r="U56" s="86"/>
      <c r="V56" s="90" t="s">
        <v>308</v>
      </c>
      <c r="W56" s="88">
        <v>43503.908680555556</v>
      </c>
      <c r="X56" s="90" t="s">
        <v>322</v>
      </c>
      <c r="Y56" s="86"/>
      <c r="Z56" s="86"/>
      <c r="AA56" s="92" t="s">
        <v>347</v>
      </c>
      <c r="AB56" s="86"/>
      <c r="AC56" s="86" t="b">
        <v>0</v>
      </c>
      <c r="AD56" s="86">
        <v>0</v>
      </c>
      <c r="AE56" s="92" t="s">
        <v>364</v>
      </c>
      <c r="AF56" s="86" t="b">
        <v>0</v>
      </c>
      <c r="AG56" s="86" t="s">
        <v>368</v>
      </c>
      <c r="AH56" s="86"/>
      <c r="AI56" s="92" t="s">
        <v>364</v>
      </c>
      <c r="AJ56" s="86" t="b">
        <v>0</v>
      </c>
      <c r="AK56" s="86">
        <v>1</v>
      </c>
      <c r="AL56" s="92" t="s">
        <v>348</v>
      </c>
      <c r="AM56" s="86" t="s">
        <v>376</v>
      </c>
      <c r="AN56" s="86" t="b">
        <v>0</v>
      </c>
      <c r="AO56" s="92" t="s">
        <v>348</v>
      </c>
      <c r="AP56" s="86" t="s">
        <v>176</v>
      </c>
      <c r="AQ56" s="86">
        <v>0</v>
      </c>
      <c r="AR56" s="86">
        <v>0</v>
      </c>
      <c r="AS56" s="86"/>
      <c r="AT56" s="86"/>
      <c r="AU56" s="86"/>
      <c r="AV56" s="86"/>
      <c r="AW56" s="86"/>
      <c r="AX56" s="86"/>
      <c r="AY56" s="86"/>
      <c r="AZ56" s="86"/>
      <c r="BA56">
        <v>1</v>
      </c>
      <c r="BB56" s="85" t="str">
        <f>REPLACE(INDEX(GroupVertices[Group],MATCH(Edges[[#This Row],[Vertex 1]],GroupVertices[Vertex],0)),1,1,"")</f>
        <v>2</v>
      </c>
      <c r="BC56" s="85" t="str">
        <f>REPLACE(INDEX(GroupVertices[Group],MATCH(Edges[[#This Row],[Vertex 2]],GroupVertices[Vertex],0)),1,1,"")</f>
        <v>2</v>
      </c>
      <c r="BD56" s="51"/>
      <c r="BE56" s="52"/>
      <c r="BF56" s="51"/>
      <c r="BG56" s="52"/>
      <c r="BH56" s="51"/>
      <c r="BI56" s="52"/>
      <c r="BJ56" s="51"/>
      <c r="BK56" s="52"/>
      <c r="BL56" s="51"/>
    </row>
    <row r="57" spans="1:64" ht="30">
      <c r="A57" s="84" t="s">
        <v>219</v>
      </c>
      <c r="B57" s="84" t="s">
        <v>221</v>
      </c>
      <c r="C57" s="53" t="s">
        <v>975</v>
      </c>
      <c r="D57" s="54">
        <v>6.5</v>
      </c>
      <c r="E57" s="65" t="s">
        <v>136</v>
      </c>
      <c r="F57" s="55">
        <v>29.4</v>
      </c>
      <c r="G57" s="53"/>
      <c r="H57" s="57"/>
      <c r="I57" s="56"/>
      <c r="J57" s="56"/>
      <c r="K57" s="36" t="s">
        <v>66</v>
      </c>
      <c r="L57" s="83">
        <v>57</v>
      </c>
      <c r="M57" s="83"/>
      <c r="N57" s="63"/>
      <c r="O57" s="86" t="s">
        <v>251</v>
      </c>
      <c r="P57" s="88">
        <v>43503.90828703704</v>
      </c>
      <c r="Q57" s="86" t="s">
        <v>263</v>
      </c>
      <c r="R57" s="86"/>
      <c r="S57" s="86"/>
      <c r="T57" s="86"/>
      <c r="U57" s="86"/>
      <c r="V57" s="90" t="s">
        <v>307</v>
      </c>
      <c r="W57" s="88">
        <v>43503.90828703704</v>
      </c>
      <c r="X57" s="90" t="s">
        <v>323</v>
      </c>
      <c r="Y57" s="86"/>
      <c r="Z57" s="86"/>
      <c r="AA57" s="92" t="s">
        <v>348</v>
      </c>
      <c r="AB57" s="92" t="s">
        <v>360</v>
      </c>
      <c r="AC57" s="86" t="b">
        <v>0</v>
      </c>
      <c r="AD57" s="86">
        <v>1</v>
      </c>
      <c r="AE57" s="92" t="s">
        <v>365</v>
      </c>
      <c r="AF57" s="86" t="b">
        <v>0</v>
      </c>
      <c r="AG57" s="86" t="s">
        <v>368</v>
      </c>
      <c r="AH57" s="86"/>
      <c r="AI57" s="92" t="s">
        <v>364</v>
      </c>
      <c r="AJ57" s="86" t="b">
        <v>0</v>
      </c>
      <c r="AK57" s="86">
        <v>1</v>
      </c>
      <c r="AL57" s="92" t="s">
        <v>364</v>
      </c>
      <c r="AM57" s="86" t="s">
        <v>372</v>
      </c>
      <c r="AN57" s="86" t="b">
        <v>0</v>
      </c>
      <c r="AO57" s="92" t="s">
        <v>360</v>
      </c>
      <c r="AP57" s="86" t="s">
        <v>176</v>
      </c>
      <c r="AQ57" s="86">
        <v>0</v>
      </c>
      <c r="AR57" s="86">
        <v>0</v>
      </c>
      <c r="AS57" s="86"/>
      <c r="AT57" s="86"/>
      <c r="AU57" s="86"/>
      <c r="AV57" s="86"/>
      <c r="AW57" s="86"/>
      <c r="AX57" s="86"/>
      <c r="AY57" s="86"/>
      <c r="AZ57" s="86"/>
      <c r="BA57">
        <v>2</v>
      </c>
      <c r="BB57" s="85" t="str">
        <f>REPLACE(INDEX(GroupVertices[Group],MATCH(Edges[[#This Row],[Vertex 1]],GroupVertices[Vertex],0)),1,1,"")</f>
        <v>1</v>
      </c>
      <c r="BC57" s="85" t="str">
        <f>REPLACE(INDEX(GroupVertices[Group],MATCH(Edges[[#This Row],[Vertex 2]],GroupVertices[Vertex],0)),1,1,"")</f>
        <v>2</v>
      </c>
      <c r="BD57" s="51"/>
      <c r="BE57" s="52"/>
      <c r="BF57" s="51"/>
      <c r="BG57" s="52"/>
      <c r="BH57" s="51"/>
      <c r="BI57" s="52"/>
      <c r="BJ57" s="51"/>
      <c r="BK57" s="52"/>
      <c r="BL57" s="51"/>
    </row>
    <row r="58" spans="1:64" ht="30">
      <c r="A58" s="84" t="s">
        <v>219</v>
      </c>
      <c r="B58" s="84" t="s">
        <v>221</v>
      </c>
      <c r="C58" s="53" t="s">
        <v>975</v>
      </c>
      <c r="D58" s="54">
        <v>6.5</v>
      </c>
      <c r="E58" s="65" t="s">
        <v>136</v>
      </c>
      <c r="F58" s="55">
        <v>29.4</v>
      </c>
      <c r="G58" s="53"/>
      <c r="H58" s="57"/>
      <c r="I58" s="56"/>
      <c r="J58" s="56"/>
      <c r="K58" s="36" t="s">
        <v>66</v>
      </c>
      <c r="L58" s="83">
        <v>58</v>
      </c>
      <c r="M58" s="83"/>
      <c r="N58" s="63"/>
      <c r="O58" s="86" t="s">
        <v>251</v>
      </c>
      <c r="P58" s="88">
        <v>43507.84819444444</v>
      </c>
      <c r="Q58" s="86" t="s">
        <v>268</v>
      </c>
      <c r="R58" s="90" t="s">
        <v>280</v>
      </c>
      <c r="S58" s="86" t="s">
        <v>287</v>
      </c>
      <c r="T58" s="86" t="s">
        <v>294</v>
      </c>
      <c r="U58" s="90" t="s">
        <v>297</v>
      </c>
      <c r="V58" s="90" t="s">
        <v>297</v>
      </c>
      <c r="W58" s="88">
        <v>43507.84819444444</v>
      </c>
      <c r="X58" s="90" t="s">
        <v>328</v>
      </c>
      <c r="Y58" s="86"/>
      <c r="Z58" s="86"/>
      <c r="AA58" s="92" t="s">
        <v>353</v>
      </c>
      <c r="AB58" s="86"/>
      <c r="AC58" s="86" t="b">
        <v>0</v>
      </c>
      <c r="AD58" s="86">
        <v>3</v>
      </c>
      <c r="AE58" s="92" t="s">
        <v>364</v>
      </c>
      <c r="AF58" s="86" t="b">
        <v>1</v>
      </c>
      <c r="AG58" s="86" t="s">
        <v>368</v>
      </c>
      <c r="AH58" s="86"/>
      <c r="AI58" s="92" t="s">
        <v>369</v>
      </c>
      <c r="AJ58" s="86" t="b">
        <v>0</v>
      </c>
      <c r="AK58" s="86">
        <v>0</v>
      </c>
      <c r="AL58" s="92" t="s">
        <v>364</v>
      </c>
      <c r="AM58" s="86" t="s">
        <v>372</v>
      </c>
      <c r="AN58" s="86" t="b">
        <v>0</v>
      </c>
      <c r="AO58" s="92" t="s">
        <v>353</v>
      </c>
      <c r="AP58" s="86" t="s">
        <v>176</v>
      </c>
      <c r="AQ58" s="86">
        <v>0</v>
      </c>
      <c r="AR58" s="86">
        <v>0</v>
      </c>
      <c r="AS58" s="86"/>
      <c r="AT58" s="86"/>
      <c r="AU58" s="86"/>
      <c r="AV58" s="86"/>
      <c r="AW58" s="86"/>
      <c r="AX58" s="86"/>
      <c r="AY58" s="86"/>
      <c r="AZ58" s="86"/>
      <c r="BA58">
        <v>2</v>
      </c>
      <c r="BB58" s="85" t="str">
        <f>REPLACE(INDEX(GroupVertices[Group],MATCH(Edges[[#This Row],[Vertex 1]],GroupVertices[Vertex],0)),1,1,"")</f>
        <v>1</v>
      </c>
      <c r="BC58" s="85" t="str">
        <f>REPLACE(INDEX(GroupVertices[Group],MATCH(Edges[[#This Row],[Vertex 2]],GroupVertices[Vertex],0)),1,1,"")</f>
        <v>2</v>
      </c>
      <c r="BD58" s="51"/>
      <c r="BE58" s="52"/>
      <c r="BF58" s="51"/>
      <c r="BG58" s="52"/>
      <c r="BH58" s="51"/>
      <c r="BI58" s="52"/>
      <c r="BJ58" s="51"/>
      <c r="BK58" s="52"/>
      <c r="BL58" s="51"/>
    </row>
    <row r="59" spans="1:64" ht="15">
      <c r="A59" s="84" t="s">
        <v>220</v>
      </c>
      <c r="B59" s="84" t="s">
        <v>244</v>
      </c>
      <c r="C59" s="53" t="s">
        <v>974</v>
      </c>
      <c r="D59" s="54">
        <v>3</v>
      </c>
      <c r="E59" s="65" t="s">
        <v>132</v>
      </c>
      <c r="F59" s="55">
        <v>32</v>
      </c>
      <c r="G59" s="53"/>
      <c r="H59" s="57"/>
      <c r="I59" s="56"/>
      <c r="J59" s="56"/>
      <c r="K59" s="36" t="s">
        <v>65</v>
      </c>
      <c r="L59" s="83">
        <v>59</v>
      </c>
      <c r="M59" s="83"/>
      <c r="N59" s="63"/>
      <c r="O59" s="86" t="s">
        <v>251</v>
      </c>
      <c r="P59" s="88">
        <v>43503.908680555556</v>
      </c>
      <c r="Q59" s="86" t="s">
        <v>262</v>
      </c>
      <c r="R59" s="86"/>
      <c r="S59" s="86"/>
      <c r="T59" s="86"/>
      <c r="U59" s="86"/>
      <c r="V59" s="90" t="s">
        <v>308</v>
      </c>
      <c r="W59" s="88">
        <v>43503.908680555556</v>
      </c>
      <c r="X59" s="90" t="s">
        <v>322</v>
      </c>
      <c r="Y59" s="86"/>
      <c r="Z59" s="86"/>
      <c r="AA59" s="92" t="s">
        <v>347</v>
      </c>
      <c r="AB59" s="86"/>
      <c r="AC59" s="86" t="b">
        <v>0</v>
      </c>
      <c r="AD59" s="86">
        <v>0</v>
      </c>
      <c r="AE59" s="92" t="s">
        <v>364</v>
      </c>
      <c r="AF59" s="86" t="b">
        <v>0</v>
      </c>
      <c r="AG59" s="86" t="s">
        <v>368</v>
      </c>
      <c r="AH59" s="86"/>
      <c r="AI59" s="92" t="s">
        <v>364</v>
      </c>
      <c r="AJ59" s="86" t="b">
        <v>0</v>
      </c>
      <c r="AK59" s="86">
        <v>1</v>
      </c>
      <c r="AL59" s="92" t="s">
        <v>348</v>
      </c>
      <c r="AM59" s="86" t="s">
        <v>376</v>
      </c>
      <c r="AN59" s="86" t="b">
        <v>0</v>
      </c>
      <c r="AO59" s="92" t="s">
        <v>348</v>
      </c>
      <c r="AP59" s="86" t="s">
        <v>176</v>
      </c>
      <c r="AQ59" s="86">
        <v>0</v>
      </c>
      <c r="AR59" s="86">
        <v>0</v>
      </c>
      <c r="AS59" s="86"/>
      <c r="AT59" s="86"/>
      <c r="AU59" s="86"/>
      <c r="AV59" s="86"/>
      <c r="AW59" s="86"/>
      <c r="AX59" s="86"/>
      <c r="AY59" s="86"/>
      <c r="AZ59" s="86"/>
      <c r="BA59">
        <v>1</v>
      </c>
      <c r="BB59" s="85" t="str">
        <f>REPLACE(INDEX(GroupVertices[Group],MATCH(Edges[[#This Row],[Vertex 1]],GroupVertices[Vertex],0)),1,1,"")</f>
        <v>2</v>
      </c>
      <c r="BC59" s="85" t="str">
        <f>REPLACE(INDEX(GroupVertices[Group],MATCH(Edges[[#This Row],[Vertex 2]],GroupVertices[Vertex],0)),1,1,"")</f>
        <v>2</v>
      </c>
      <c r="BD59" s="51"/>
      <c r="BE59" s="52"/>
      <c r="BF59" s="51"/>
      <c r="BG59" s="52"/>
      <c r="BH59" s="51"/>
      <c r="BI59" s="52"/>
      <c r="BJ59" s="51"/>
      <c r="BK59" s="52"/>
      <c r="BL59" s="51"/>
    </row>
    <row r="60" spans="1:64" ht="30">
      <c r="A60" s="84" t="s">
        <v>219</v>
      </c>
      <c r="B60" s="84" t="s">
        <v>244</v>
      </c>
      <c r="C60" s="53" t="s">
        <v>976</v>
      </c>
      <c r="D60" s="54">
        <v>10</v>
      </c>
      <c r="E60" s="65" t="s">
        <v>136</v>
      </c>
      <c r="F60" s="55">
        <v>26.8</v>
      </c>
      <c r="G60" s="53"/>
      <c r="H60" s="57"/>
      <c r="I60" s="56"/>
      <c r="J60" s="56"/>
      <c r="K60" s="36" t="s">
        <v>65</v>
      </c>
      <c r="L60" s="83">
        <v>60</v>
      </c>
      <c r="M60" s="83"/>
      <c r="N60" s="63"/>
      <c r="O60" s="86" t="s">
        <v>251</v>
      </c>
      <c r="P60" s="88">
        <v>43503.90828703704</v>
      </c>
      <c r="Q60" s="86" t="s">
        <v>263</v>
      </c>
      <c r="R60" s="86"/>
      <c r="S60" s="86"/>
      <c r="T60" s="86"/>
      <c r="U60" s="86"/>
      <c r="V60" s="90" t="s">
        <v>307</v>
      </c>
      <c r="W60" s="88">
        <v>43503.90828703704</v>
      </c>
      <c r="X60" s="90" t="s">
        <v>323</v>
      </c>
      <c r="Y60" s="86"/>
      <c r="Z60" s="86"/>
      <c r="AA60" s="92" t="s">
        <v>348</v>
      </c>
      <c r="AB60" s="92" t="s">
        <v>360</v>
      </c>
      <c r="AC60" s="86" t="b">
        <v>0</v>
      </c>
      <c r="AD60" s="86">
        <v>1</v>
      </c>
      <c r="AE60" s="92" t="s">
        <v>365</v>
      </c>
      <c r="AF60" s="86" t="b">
        <v>0</v>
      </c>
      <c r="AG60" s="86" t="s">
        <v>368</v>
      </c>
      <c r="AH60" s="86"/>
      <c r="AI60" s="92" t="s">
        <v>364</v>
      </c>
      <c r="AJ60" s="86" t="b">
        <v>0</v>
      </c>
      <c r="AK60" s="86">
        <v>1</v>
      </c>
      <c r="AL60" s="92" t="s">
        <v>364</v>
      </c>
      <c r="AM60" s="86" t="s">
        <v>372</v>
      </c>
      <c r="AN60" s="86" t="b">
        <v>0</v>
      </c>
      <c r="AO60" s="92" t="s">
        <v>360</v>
      </c>
      <c r="AP60" s="86" t="s">
        <v>176</v>
      </c>
      <c r="AQ60" s="86">
        <v>0</v>
      </c>
      <c r="AR60" s="86">
        <v>0</v>
      </c>
      <c r="AS60" s="86"/>
      <c r="AT60" s="86"/>
      <c r="AU60" s="86"/>
      <c r="AV60" s="86"/>
      <c r="AW60" s="86"/>
      <c r="AX60" s="86"/>
      <c r="AY60" s="86"/>
      <c r="AZ60" s="86"/>
      <c r="BA60">
        <v>3</v>
      </c>
      <c r="BB60" s="85" t="str">
        <f>REPLACE(INDEX(GroupVertices[Group],MATCH(Edges[[#This Row],[Vertex 1]],GroupVertices[Vertex],0)),1,1,"")</f>
        <v>1</v>
      </c>
      <c r="BC60" s="85" t="str">
        <f>REPLACE(INDEX(GroupVertices[Group],MATCH(Edges[[#This Row],[Vertex 2]],GroupVertices[Vertex],0)),1,1,"")</f>
        <v>2</v>
      </c>
      <c r="BD60" s="51"/>
      <c r="BE60" s="52"/>
      <c r="BF60" s="51"/>
      <c r="BG60" s="52"/>
      <c r="BH60" s="51"/>
      <c r="BI60" s="52"/>
      <c r="BJ60" s="51"/>
      <c r="BK60" s="52"/>
      <c r="BL60" s="51"/>
    </row>
    <row r="61" spans="1:64" ht="30">
      <c r="A61" s="84" t="s">
        <v>219</v>
      </c>
      <c r="B61" s="84" t="s">
        <v>244</v>
      </c>
      <c r="C61" s="53" t="s">
        <v>976</v>
      </c>
      <c r="D61" s="54">
        <v>10</v>
      </c>
      <c r="E61" s="65" t="s">
        <v>136</v>
      </c>
      <c r="F61" s="55">
        <v>26.8</v>
      </c>
      <c r="G61" s="53"/>
      <c r="H61" s="57"/>
      <c r="I61" s="56"/>
      <c r="J61" s="56"/>
      <c r="K61" s="36" t="s">
        <v>65</v>
      </c>
      <c r="L61" s="83">
        <v>61</v>
      </c>
      <c r="M61" s="83"/>
      <c r="N61" s="63"/>
      <c r="O61" s="86" t="s">
        <v>251</v>
      </c>
      <c r="P61" s="88">
        <v>43507.131574074076</v>
      </c>
      <c r="Q61" s="86" t="s">
        <v>267</v>
      </c>
      <c r="R61" s="90" t="s">
        <v>279</v>
      </c>
      <c r="S61" s="86" t="s">
        <v>286</v>
      </c>
      <c r="T61" s="86"/>
      <c r="U61" s="86"/>
      <c r="V61" s="90" t="s">
        <v>307</v>
      </c>
      <c r="W61" s="88">
        <v>43507.131574074076</v>
      </c>
      <c r="X61" s="90" t="s">
        <v>327</v>
      </c>
      <c r="Y61" s="86"/>
      <c r="Z61" s="86"/>
      <c r="AA61" s="92" t="s">
        <v>352</v>
      </c>
      <c r="AB61" s="92" t="s">
        <v>361</v>
      </c>
      <c r="AC61" s="86" t="b">
        <v>0</v>
      </c>
      <c r="AD61" s="86">
        <v>0</v>
      </c>
      <c r="AE61" s="92" t="s">
        <v>366</v>
      </c>
      <c r="AF61" s="86" t="b">
        <v>0</v>
      </c>
      <c r="AG61" s="86" t="s">
        <v>368</v>
      </c>
      <c r="AH61" s="86"/>
      <c r="AI61" s="92" t="s">
        <v>364</v>
      </c>
      <c r="AJ61" s="86" t="b">
        <v>0</v>
      </c>
      <c r="AK61" s="86">
        <v>0</v>
      </c>
      <c r="AL61" s="92" t="s">
        <v>364</v>
      </c>
      <c r="AM61" s="86" t="s">
        <v>372</v>
      </c>
      <c r="AN61" s="86" t="b">
        <v>0</v>
      </c>
      <c r="AO61" s="92" t="s">
        <v>361</v>
      </c>
      <c r="AP61" s="86" t="s">
        <v>176</v>
      </c>
      <c r="AQ61" s="86">
        <v>0</v>
      </c>
      <c r="AR61" s="86">
        <v>0</v>
      </c>
      <c r="AS61" s="86"/>
      <c r="AT61" s="86"/>
      <c r="AU61" s="86"/>
      <c r="AV61" s="86"/>
      <c r="AW61" s="86"/>
      <c r="AX61" s="86"/>
      <c r="AY61" s="86"/>
      <c r="AZ61" s="86"/>
      <c r="BA61">
        <v>3</v>
      </c>
      <c r="BB61" s="85" t="str">
        <f>REPLACE(INDEX(GroupVertices[Group],MATCH(Edges[[#This Row],[Vertex 1]],GroupVertices[Vertex],0)),1,1,"")</f>
        <v>1</v>
      </c>
      <c r="BC61" s="85" t="str">
        <f>REPLACE(INDEX(GroupVertices[Group],MATCH(Edges[[#This Row],[Vertex 2]],GroupVertices[Vertex],0)),1,1,"")</f>
        <v>2</v>
      </c>
      <c r="BD61" s="51">
        <v>0</v>
      </c>
      <c r="BE61" s="52">
        <v>0</v>
      </c>
      <c r="BF61" s="51">
        <v>1</v>
      </c>
      <c r="BG61" s="52">
        <v>2.380952380952381</v>
      </c>
      <c r="BH61" s="51">
        <v>0</v>
      </c>
      <c r="BI61" s="52">
        <v>0</v>
      </c>
      <c r="BJ61" s="51">
        <v>41</v>
      </c>
      <c r="BK61" s="52">
        <v>97.61904761904762</v>
      </c>
      <c r="BL61" s="51">
        <v>42</v>
      </c>
    </row>
    <row r="62" spans="1:64" ht="30">
      <c r="A62" s="84" t="s">
        <v>219</v>
      </c>
      <c r="B62" s="84" t="s">
        <v>244</v>
      </c>
      <c r="C62" s="53" t="s">
        <v>976</v>
      </c>
      <c r="D62" s="54">
        <v>10</v>
      </c>
      <c r="E62" s="65" t="s">
        <v>136</v>
      </c>
      <c r="F62" s="55">
        <v>26.8</v>
      </c>
      <c r="G62" s="53"/>
      <c r="H62" s="57"/>
      <c r="I62" s="56"/>
      <c r="J62" s="56"/>
      <c r="K62" s="36" t="s">
        <v>65</v>
      </c>
      <c r="L62" s="83">
        <v>62</v>
      </c>
      <c r="M62" s="83"/>
      <c r="N62" s="63"/>
      <c r="O62" s="86" t="s">
        <v>251</v>
      </c>
      <c r="P62" s="88">
        <v>43507.84819444444</v>
      </c>
      <c r="Q62" s="86" t="s">
        <v>268</v>
      </c>
      <c r="R62" s="90" t="s">
        <v>280</v>
      </c>
      <c r="S62" s="86" t="s">
        <v>287</v>
      </c>
      <c r="T62" s="86" t="s">
        <v>294</v>
      </c>
      <c r="U62" s="90" t="s">
        <v>297</v>
      </c>
      <c r="V62" s="90" t="s">
        <v>297</v>
      </c>
      <c r="W62" s="88">
        <v>43507.84819444444</v>
      </c>
      <c r="X62" s="90" t="s">
        <v>328</v>
      </c>
      <c r="Y62" s="86"/>
      <c r="Z62" s="86"/>
      <c r="AA62" s="92" t="s">
        <v>353</v>
      </c>
      <c r="AB62" s="86"/>
      <c r="AC62" s="86" t="b">
        <v>0</v>
      </c>
      <c r="AD62" s="86">
        <v>3</v>
      </c>
      <c r="AE62" s="92" t="s">
        <v>364</v>
      </c>
      <c r="AF62" s="86" t="b">
        <v>1</v>
      </c>
      <c r="AG62" s="86" t="s">
        <v>368</v>
      </c>
      <c r="AH62" s="86"/>
      <c r="AI62" s="92" t="s">
        <v>369</v>
      </c>
      <c r="AJ62" s="86" t="b">
        <v>0</v>
      </c>
      <c r="AK62" s="86">
        <v>0</v>
      </c>
      <c r="AL62" s="92" t="s">
        <v>364</v>
      </c>
      <c r="AM62" s="86" t="s">
        <v>372</v>
      </c>
      <c r="AN62" s="86" t="b">
        <v>0</v>
      </c>
      <c r="AO62" s="92" t="s">
        <v>353</v>
      </c>
      <c r="AP62" s="86" t="s">
        <v>176</v>
      </c>
      <c r="AQ62" s="86">
        <v>0</v>
      </c>
      <c r="AR62" s="86">
        <v>0</v>
      </c>
      <c r="AS62" s="86"/>
      <c r="AT62" s="86"/>
      <c r="AU62" s="86"/>
      <c r="AV62" s="86"/>
      <c r="AW62" s="86"/>
      <c r="AX62" s="86"/>
      <c r="AY62" s="86"/>
      <c r="AZ62" s="86"/>
      <c r="BA62">
        <v>3</v>
      </c>
      <c r="BB62" s="85" t="str">
        <f>REPLACE(INDEX(GroupVertices[Group],MATCH(Edges[[#This Row],[Vertex 1]],GroupVertices[Vertex],0)),1,1,"")</f>
        <v>1</v>
      </c>
      <c r="BC62" s="85" t="str">
        <f>REPLACE(INDEX(GroupVertices[Group],MATCH(Edges[[#This Row],[Vertex 2]],GroupVertices[Vertex],0)),1,1,"")</f>
        <v>2</v>
      </c>
      <c r="BD62" s="51"/>
      <c r="BE62" s="52"/>
      <c r="BF62" s="51"/>
      <c r="BG62" s="52"/>
      <c r="BH62" s="51"/>
      <c r="BI62" s="52"/>
      <c r="BJ62" s="51"/>
      <c r="BK62" s="52"/>
      <c r="BL62" s="51"/>
    </row>
    <row r="63" spans="1:64" ht="15">
      <c r="A63" s="84" t="s">
        <v>220</v>
      </c>
      <c r="B63" s="84" t="s">
        <v>245</v>
      </c>
      <c r="C63" s="53" t="s">
        <v>974</v>
      </c>
      <c r="D63" s="54">
        <v>3</v>
      </c>
      <c r="E63" s="65" t="s">
        <v>132</v>
      </c>
      <c r="F63" s="55">
        <v>32</v>
      </c>
      <c r="G63" s="53"/>
      <c r="H63" s="57"/>
      <c r="I63" s="56"/>
      <c r="J63" s="56"/>
      <c r="K63" s="36" t="s">
        <v>65</v>
      </c>
      <c r="L63" s="83">
        <v>63</v>
      </c>
      <c r="M63" s="83"/>
      <c r="N63" s="63"/>
      <c r="O63" s="86" t="s">
        <v>251</v>
      </c>
      <c r="P63" s="88">
        <v>43503.908680555556</v>
      </c>
      <c r="Q63" s="86" t="s">
        <v>262</v>
      </c>
      <c r="R63" s="86"/>
      <c r="S63" s="86"/>
      <c r="T63" s="86"/>
      <c r="U63" s="86"/>
      <c r="V63" s="90" t="s">
        <v>308</v>
      </c>
      <c r="W63" s="88">
        <v>43503.908680555556</v>
      </c>
      <c r="X63" s="90" t="s">
        <v>322</v>
      </c>
      <c r="Y63" s="86"/>
      <c r="Z63" s="86"/>
      <c r="AA63" s="92" t="s">
        <v>347</v>
      </c>
      <c r="AB63" s="86"/>
      <c r="AC63" s="86" t="b">
        <v>0</v>
      </c>
      <c r="AD63" s="86">
        <v>0</v>
      </c>
      <c r="AE63" s="92" t="s">
        <v>364</v>
      </c>
      <c r="AF63" s="86" t="b">
        <v>0</v>
      </c>
      <c r="AG63" s="86" t="s">
        <v>368</v>
      </c>
      <c r="AH63" s="86"/>
      <c r="AI63" s="92" t="s">
        <v>364</v>
      </c>
      <c r="AJ63" s="86" t="b">
        <v>0</v>
      </c>
      <c r="AK63" s="86">
        <v>1</v>
      </c>
      <c r="AL63" s="92" t="s">
        <v>348</v>
      </c>
      <c r="AM63" s="86" t="s">
        <v>376</v>
      </c>
      <c r="AN63" s="86" t="b">
        <v>0</v>
      </c>
      <c r="AO63" s="92" t="s">
        <v>348</v>
      </c>
      <c r="AP63" s="86" t="s">
        <v>176</v>
      </c>
      <c r="AQ63" s="86">
        <v>0</v>
      </c>
      <c r="AR63" s="86">
        <v>0</v>
      </c>
      <c r="AS63" s="86"/>
      <c r="AT63" s="86"/>
      <c r="AU63" s="86"/>
      <c r="AV63" s="86"/>
      <c r="AW63" s="86"/>
      <c r="AX63" s="86"/>
      <c r="AY63" s="86"/>
      <c r="AZ63" s="86"/>
      <c r="BA63">
        <v>1</v>
      </c>
      <c r="BB63" s="85" t="str">
        <f>REPLACE(INDEX(GroupVertices[Group],MATCH(Edges[[#This Row],[Vertex 1]],GroupVertices[Vertex],0)),1,1,"")</f>
        <v>2</v>
      </c>
      <c r="BC63" s="85" t="str">
        <f>REPLACE(INDEX(GroupVertices[Group],MATCH(Edges[[#This Row],[Vertex 2]],GroupVertices[Vertex],0)),1,1,"")</f>
        <v>2</v>
      </c>
      <c r="BD63" s="51">
        <v>0</v>
      </c>
      <c r="BE63" s="52">
        <v>0</v>
      </c>
      <c r="BF63" s="51">
        <v>0</v>
      </c>
      <c r="BG63" s="52">
        <v>0</v>
      </c>
      <c r="BH63" s="51">
        <v>0</v>
      </c>
      <c r="BI63" s="52">
        <v>0</v>
      </c>
      <c r="BJ63" s="51">
        <v>12</v>
      </c>
      <c r="BK63" s="52">
        <v>100</v>
      </c>
      <c r="BL63" s="51">
        <v>12</v>
      </c>
    </row>
    <row r="64" spans="1:64" ht="30">
      <c r="A64" s="84" t="s">
        <v>220</v>
      </c>
      <c r="B64" s="84" t="s">
        <v>219</v>
      </c>
      <c r="C64" s="53" t="s">
        <v>975</v>
      </c>
      <c r="D64" s="54">
        <v>6.5</v>
      </c>
      <c r="E64" s="65" t="s">
        <v>136</v>
      </c>
      <c r="F64" s="55">
        <v>29.4</v>
      </c>
      <c r="G64" s="53"/>
      <c r="H64" s="57"/>
      <c r="I64" s="56"/>
      <c r="J64" s="56"/>
      <c r="K64" s="36" t="s">
        <v>66</v>
      </c>
      <c r="L64" s="83">
        <v>64</v>
      </c>
      <c r="M64" s="83"/>
      <c r="N64" s="63"/>
      <c r="O64" s="86" t="s">
        <v>251</v>
      </c>
      <c r="P64" s="88">
        <v>43503.908680555556</v>
      </c>
      <c r="Q64" s="86" t="s">
        <v>262</v>
      </c>
      <c r="R64" s="86"/>
      <c r="S64" s="86"/>
      <c r="T64" s="86"/>
      <c r="U64" s="86"/>
      <c r="V64" s="90" t="s">
        <v>308</v>
      </c>
      <c r="W64" s="88">
        <v>43503.908680555556</v>
      </c>
      <c r="X64" s="90" t="s">
        <v>322</v>
      </c>
      <c r="Y64" s="86"/>
      <c r="Z64" s="86"/>
      <c r="AA64" s="92" t="s">
        <v>347</v>
      </c>
      <c r="AB64" s="86"/>
      <c r="AC64" s="86" t="b">
        <v>0</v>
      </c>
      <c r="AD64" s="86">
        <v>0</v>
      </c>
      <c r="AE64" s="92" t="s">
        <v>364</v>
      </c>
      <c r="AF64" s="86" t="b">
        <v>0</v>
      </c>
      <c r="AG64" s="86" t="s">
        <v>368</v>
      </c>
      <c r="AH64" s="86"/>
      <c r="AI64" s="92" t="s">
        <v>364</v>
      </c>
      <c r="AJ64" s="86" t="b">
        <v>0</v>
      </c>
      <c r="AK64" s="86">
        <v>1</v>
      </c>
      <c r="AL64" s="92" t="s">
        <v>348</v>
      </c>
      <c r="AM64" s="86" t="s">
        <v>376</v>
      </c>
      <c r="AN64" s="86" t="b">
        <v>0</v>
      </c>
      <c r="AO64" s="92" t="s">
        <v>348</v>
      </c>
      <c r="AP64" s="86" t="s">
        <v>176</v>
      </c>
      <c r="AQ64" s="86">
        <v>0</v>
      </c>
      <c r="AR64" s="86">
        <v>0</v>
      </c>
      <c r="AS64" s="86"/>
      <c r="AT64" s="86"/>
      <c r="AU64" s="86"/>
      <c r="AV64" s="86"/>
      <c r="AW64" s="86"/>
      <c r="AX64" s="86"/>
      <c r="AY64" s="86"/>
      <c r="AZ64" s="86"/>
      <c r="BA64">
        <v>2</v>
      </c>
      <c r="BB64" s="85" t="str">
        <f>REPLACE(INDEX(GroupVertices[Group],MATCH(Edges[[#This Row],[Vertex 1]],GroupVertices[Vertex],0)),1,1,"")</f>
        <v>2</v>
      </c>
      <c r="BC64" s="85" t="str">
        <f>REPLACE(INDEX(GroupVertices[Group],MATCH(Edges[[#This Row],[Vertex 2]],GroupVertices[Vertex],0)),1,1,"")</f>
        <v>1</v>
      </c>
      <c r="BD64" s="51"/>
      <c r="BE64" s="52"/>
      <c r="BF64" s="51"/>
      <c r="BG64" s="52"/>
      <c r="BH64" s="51"/>
      <c r="BI64" s="52"/>
      <c r="BJ64" s="51"/>
      <c r="BK64" s="52"/>
      <c r="BL64" s="51"/>
    </row>
    <row r="65" spans="1:64" ht="15">
      <c r="A65" s="84" t="s">
        <v>220</v>
      </c>
      <c r="B65" s="84" t="s">
        <v>215</v>
      </c>
      <c r="C65" s="53" t="s">
        <v>974</v>
      </c>
      <c r="D65" s="54">
        <v>3</v>
      </c>
      <c r="E65" s="65" t="s">
        <v>132</v>
      </c>
      <c r="F65" s="55">
        <v>32</v>
      </c>
      <c r="G65" s="53"/>
      <c r="H65" s="57"/>
      <c r="I65" s="56"/>
      <c r="J65" s="56"/>
      <c r="K65" s="36" t="s">
        <v>65</v>
      </c>
      <c r="L65" s="83">
        <v>65</v>
      </c>
      <c r="M65" s="83"/>
      <c r="N65" s="63"/>
      <c r="O65" s="86" t="s">
        <v>251</v>
      </c>
      <c r="P65" s="88">
        <v>43505.416041666664</v>
      </c>
      <c r="Q65" s="86" t="s">
        <v>269</v>
      </c>
      <c r="R65" s="86"/>
      <c r="S65" s="86"/>
      <c r="T65" s="86"/>
      <c r="U65" s="86"/>
      <c r="V65" s="90" t="s">
        <v>308</v>
      </c>
      <c r="W65" s="88">
        <v>43505.416041666664</v>
      </c>
      <c r="X65" s="90" t="s">
        <v>330</v>
      </c>
      <c r="Y65" s="86"/>
      <c r="Z65" s="86"/>
      <c r="AA65" s="92" t="s">
        <v>355</v>
      </c>
      <c r="AB65" s="86"/>
      <c r="AC65" s="86" t="b">
        <v>0</v>
      </c>
      <c r="AD65" s="86">
        <v>0</v>
      </c>
      <c r="AE65" s="92" t="s">
        <v>364</v>
      </c>
      <c r="AF65" s="86" t="b">
        <v>0</v>
      </c>
      <c r="AG65" s="86" t="s">
        <v>368</v>
      </c>
      <c r="AH65" s="86"/>
      <c r="AI65" s="92" t="s">
        <v>364</v>
      </c>
      <c r="AJ65" s="86" t="b">
        <v>0</v>
      </c>
      <c r="AK65" s="86">
        <v>3</v>
      </c>
      <c r="AL65" s="92" t="s">
        <v>349</v>
      </c>
      <c r="AM65" s="86" t="s">
        <v>376</v>
      </c>
      <c r="AN65" s="86" t="b">
        <v>0</v>
      </c>
      <c r="AO65" s="92" t="s">
        <v>349</v>
      </c>
      <c r="AP65" s="86" t="s">
        <v>176</v>
      </c>
      <c r="AQ65" s="86">
        <v>0</v>
      </c>
      <c r="AR65" s="86">
        <v>0</v>
      </c>
      <c r="AS65" s="86"/>
      <c r="AT65" s="86"/>
      <c r="AU65" s="86"/>
      <c r="AV65" s="86"/>
      <c r="AW65" s="86"/>
      <c r="AX65" s="86"/>
      <c r="AY65" s="86"/>
      <c r="AZ65" s="86"/>
      <c r="BA65">
        <v>1</v>
      </c>
      <c r="BB65" s="85" t="str">
        <f>REPLACE(INDEX(GroupVertices[Group],MATCH(Edges[[#This Row],[Vertex 1]],GroupVertices[Vertex],0)),1,1,"")</f>
        <v>2</v>
      </c>
      <c r="BC65" s="85" t="str">
        <f>REPLACE(INDEX(GroupVertices[Group],MATCH(Edges[[#This Row],[Vertex 2]],GroupVertices[Vertex],0)),1,1,"")</f>
        <v>3</v>
      </c>
      <c r="BD65" s="51"/>
      <c r="BE65" s="52"/>
      <c r="BF65" s="51"/>
      <c r="BG65" s="52"/>
      <c r="BH65" s="51"/>
      <c r="BI65" s="52"/>
      <c r="BJ65" s="51"/>
      <c r="BK65" s="52"/>
      <c r="BL65" s="51"/>
    </row>
    <row r="66" spans="1:64" ht="30">
      <c r="A66" s="84" t="s">
        <v>220</v>
      </c>
      <c r="B66" s="84" t="s">
        <v>219</v>
      </c>
      <c r="C66" s="53" t="s">
        <v>975</v>
      </c>
      <c r="D66" s="54">
        <v>6.5</v>
      </c>
      <c r="E66" s="65" t="s">
        <v>136</v>
      </c>
      <c r="F66" s="55">
        <v>29.4</v>
      </c>
      <c r="G66" s="53"/>
      <c r="H66" s="57"/>
      <c r="I66" s="56"/>
      <c r="J66" s="56"/>
      <c r="K66" s="36" t="s">
        <v>66</v>
      </c>
      <c r="L66" s="83">
        <v>66</v>
      </c>
      <c r="M66" s="83"/>
      <c r="N66" s="63"/>
      <c r="O66" s="86" t="s">
        <v>251</v>
      </c>
      <c r="P66" s="88">
        <v>43505.416041666664</v>
      </c>
      <c r="Q66" s="86" t="s">
        <v>269</v>
      </c>
      <c r="R66" s="86"/>
      <c r="S66" s="86"/>
      <c r="T66" s="86"/>
      <c r="U66" s="86"/>
      <c r="V66" s="90" t="s">
        <v>308</v>
      </c>
      <c r="W66" s="88">
        <v>43505.416041666664</v>
      </c>
      <c r="X66" s="90" t="s">
        <v>330</v>
      </c>
      <c r="Y66" s="86"/>
      <c r="Z66" s="86"/>
      <c r="AA66" s="92" t="s">
        <v>355</v>
      </c>
      <c r="AB66" s="86"/>
      <c r="AC66" s="86" t="b">
        <v>0</v>
      </c>
      <c r="AD66" s="86">
        <v>0</v>
      </c>
      <c r="AE66" s="92" t="s">
        <v>364</v>
      </c>
      <c r="AF66" s="86" t="b">
        <v>0</v>
      </c>
      <c r="AG66" s="86" t="s">
        <v>368</v>
      </c>
      <c r="AH66" s="86"/>
      <c r="AI66" s="92" t="s">
        <v>364</v>
      </c>
      <c r="AJ66" s="86" t="b">
        <v>0</v>
      </c>
      <c r="AK66" s="86">
        <v>3</v>
      </c>
      <c r="AL66" s="92" t="s">
        <v>349</v>
      </c>
      <c r="AM66" s="86" t="s">
        <v>376</v>
      </c>
      <c r="AN66" s="86" t="b">
        <v>0</v>
      </c>
      <c r="AO66" s="92" t="s">
        <v>349</v>
      </c>
      <c r="AP66" s="86" t="s">
        <v>176</v>
      </c>
      <c r="AQ66" s="86">
        <v>0</v>
      </c>
      <c r="AR66" s="86">
        <v>0</v>
      </c>
      <c r="AS66" s="86"/>
      <c r="AT66" s="86"/>
      <c r="AU66" s="86"/>
      <c r="AV66" s="86"/>
      <c r="AW66" s="86"/>
      <c r="AX66" s="86"/>
      <c r="AY66" s="86"/>
      <c r="AZ66" s="86"/>
      <c r="BA66">
        <v>2</v>
      </c>
      <c r="BB66" s="85" t="str">
        <f>REPLACE(INDEX(GroupVertices[Group],MATCH(Edges[[#This Row],[Vertex 1]],GroupVertices[Vertex],0)),1,1,"")</f>
        <v>2</v>
      </c>
      <c r="BC66" s="85" t="str">
        <f>REPLACE(INDEX(GroupVertices[Group],MATCH(Edges[[#This Row],[Vertex 2]],GroupVertices[Vertex],0)),1,1,"")</f>
        <v>1</v>
      </c>
      <c r="BD66" s="51">
        <v>0</v>
      </c>
      <c r="BE66" s="52">
        <v>0</v>
      </c>
      <c r="BF66" s="51">
        <v>1</v>
      </c>
      <c r="BG66" s="52">
        <v>4.166666666666667</v>
      </c>
      <c r="BH66" s="51">
        <v>0</v>
      </c>
      <c r="BI66" s="52">
        <v>0</v>
      </c>
      <c r="BJ66" s="51">
        <v>23</v>
      </c>
      <c r="BK66" s="52">
        <v>95.83333333333333</v>
      </c>
      <c r="BL66" s="51">
        <v>24</v>
      </c>
    </row>
    <row r="67" spans="1:64" ht="15">
      <c r="A67" s="84" t="s">
        <v>219</v>
      </c>
      <c r="B67" s="84" t="s">
        <v>220</v>
      </c>
      <c r="C67" s="53" t="s">
        <v>974</v>
      </c>
      <c r="D67" s="54">
        <v>3</v>
      </c>
      <c r="E67" s="65" t="s">
        <v>132</v>
      </c>
      <c r="F67" s="55">
        <v>32</v>
      </c>
      <c r="G67" s="53"/>
      <c r="H67" s="57"/>
      <c r="I67" s="56"/>
      <c r="J67" s="56"/>
      <c r="K67" s="36" t="s">
        <v>66</v>
      </c>
      <c r="L67" s="83">
        <v>67</v>
      </c>
      <c r="M67" s="83"/>
      <c r="N67" s="63"/>
      <c r="O67" s="86" t="s">
        <v>252</v>
      </c>
      <c r="P67" s="88">
        <v>43503.90828703704</v>
      </c>
      <c r="Q67" s="86" t="s">
        <v>263</v>
      </c>
      <c r="R67" s="86"/>
      <c r="S67" s="86"/>
      <c r="T67" s="86"/>
      <c r="U67" s="86"/>
      <c r="V67" s="90" t="s">
        <v>307</v>
      </c>
      <c r="W67" s="88">
        <v>43503.90828703704</v>
      </c>
      <c r="X67" s="90" t="s">
        <v>323</v>
      </c>
      <c r="Y67" s="86"/>
      <c r="Z67" s="86"/>
      <c r="AA67" s="92" t="s">
        <v>348</v>
      </c>
      <c r="AB67" s="92" t="s">
        <v>360</v>
      </c>
      <c r="AC67" s="86" t="b">
        <v>0</v>
      </c>
      <c r="AD67" s="86">
        <v>1</v>
      </c>
      <c r="AE67" s="92" t="s">
        <v>365</v>
      </c>
      <c r="AF67" s="86" t="b">
        <v>0</v>
      </c>
      <c r="AG67" s="86" t="s">
        <v>368</v>
      </c>
      <c r="AH67" s="86"/>
      <c r="AI67" s="92" t="s">
        <v>364</v>
      </c>
      <c r="AJ67" s="86" t="b">
        <v>0</v>
      </c>
      <c r="AK67" s="86">
        <v>1</v>
      </c>
      <c r="AL67" s="92" t="s">
        <v>364</v>
      </c>
      <c r="AM67" s="86" t="s">
        <v>372</v>
      </c>
      <c r="AN67" s="86" t="b">
        <v>0</v>
      </c>
      <c r="AO67" s="92" t="s">
        <v>360</v>
      </c>
      <c r="AP67" s="86" t="s">
        <v>176</v>
      </c>
      <c r="AQ67" s="86">
        <v>0</v>
      </c>
      <c r="AR67" s="86">
        <v>0</v>
      </c>
      <c r="AS67" s="86"/>
      <c r="AT67" s="86"/>
      <c r="AU67" s="86"/>
      <c r="AV67" s="86"/>
      <c r="AW67" s="86"/>
      <c r="AX67" s="86"/>
      <c r="AY67" s="86"/>
      <c r="AZ67" s="86"/>
      <c r="BA67">
        <v>1</v>
      </c>
      <c r="BB67" s="85" t="str">
        <f>REPLACE(INDEX(GroupVertices[Group],MATCH(Edges[[#This Row],[Vertex 1]],GroupVertices[Vertex],0)),1,1,"")</f>
        <v>1</v>
      </c>
      <c r="BC67" s="85" t="str">
        <f>REPLACE(INDEX(GroupVertices[Group],MATCH(Edges[[#This Row],[Vertex 2]],GroupVertices[Vertex],0)),1,1,"")</f>
        <v>2</v>
      </c>
      <c r="BD67" s="51"/>
      <c r="BE67" s="52"/>
      <c r="BF67" s="51"/>
      <c r="BG67" s="52"/>
      <c r="BH67" s="51"/>
      <c r="BI67" s="52"/>
      <c r="BJ67" s="51"/>
      <c r="BK67" s="52"/>
      <c r="BL67" s="51"/>
    </row>
    <row r="68" spans="1:64" ht="15">
      <c r="A68" s="84" t="s">
        <v>219</v>
      </c>
      <c r="B68" s="84" t="s">
        <v>220</v>
      </c>
      <c r="C68" s="53" t="s">
        <v>974</v>
      </c>
      <c r="D68" s="54">
        <v>3</v>
      </c>
      <c r="E68" s="65" t="s">
        <v>132</v>
      </c>
      <c r="F68" s="55">
        <v>32</v>
      </c>
      <c r="G68" s="53"/>
      <c r="H68" s="57"/>
      <c r="I68" s="56"/>
      <c r="J68" s="56"/>
      <c r="K68" s="36" t="s">
        <v>66</v>
      </c>
      <c r="L68" s="83">
        <v>68</v>
      </c>
      <c r="M68" s="83"/>
      <c r="N68" s="63"/>
      <c r="O68" s="86" t="s">
        <v>251</v>
      </c>
      <c r="P68" s="88">
        <v>43507.84819444444</v>
      </c>
      <c r="Q68" s="86" t="s">
        <v>268</v>
      </c>
      <c r="R68" s="90" t="s">
        <v>280</v>
      </c>
      <c r="S68" s="86" t="s">
        <v>287</v>
      </c>
      <c r="T68" s="86" t="s">
        <v>294</v>
      </c>
      <c r="U68" s="90" t="s">
        <v>297</v>
      </c>
      <c r="V68" s="90" t="s">
        <v>297</v>
      </c>
      <c r="W68" s="88">
        <v>43507.84819444444</v>
      </c>
      <c r="X68" s="90" t="s">
        <v>328</v>
      </c>
      <c r="Y68" s="86"/>
      <c r="Z68" s="86"/>
      <c r="AA68" s="92" t="s">
        <v>353</v>
      </c>
      <c r="AB68" s="86"/>
      <c r="AC68" s="86" t="b">
        <v>0</v>
      </c>
      <c r="AD68" s="86">
        <v>3</v>
      </c>
      <c r="AE68" s="92" t="s">
        <v>364</v>
      </c>
      <c r="AF68" s="86" t="b">
        <v>1</v>
      </c>
      <c r="AG68" s="86" t="s">
        <v>368</v>
      </c>
      <c r="AH68" s="86"/>
      <c r="AI68" s="92" t="s">
        <v>369</v>
      </c>
      <c r="AJ68" s="86" t="b">
        <v>0</v>
      </c>
      <c r="AK68" s="86">
        <v>0</v>
      </c>
      <c r="AL68" s="92" t="s">
        <v>364</v>
      </c>
      <c r="AM68" s="86" t="s">
        <v>372</v>
      </c>
      <c r="AN68" s="86" t="b">
        <v>0</v>
      </c>
      <c r="AO68" s="92" t="s">
        <v>353</v>
      </c>
      <c r="AP68" s="86" t="s">
        <v>176</v>
      </c>
      <c r="AQ68" s="86">
        <v>0</v>
      </c>
      <c r="AR68" s="86">
        <v>0</v>
      </c>
      <c r="AS68" s="86"/>
      <c r="AT68" s="86"/>
      <c r="AU68" s="86"/>
      <c r="AV68" s="86"/>
      <c r="AW68" s="86"/>
      <c r="AX68" s="86"/>
      <c r="AY68" s="86"/>
      <c r="AZ68" s="86"/>
      <c r="BA68">
        <v>1</v>
      </c>
      <c r="BB68" s="85" t="str">
        <f>REPLACE(INDEX(GroupVertices[Group],MATCH(Edges[[#This Row],[Vertex 1]],GroupVertices[Vertex],0)),1,1,"")</f>
        <v>1</v>
      </c>
      <c r="BC68" s="85" t="str">
        <f>REPLACE(INDEX(GroupVertices[Group],MATCH(Edges[[#This Row],[Vertex 2]],GroupVertices[Vertex],0)),1,1,"")</f>
        <v>2</v>
      </c>
      <c r="BD68" s="51"/>
      <c r="BE68" s="52"/>
      <c r="BF68" s="51"/>
      <c r="BG68" s="52"/>
      <c r="BH68" s="51"/>
      <c r="BI68" s="52"/>
      <c r="BJ68" s="51"/>
      <c r="BK68" s="52"/>
      <c r="BL68" s="51"/>
    </row>
    <row r="69" spans="1:64" ht="15">
      <c r="A69" s="84" t="s">
        <v>219</v>
      </c>
      <c r="B69" s="84" t="s">
        <v>246</v>
      </c>
      <c r="C69" s="53" t="s">
        <v>974</v>
      </c>
      <c r="D69" s="54">
        <v>3</v>
      </c>
      <c r="E69" s="65" t="s">
        <v>132</v>
      </c>
      <c r="F69" s="55">
        <v>32</v>
      </c>
      <c r="G69" s="53"/>
      <c r="H69" s="57"/>
      <c r="I69" s="56"/>
      <c r="J69" s="56"/>
      <c r="K69" s="36" t="s">
        <v>65</v>
      </c>
      <c r="L69" s="83">
        <v>69</v>
      </c>
      <c r="M69" s="83"/>
      <c r="N69" s="63"/>
      <c r="O69" s="86" t="s">
        <v>251</v>
      </c>
      <c r="P69" s="88">
        <v>43507.84819444444</v>
      </c>
      <c r="Q69" s="86" t="s">
        <v>268</v>
      </c>
      <c r="R69" s="90" t="s">
        <v>280</v>
      </c>
      <c r="S69" s="86" t="s">
        <v>287</v>
      </c>
      <c r="T69" s="86" t="s">
        <v>294</v>
      </c>
      <c r="U69" s="90" t="s">
        <v>297</v>
      </c>
      <c r="V69" s="90" t="s">
        <v>297</v>
      </c>
      <c r="W69" s="88">
        <v>43507.84819444444</v>
      </c>
      <c r="X69" s="90" t="s">
        <v>328</v>
      </c>
      <c r="Y69" s="86"/>
      <c r="Z69" s="86"/>
      <c r="AA69" s="92" t="s">
        <v>353</v>
      </c>
      <c r="AB69" s="86"/>
      <c r="AC69" s="86" t="b">
        <v>0</v>
      </c>
      <c r="AD69" s="86">
        <v>3</v>
      </c>
      <c r="AE69" s="92" t="s">
        <v>364</v>
      </c>
      <c r="AF69" s="86" t="b">
        <v>1</v>
      </c>
      <c r="AG69" s="86" t="s">
        <v>368</v>
      </c>
      <c r="AH69" s="86"/>
      <c r="AI69" s="92" t="s">
        <v>369</v>
      </c>
      <c r="AJ69" s="86" t="b">
        <v>0</v>
      </c>
      <c r="AK69" s="86">
        <v>0</v>
      </c>
      <c r="AL69" s="92" t="s">
        <v>364</v>
      </c>
      <c r="AM69" s="86" t="s">
        <v>372</v>
      </c>
      <c r="AN69" s="86" t="b">
        <v>0</v>
      </c>
      <c r="AO69" s="92" t="s">
        <v>353</v>
      </c>
      <c r="AP69" s="86" t="s">
        <v>176</v>
      </c>
      <c r="AQ69" s="86">
        <v>0</v>
      </c>
      <c r="AR69" s="86">
        <v>0</v>
      </c>
      <c r="AS69" s="86"/>
      <c r="AT69" s="86"/>
      <c r="AU69" s="86"/>
      <c r="AV69" s="86"/>
      <c r="AW69" s="86"/>
      <c r="AX69" s="86"/>
      <c r="AY69" s="86"/>
      <c r="AZ69" s="86"/>
      <c r="BA69">
        <v>1</v>
      </c>
      <c r="BB69" s="85" t="str">
        <f>REPLACE(INDEX(GroupVertices[Group],MATCH(Edges[[#This Row],[Vertex 1]],GroupVertices[Vertex],0)),1,1,"")</f>
        <v>1</v>
      </c>
      <c r="BC69" s="85" t="str">
        <f>REPLACE(INDEX(GroupVertices[Group],MATCH(Edges[[#This Row],[Vertex 2]],GroupVertices[Vertex],0)),1,1,"")</f>
        <v>1</v>
      </c>
      <c r="BD69" s="51"/>
      <c r="BE69" s="52"/>
      <c r="BF69" s="51"/>
      <c r="BG69" s="52"/>
      <c r="BH69" s="51"/>
      <c r="BI69" s="52"/>
      <c r="BJ69" s="51"/>
      <c r="BK69" s="52"/>
      <c r="BL69" s="51"/>
    </row>
    <row r="70" spans="1:64" ht="30">
      <c r="A70" s="84" t="s">
        <v>219</v>
      </c>
      <c r="B70" s="84" t="s">
        <v>245</v>
      </c>
      <c r="C70" s="53" t="s">
        <v>975</v>
      </c>
      <c r="D70" s="54">
        <v>6.5</v>
      </c>
      <c r="E70" s="65" t="s">
        <v>136</v>
      </c>
      <c r="F70" s="55">
        <v>29.4</v>
      </c>
      <c r="G70" s="53"/>
      <c r="H70" s="57"/>
      <c r="I70" s="56"/>
      <c r="J70" s="56"/>
      <c r="K70" s="36" t="s">
        <v>65</v>
      </c>
      <c r="L70" s="83">
        <v>70</v>
      </c>
      <c r="M70" s="83"/>
      <c r="N70" s="63"/>
      <c r="O70" s="86" t="s">
        <v>251</v>
      </c>
      <c r="P70" s="88">
        <v>43503.90828703704</v>
      </c>
      <c r="Q70" s="86" t="s">
        <v>263</v>
      </c>
      <c r="R70" s="86"/>
      <c r="S70" s="86"/>
      <c r="T70" s="86"/>
      <c r="U70" s="86"/>
      <c r="V70" s="90" t="s">
        <v>307</v>
      </c>
      <c r="W70" s="88">
        <v>43503.90828703704</v>
      </c>
      <c r="X70" s="90" t="s">
        <v>323</v>
      </c>
      <c r="Y70" s="86"/>
      <c r="Z70" s="86"/>
      <c r="AA70" s="92" t="s">
        <v>348</v>
      </c>
      <c r="AB70" s="92" t="s">
        <v>360</v>
      </c>
      <c r="AC70" s="86" t="b">
        <v>0</v>
      </c>
      <c r="AD70" s="86">
        <v>1</v>
      </c>
      <c r="AE70" s="92" t="s">
        <v>365</v>
      </c>
      <c r="AF70" s="86" t="b">
        <v>0</v>
      </c>
      <c r="AG70" s="86" t="s">
        <v>368</v>
      </c>
      <c r="AH70" s="86"/>
      <c r="AI70" s="92" t="s">
        <v>364</v>
      </c>
      <c r="AJ70" s="86" t="b">
        <v>0</v>
      </c>
      <c r="AK70" s="86">
        <v>1</v>
      </c>
      <c r="AL70" s="92" t="s">
        <v>364</v>
      </c>
      <c r="AM70" s="86" t="s">
        <v>372</v>
      </c>
      <c r="AN70" s="86" t="b">
        <v>0</v>
      </c>
      <c r="AO70" s="92" t="s">
        <v>360</v>
      </c>
      <c r="AP70" s="86" t="s">
        <v>176</v>
      </c>
      <c r="AQ70" s="86">
        <v>0</v>
      </c>
      <c r="AR70" s="86">
        <v>0</v>
      </c>
      <c r="AS70" s="86"/>
      <c r="AT70" s="86"/>
      <c r="AU70" s="86"/>
      <c r="AV70" s="86"/>
      <c r="AW70" s="86"/>
      <c r="AX70" s="86"/>
      <c r="AY70" s="86"/>
      <c r="AZ70" s="86"/>
      <c r="BA70">
        <v>2</v>
      </c>
      <c r="BB70" s="85" t="str">
        <f>REPLACE(INDEX(GroupVertices[Group],MATCH(Edges[[#This Row],[Vertex 1]],GroupVertices[Vertex],0)),1,1,"")</f>
        <v>1</v>
      </c>
      <c r="BC70" s="85" t="str">
        <f>REPLACE(INDEX(GroupVertices[Group],MATCH(Edges[[#This Row],[Vertex 2]],GroupVertices[Vertex],0)),1,1,"")</f>
        <v>2</v>
      </c>
      <c r="BD70" s="51"/>
      <c r="BE70" s="52"/>
      <c r="BF70" s="51"/>
      <c r="BG70" s="52"/>
      <c r="BH70" s="51"/>
      <c r="BI70" s="52"/>
      <c r="BJ70" s="51"/>
      <c r="BK70" s="52"/>
      <c r="BL70" s="51"/>
    </row>
    <row r="71" spans="1:64" ht="30">
      <c r="A71" s="84" t="s">
        <v>219</v>
      </c>
      <c r="B71" s="84" t="s">
        <v>245</v>
      </c>
      <c r="C71" s="53" t="s">
        <v>975</v>
      </c>
      <c r="D71" s="54">
        <v>6.5</v>
      </c>
      <c r="E71" s="65" t="s">
        <v>136</v>
      </c>
      <c r="F71" s="55">
        <v>29.4</v>
      </c>
      <c r="G71" s="53"/>
      <c r="H71" s="57"/>
      <c r="I71" s="56"/>
      <c r="J71" s="56"/>
      <c r="K71" s="36" t="s">
        <v>65</v>
      </c>
      <c r="L71" s="83">
        <v>71</v>
      </c>
      <c r="M71" s="83"/>
      <c r="N71" s="63"/>
      <c r="O71" s="86" t="s">
        <v>251</v>
      </c>
      <c r="P71" s="88">
        <v>43507.84819444444</v>
      </c>
      <c r="Q71" s="86" t="s">
        <v>268</v>
      </c>
      <c r="R71" s="90" t="s">
        <v>280</v>
      </c>
      <c r="S71" s="86" t="s">
        <v>287</v>
      </c>
      <c r="T71" s="86" t="s">
        <v>294</v>
      </c>
      <c r="U71" s="90" t="s">
        <v>297</v>
      </c>
      <c r="V71" s="90" t="s">
        <v>297</v>
      </c>
      <c r="W71" s="88">
        <v>43507.84819444444</v>
      </c>
      <c r="X71" s="90" t="s">
        <v>328</v>
      </c>
      <c r="Y71" s="86"/>
      <c r="Z71" s="86"/>
      <c r="AA71" s="92" t="s">
        <v>353</v>
      </c>
      <c r="AB71" s="86"/>
      <c r="AC71" s="86" t="b">
        <v>0</v>
      </c>
      <c r="AD71" s="86">
        <v>3</v>
      </c>
      <c r="AE71" s="92" t="s">
        <v>364</v>
      </c>
      <c r="AF71" s="86" t="b">
        <v>1</v>
      </c>
      <c r="AG71" s="86" t="s">
        <v>368</v>
      </c>
      <c r="AH71" s="86"/>
      <c r="AI71" s="92" t="s">
        <v>369</v>
      </c>
      <c r="AJ71" s="86" t="b">
        <v>0</v>
      </c>
      <c r="AK71" s="86">
        <v>0</v>
      </c>
      <c r="AL71" s="92" t="s">
        <v>364</v>
      </c>
      <c r="AM71" s="86" t="s">
        <v>372</v>
      </c>
      <c r="AN71" s="86" t="b">
        <v>0</v>
      </c>
      <c r="AO71" s="92" t="s">
        <v>353</v>
      </c>
      <c r="AP71" s="86" t="s">
        <v>176</v>
      </c>
      <c r="AQ71" s="86">
        <v>0</v>
      </c>
      <c r="AR71" s="86">
        <v>0</v>
      </c>
      <c r="AS71" s="86"/>
      <c r="AT71" s="86"/>
      <c r="AU71" s="86"/>
      <c r="AV71" s="86"/>
      <c r="AW71" s="86"/>
      <c r="AX71" s="86"/>
      <c r="AY71" s="86"/>
      <c r="AZ71" s="86"/>
      <c r="BA71">
        <v>2</v>
      </c>
      <c r="BB71" s="85" t="str">
        <f>REPLACE(INDEX(GroupVertices[Group],MATCH(Edges[[#This Row],[Vertex 1]],GroupVertices[Vertex],0)),1,1,"")</f>
        <v>1</v>
      </c>
      <c r="BC71" s="85" t="str">
        <f>REPLACE(INDEX(GroupVertices[Group],MATCH(Edges[[#This Row],[Vertex 2]],GroupVertices[Vertex],0)),1,1,"")</f>
        <v>2</v>
      </c>
      <c r="BD71" s="51"/>
      <c r="BE71" s="52"/>
      <c r="BF71" s="51"/>
      <c r="BG71" s="52"/>
      <c r="BH71" s="51"/>
      <c r="BI71" s="52"/>
      <c r="BJ71" s="51"/>
      <c r="BK71" s="52"/>
      <c r="BL71" s="51"/>
    </row>
    <row r="72" spans="1:64" ht="15">
      <c r="A72" s="84" t="s">
        <v>219</v>
      </c>
      <c r="B72" s="84" t="s">
        <v>247</v>
      </c>
      <c r="C72" s="53" t="s">
        <v>974</v>
      </c>
      <c r="D72" s="54">
        <v>3</v>
      </c>
      <c r="E72" s="65" t="s">
        <v>132</v>
      </c>
      <c r="F72" s="55">
        <v>32</v>
      </c>
      <c r="G72" s="53"/>
      <c r="H72" s="57"/>
      <c r="I72" s="56"/>
      <c r="J72" s="56"/>
      <c r="K72" s="36" t="s">
        <v>65</v>
      </c>
      <c r="L72" s="83">
        <v>72</v>
      </c>
      <c r="M72" s="83"/>
      <c r="N72" s="63"/>
      <c r="O72" s="86" t="s">
        <v>251</v>
      </c>
      <c r="P72" s="88">
        <v>43507.84819444444</v>
      </c>
      <c r="Q72" s="86" t="s">
        <v>268</v>
      </c>
      <c r="R72" s="90" t="s">
        <v>280</v>
      </c>
      <c r="S72" s="86" t="s">
        <v>287</v>
      </c>
      <c r="T72" s="86" t="s">
        <v>294</v>
      </c>
      <c r="U72" s="90" t="s">
        <v>297</v>
      </c>
      <c r="V72" s="90" t="s">
        <v>297</v>
      </c>
      <c r="W72" s="88">
        <v>43507.84819444444</v>
      </c>
      <c r="X72" s="90" t="s">
        <v>328</v>
      </c>
      <c r="Y72" s="86"/>
      <c r="Z72" s="86"/>
      <c r="AA72" s="92" t="s">
        <v>353</v>
      </c>
      <c r="AB72" s="86"/>
      <c r="AC72" s="86" t="b">
        <v>0</v>
      </c>
      <c r="AD72" s="86">
        <v>3</v>
      </c>
      <c r="AE72" s="92" t="s">
        <v>364</v>
      </c>
      <c r="AF72" s="86" t="b">
        <v>1</v>
      </c>
      <c r="AG72" s="86" t="s">
        <v>368</v>
      </c>
      <c r="AH72" s="86"/>
      <c r="AI72" s="92" t="s">
        <v>369</v>
      </c>
      <c r="AJ72" s="86" t="b">
        <v>0</v>
      </c>
      <c r="AK72" s="86">
        <v>0</v>
      </c>
      <c r="AL72" s="92" t="s">
        <v>364</v>
      </c>
      <c r="AM72" s="86" t="s">
        <v>372</v>
      </c>
      <c r="AN72" s="86" t="b">
        <v>0</v>
      </c>
      <c r="AO72" s="92" t="s">
        <v>353</v>
      </c>
      <c r="AP72" s="86" t="s">
        <v>176</v>
      </c>
      <c r="AQ72" s="86">
        <v>0</v>
      </c>
      <c r="AR72" s="86">
        <v>0</v>
      </c>
      <c r="AS72" s="86"/>
      <c r="AT72" s="86"/>
      <c r="AU72" s="86"/>
      <c r="AV72" s="86"/>
      <c r="AW72" s="86"/>
      <c r="AX72" s="86"/>
      <c r="AY72" s="86"/>
      <c r="AZ72" s="86"/>
      <c r="BA72">
        <v>1</v>
      </c>
      <c r="BB72" s="85" t="str">
        <f>REPLACE(INDEX(GroupVertices[Group],MATCH(Edges[[#This Row],[Vertex 1]],GroupVertices[Vertex],0)),1,1,"")</f>
        <v>1</v>
      </c>
      <c r="BC72" s="85" t="str">
        <f>REPLACE(INDEX(GroupVertices[Group],MATCH(Edges[[#This Row],[Vertex 2]],GroupVertices[Vertex],0)),1,1,"")</f>
        <v>1</v>
      </c>
      <c r="BD72" s="51"/>
      <c r="BE72" s="52"/>
      <c r="BF72" s="51"/>
      <c r="BG72" s="52"/>
      <c r="BH72" s="51"/>
      <c r="BI72" s="52"/>
      <c r="BJ72" s="51"/>
      <c r="BK72" s="52"/>
      <c r="BL72" s="51"/>
    </row>
    <row r="73" spans="1:64" ht="30">
      <c r="A73" s="84" t="s">
        <v>219</v>
      </c>
      <c r="B73" s="84" t="s">
        <v>248</v>
      </c>
      <c r="C73" s="53" t="s">
        <v>976</v>
      </c>
      <c r="D73" s="54">
        <v>10</v>
      </c>
      <c r="E73" s="65" t="s">
        <v>136</v>
      </c>
      <c r="F73" s="55">
        <v>26.8</v>
      </c>
      <c r="G73" s="53"/>
      <c r="H73" s="57"/>
      <c r="I73" s="56"/>
      <c r="J73" s="56"/>
      <c r="K73" s="36" t="s">
        <v>65</v>
      </c>
      <c r="L73" s="83">
        <v>73</v>
      </c>
      <c r="M73" s="83"/>
      <c r="N73" s="63"/>
      <c r="O73" s="86" t="s">
        <v>251</v>
      </c>
      <c r="P73" s="88">
        <v>43503.90828703704</v>
      </c>
      <c r="Q73" s="86" t="s">
        <v>263</v>
      </c>
      <c r="R73" s="86"/>
      <c r="S73" s="86"/>
      <c r="T73" s="86"/>
      <c r="U73" s="86"/>
      <c r="V73" s="90" t="s">
        <v>307</v>
      </c>
      <c r="W73" s="88">
        <v>43503.90828703704</v>
      </c>
      <c r="X73" s="90" t="s">
        <v>323</v>
      </c>
      <c r="Y73" s="86"/>
      <c r="Z73" s="86"/>
      <c r="AA73" s="92" t="s">
        <v>348</v>
      </c>
      <c r="AB73" s="92" t="s">
        <v>360</v>
      </c>
      <c r="AC73" s="86" t="b">
        <v>0</v>
      </c>
      <c r="AD73" s="86">
        <v>1</v>
      </c>
      <c r="AE73" s="92" t="s">
        <v>365</v>
      </c>
      <c r="AF73" s="86" t="b">
        <v>0</v>
      </c>
      <c r="AG73" s="86" t="s">
        <v>368</v>
      </c>
      <c r="AH73" s="86"/>
      <c r="AI73" s="92" t="s">
        <v>364</v>
      </c>
      <c r="AJ73" s="86" t="b">
        <v>0</v>
      </c>
      <c r="AK73" s="86">
        <v>1</v>
      </c>
      <c r="AL73" s="92" t="s">
        <v>364</v>
      </c>
      <c r="AM73" s="86" t="s">
        <v>372</v>
      </c>
      <c r="AN73" s="86" t="b">
        <v>0</v>
      </c>
      <c r="AO73" s="92" t="s">
        <v>360</v>
      </c>
      <c r="AP73" s="86" t="s">
        <v>176</v>
      </c>
      <c r="AQ73" s="86">
        <v>0</v>
      </c>
      <c r="AR73" s="86">
        <v>0</v>
      </c>
      <c r="AS73" s="86"/>
      <c r="AT73" s="86"/>
      <c r="AU73" s="86"/>
      <c r="AV73" s="86"/>
      <c r="AW73" s="86"/>
      <c r="AX73" s="86"/>
      <c r="AY73" s="86"/>
      <c r="AZ73" s="86"/>
      <c r="BA73">
        <v>3</v>
      </c>
      <c r="BB73" s="85" t="str">
        <f>REPLACE(INDEX(GroupVertices[Group],MATCH(Edges[[#This Row],[Vertex 1]],GroupVertices[Vertex],0)),1,1,"")</f>
        <v>1</v>
      </c>
      <c r="BC73" s="85" t="str">
        <f>REPLACE(INDEX(GroupVertices[Group],MATCH(Edges[[#This Row],[Vertex 2]],GroupVertices[Vertex],0)),1,1,"")</f>
        <v>1</v>
      </c>
      <c r="BD73" s="51">
        <v>1</v>
      </c>
      <c r="BE73" s="52">
        <v>1.8518518518518519</v>
      </c>
      <c r="BF73" s="51">
        <v>0</v>
      </c>
      <c r="BG73" s="52">
        <v>0</v>
      </c>
      <c r="BH73" s="51">
        <v>0</v>
      </c>
      <c r="BI73" s="52">
        <v>0</v>
      </c>
      <c r="BJ73" s="51">
        <v>53</v>
      </c>
      <c r="BK73" s="52">
        <v>98.14814814814815</v>
      </c>
      <c r="BL73" s="51">
        <v>54</v>
      </c>
    </row>
    <row r="74" spans="1:64" ht="30">
      <c r="A74" s="84" t="s">
        <v>219</v>
      </c>
      <c r="B74" s="84" t="s">
        <v>248</v>
      </c>
      <c r="C74" s="53" t="s">
        <v>976</v>
      </c>
      <c r="D74" s="54">
        <v>10</v>
      </c>
      <c r="E74" s="65" t="s">
        <v>136</v>
      </c>
      <c r="F74" s="55">
        <v>26.8</v>
      </c>
      <c r="G74" s="53"/>
      <c r="H74" s="57"/>
      <c r="I74" s="56"/>
      <c r="J74" s="56"/>
      <c r="K74" s="36" t="s">
        <v>65</v>
      </c>
      <c r="L74" s="83">
        <v>74</v>
      </c>
      <c r="M74" s="83"/>
      <c r="N74" s="63"/>
      <c r="O74" s="86" t="s">
        <v>251</v>
      </c>
      <c r="P74" s="88">
        <v>43506.85890046296</v>
      </c>
      <c r="Q74" s="86" t="s">
        <v>266</v>
      </c>
      <c r="R74" s="90" t="s">
        <v>278</v>
      </c>
      <c r="S74" s="86" t="s">
        <v>286</v>
      </c>
      <c r="T74" s="86" t="s">
        <v>293</v>
      </c>
      <c r="U74" s="86"/>
      <c r="V74" s="90" t="s">
        <v>307</v>
      </c>
      <c r="W74" s="88">
        <v>43506.85890046296</v>
      </c>
      <c r="X74" s="90" t="s">
        <v>326</v>
      </c>
      <c r="Y74" s="86"/>
      <c r="Z74" s="86"/>
      <c r="AA74" s="92" t="s">
        <v>351</v>
      </c>
      <c r="AB74" s="86"/>
      <c r="AC74" s="86" t="b">
        <v>0</v>
      </c>
      <c r="AD74" s="86">
        <v>0</v>
      </c>
      <c r="AE74" s="92" t="s">
        <v>364</v>
      </c>
      <c r="AF74" s="86" t="b">
        <v>0</v>
      </c>
      <c r="AG74" s="86" t="s">
        <v>368</v>
      </c>
      <c r="AH74" s="86"/>
      <c r="AI74" s="92" t="s">
        <v>364</v>
      </c>
      <c r="AJ74" s="86" t="b">
        <v>0</v>
      </c>
      <c r="AK74" s="86">
        <v>1</v>
      </c>
      <c r="AL74" s="92" t="s">
        <v>364</v>
      </c>
      <c r="AM74" s="86" t="s">
        <v>372</v>
      </c>
      <c r="AN74" s="86" t="b">
        <v>0</v>
      </c>
      <c r="AO74" s="92" t="s">
        <v>351</v>
      </c>
      <c r="AP74" s="86" t="s">
        <v>176</v>
      </c>
      <c r="AQ74" s="86">
        <v>0</v>
      </c>
      <c r="AR74" s="86">
        <v>0</v>
      </c>
      <c r="AS74" s="86"/>
      <c r="AT74" s="86"/>
      <c r="AU74" s="86"/>
      <c r="AV74" s="86"/>
      <c r="AW74" s="86"/>
      <c r="AX74" s="86"/>
      <c r="AY74" s="86"/>
      <c r="AZ74" s="86"/>
      <c r="BA74">
        <v>3</v>
      </c>
      <c r="BB74" s="85" t="str">
        <f>REPLACE(INDEX(GroupVertices[Group],MATCH(Edges[[#This Row],[Vertex 1]],GroupVertices[Vertex],0)),1,1,"")</f>
        <v>1</v>
      </c>
      <c r="BC74" s="85" t="str">
        <f>REPLACE(INDEX(GroupVertices[Group],MATCH(Edges[[#This Row],[Vertex 2]],GroupVertices[Vertex],0)),1,1,"")</f>
        <v>1</v>
      </c>
      <c r="BD74" s="51">
        <v>0</v>
      </c>
      <c r="BE74" s="52">
        <v>0</v>
      </c>
      <c r="BF74" s="51">
        <v>2</v>
      </c>
      <c r="BG74" s="52">
        <v>5.882352941176471</v>
      </c>
      <c r="BH74" s="51">
        <v>0</v>
      </c>
      <c r="BI74" s="52">
        <v>0</v>
      </c>
      <c r="BJ74" s="51">
        <v>32</v>
      </c>
      <c r="BK74" s="52">
        <v>94.11764705882354</v>
      </c>
      <c r="BL74" s="51">
        <v>34</v>
      </c>
    </row>
    <row r="75" spans="1:64" ht="30">
      <c r="A75" s="84" t="s">
        <v>219</v>
      </c>
      <c r="B75" s="84" t="s">
        <v>248</v>
      </c>
      <c r="C75" s="53" t="s">
        <v>976</v>
      </c>
      <c r="D75" s="54">
        <v>10</v>
      </c>
      <c r="E75" s="65" t="s">
        <v>136</v>
      </c>
      <c r="F75" s="55">
        <v>26.8</v>
      </c>
      <c r="G75" s="53"/>
      <c r="H75" s="57"/>
      <c r="I75" s="56"/>
      <c r="J75" s="56"/>
      <c r="K75" s="36" t="s">
        <v>65</v>
      </c>
      <c r="L75" s="83">
        <v>75</v>
      </c>
      <c r="M75" s="83"/>
      <c r="N75" s="63"/>
      <c r="O75" s="86" t="s">
        <v>251</v>
      </c>
      <c r="P75" s="88">
        <v>43507.84819444444</v>
      </c>
      <c r="Q75" s="86" t="s">
        <v>268</v>
      </c>
      <c r="R75" s="90" t="s">
        <v>280</v>
      </c>
      <c r="S75" s="86" t="s">
        <v>287</v>
      </c>
      <c r="T75" s="86" t="s">
        <v>294</v>
      </c>
      <c r="U75" s="90" t="s">
        <v>297</v>
      </c>
      <c r="V75" s="90" t="s">
        <v>297</v>
      </c>
      <c r="W75" s="88">
        <v>43507.84819444444</v>
      </c>
      <c r="X75" s="90" t="s">
        <v>328</v>
      </c>
      <c r="Y75" s="86"/>
      <c r="Z75" s="86"/>
      <c r="AA75" s="92" t="s">
        <v>353</v>
      </c>
      <c r="AB75" s="86"/>
      <c r="AC75" s="86" t="b">
        <v>0</v>
      </c>
      <c r="AD75" s="86">
        <v>3</v>
      </c>
      <c r="AE75" s="92" t="s">
        <v>364</v>
      </c>
      <c r="AF75" s="86" t="b">
        <v>1</v>
      </c>
      <c r="AG75" s="86" t="s">
        <v>368</v>
      </c>
      <c r="AH75" s="86"/>
      <c r="AI75" s="92" t="s">
        <v>369</v>
      </c>
      <c r="AJ75" s="86" t="b">
        <v>0</v>
      </c>
      <c r="AK75" s="86">
        <v>0</v>
      </c>
      <c r="AL75" s="92" t="s">
        <v>364</v>
      </c>
      <c r="AM75" s="86" t="s">
        <v>372</v>
      </c>
      <c r="AN75" s="86" t="b">
        <v>0</v>
      </c>
      <c r="AO75" s="92" t="s">
        <v>353</v>
      </c>
      <c r="AP75" s="86" t="s">
        <v>176</v>
      </c>
      <c r="AQ75" s="86">
        <v>0</v>
      </c>
      <c r="AR75" s="86">
        <v>0</v>
      </c>
      <c r="AS75" s="86"/>
      <c r="AT75" s="86"/>
      <c r="AU75" s="86"/>
      <c r="AV75" s="86"/>
      <c r="AW75" s="86"/>
      <c r="AX75" s="86"/>
      <c r="AY75" s="86"/>
      <c r="AZ75" s="86"/>
      <c r="BA75">
        <v>3</v>
      </c>
      <c r="BB75" s="85" t="str">
        <f>REPLACE(INDEX(GroupVertices[Group],MATCH(Edges[[#This Row],[Vertex 1]],GroupVertices[Vertex],0)),1,1,"")</f>
        <v>1</v>
      </c>
      <c r="BC75" s="85" t="str">
        <f>REPLACE(INDEX(GroupVertices[Group],MATCH(Edges[[#This Row],[Vertex 2]],GroupVertices[Vertex],0)),1,1,"")</f>
        <v>1</v>
      </c>
      <c r="BD75" s="51"/>
      <c r="BE75" s="52"/>
      <c r="BF75" s="51"/>
      <c r="BG75" s="52"/>
      <c r="BH75" s="51"/>
      <c r="BI75" s="52"/>
      <c r="BJ75" s="51"/>
      <c r="BK75" s="52"/>
      <c r="BL75" s="51"/>
    </row>
    <row r="76" spans="1:64" ht="15">
      <c r="A76" s="84" t="s">
        <v>219</v>
      </c>
      <c r="B76" s="84" t="s">
        <v>249</v>
      </c>
      <c r="C76" s="53" t="s">
        <v>974</v>
      </c>
      <c r="D76" s="54">
        <v>3</v>
      </c>
      <c r="E76" s="65" t="s">
        <v>132</v>
      </c>
      <c r="F76" s="55">
        <v>32</v>
      </c>
      <c r="G76" s="53"/>
      <c r="H76" s="57"/>
      <c r="I76" s="56"/>
      <c r="J76" s="56"/>
      <c r="K76" s="36" t="s">
        <v>65</v>
      </c>
      <c r="L76" s="83">
        <v>76</v>
      </c>
      <c r="M76" s="83"/>
      <c r="N76" s="63"/>
      <c r="O76" s="86" t="s">
        <v>251</v>
      </c>
      <c r="P76" s="88">
        <v>43507.84819444444</v>
      </c>
      <c r="Q76" s="86" t="s">
        <v>268</v>
      </c>
      <c r="R76" s="90" t="s">
        <v>280</v>
      </c>
      <c r="S76" s="86" t="s">
        <v>287</v>
      </c>
      <c r="T76" s="86" t="s">
        <v>294</v>
      </c>
      <c r="U76" s="90" t="s">
        <v>297</v>
      </c>
      <c r="V76" s="90" t="s">
        <v>297</v>
      </c>
      <c r="W76" s="88">
        <v>43507.84819444444</v>
      </c>
      <c r="X76" s="90" t="s">
        <v>328</v>
      </c>
      <c r="Y76" s="86"/>
      <c r="Z76" s="86"/>
      <c r="AA76" s="92" t="s">
        <v>353</v>
      </c>
      <c r="AB76" s="86"/>
      <c r="AC76" s="86" t="b">
        <v>0</v>
      </c>
      <c r="AD76" s="86">
        <v>3</v>
      </c>
      <c r="AE76" s="92" t="s">
        <v>364</v>
      </c>
      <c r="AF76" s="86" t="b">
        <v>1</v>
      </c>
      <c r="AG76" s="86" t="s">
        <v>368</v>
      </c>
      <c r="AH76" s="86"/>
      <c r="AI76" s="92" t="s">
        <v>369</v>
      </c>
      <c r="AJ76" s="86" t="b">
        <v>0</v>
      </c>
      <c r="AK76" s="86">
        <v>0</v>
      </c>
      <c r="AL76" s="92" t="s">
        <v>364</v>
      </c>
      <c r="AM76" s="86" t="s">
        <v>372</v>
      </c>
      <c r="AN76" s="86" t="b">
        <v>0</v>
      </c>
      <c r="AO76" s="92" t="s">
        <v>353</v>
      </c>
      <c r="AP76" s="86" t="s">
        <v>176</v>
      </c>
      <c r="AQ76" s="86">
        <v>0</v>
      </c>
      <c r="AR76" s="86">
        <v>0</v>
      </c>
      <c r="AS76" s="86"/>
      <c r="AT76" s="86"/>
      <c r="AU76" s="86"/>
      <c r="AV76" s="86"/>
      <c r="AW76" s="86"/>
      <c r="AX76" s="86"/>
      <c r="AY76" s="86"/>
      <c r="AZ76" s="86"/>
      <c r="BA76">
        <v>1</v>
      </c>
      <c r="BB76" s="85" t="str">
        <f>REPLACE(INDEX(GroupVertices[Group],MATCH(Edges[[#This Row],[Vertex 1]],GroupVertices[Vertex],0)),1,1,"")</f>
        <v>1</v>
      </c>
      <c r="BC76" s="85" t="str">
        <f>REPLACE(INDEX(GroupVertices[Group],MATCH(Edges[[#This Row],[Vertex 2]],GroupVertices[Vertex],0)),1,1,"")</f>
        <v>1</v>
      </c>
      <c r="BD76" s="51">
        <v>1</v>
      </c>
      <c r="BE76" s="52">
        <v>2.857142857142857</v>
      </c>
      <c r="BF76" s="51">
        <v>0</v>
      </c>
      <c r="BG76" s="52">
        <v>0</v>
      </c>
      <c r="BH76" s="51">
        <v>0</v>
      </c>
      <c r="BI76" s="52">
        <v>0</v>
      </c>
      <c r="BJ76" s="51">
        <v>34</v>
      </c>
      <c r="BK76" s="52">
        <v>97.14285714285714</v>
      </c>
      <c r="BL76" s="51">
        <v>35</v>
      </c>
    </row>
    <row r="77" spans="1:64" ht="15">
      <c r="A77" s="84" t="s">
        <v>215</v>
      </c>
      <c r="B77" s="84" t="s">
        <v>231</v>
      </c>
      <c r="C77" s="53" t="s">
        <v>974</v>
      </c>
      <c r="D77" s="54">
        <v>3</v>
      </c>
      <c r="E77" s="65" t="s">
        <v>132</v>
      </c>
      <c r="F77" s="55">
        <v>32</v>
      </c>
      <c r="G77" s="53"/>
      <c r="H77" s="57"/>
      <c r="I77" s="56"/>
      <c r="J77" s="56"/>
      <c r="K77" s="36" t="s">
        <v>65</v>
      </c>
      <c r="L77" s="83">
        <v>77</v>
      </c>
      <c r="M77" s="83"/>
      <c r="N77" s="63"/>
      <c r="O77" s="86" t="s">
        <v>251</v>
      </c>
      <c r="P77" s="88">
        <v>43503.591875</v>
      </c>
      <c r="Q77" s="86" t="s">
        <v>270</v>
      </c>
      <c r="R77" s="86"/>
      <c r="S77" s="86"/>
      <c r="T77" s="86" t="s">
        <v>291</v>
      </c>
      <c r="U77" s="86"/>
      <c r="V77" s="90" t="s">
        <v>303</v>
      </c>
      <c r="W77" s="88">
        <v>43503.591875</v>
      </c>
      <c r="X77" s="90" t="s">
        <v>331</v>
      </c>
      <c r="Y77" s="86"/>
      <c r="Z77" s="86"/>
      <c r="AA77" s="92" t="s">
        <v>356</v>
      </c>
      <c r="AB77" s="86"/>
      <c r="AC77" s="86" t="b">
        <v>0</v>
      </c>
      <c r="AD77" s="86">
        <v>0</v>
      </c>
      <c r="AE77" s="92" t="s">
        <v>364</v>
      </c>
      <c r="AF77" s="86" t="b">
        <v>0</v>
      </c>
      <c r="AG77" s="86" t="s">
        <v>368</v>
      </c>
      <c r="AH77" s="86"/>
      <c r="AI77" s="92" t="s">
        <v>364</v>
      </c>
      <c r="AJ77" s="86" t="b">
        <v>0</v>
      </c>
      <c r="AK77" s="86">
        <v>1</v>
      </c>
      <c r="AL77" s="92" t="s">
        <v>342</v>
      </c>
      <c r="AM77" s="86" t="s">
        <v>374</v>
      </c>
      <c r="AN77" s="86" t="b">
        <v>0</v>
      </c>
      <c r="AO77" s="92" t="s">
        <v>342</v>
      </c>
      <c r="AP77" s="86" t="s">
        <v>176</v>
      </c>
      <c r="AQ77" s="86">
        <v>0</v>
      </c>
      <c r="AR77" s="86">
        <v>0</v>
      </c>
      <c r="AS77" s="86"/>
      <c r="AT77" s="86"/>
      <c r="AU77" s="86"/>
      <c r="AV77" s="86"/>
      <c r="AW77" s="86"/>
      <c r="AX77" s="86"/>
      <c r="AY77" s="86"/>
      <c r="AZ77" s="86"/>
      <c r="BA77">
        <v>1</v>
      </c>
      <c r="BB77" s="85" t="str">
        <f>REPLACE(INDEX(GroupVertices[Group],MATCH(Edges[[#This Row],[Vertex 1]],GroupVertices[Vertex],0)),1,1,"")</f>
        <v>3</v>
      </c>
      <c r="BC77" s="85" t="str">
        <f>REPLACE(INDEX(GroupVertices[Group],MATCH(Edges[[#This Row],[Vertex 2]],GroupVertices[Vertex],0)),1,1,"")</f>
        <v>3</v>
      </c>
      <c r="BD77" s="51">
        <v>0</v>
      </c>
      <c r="BE77" s="52">
        <v>0</v>
      </c>
      <c r="BF77" s="51">
        <v>0</v>
      </c>
      <c r="BG77" s="52">
        <v>0</v>
      </c>
      <c r="BH77" s="51">
        <v>0</v>
      </c>
      <c r="BI77" s="52">
        <v>0</v>
      </c>
      <c r="BJ77" s="51">
        <v>19</v>
      </c>
      <c r="BK77" s="52">
        <v>100</v>
      </c>
      <c r="BL77" s="51">
        <v>19</v>
      </c>
    </row>
    <row r="78" spans="1:64" ht="30">
      <c r="A78" s="84" t="s">
        <v>219</v>
      </c>
      <c r="B78" s="84" t="s">
        <v>231</v>
      </c>
      <c r="C78" s="53" t="s">
        <v>977</v>
      </c>
      <c r="D78" s="54">
        <v>10</v>
      </c>
      <c r="E78" s="65" t="s">
        <v>136</v>
      </c>
      <c r="F78" s="55">
        <v>19</v>
      </c>
      <c r="G78" s="53"/>
      <c r="H78" s="57"/>
      <c r="I78" s="56"/>
      <c r="J78" s="56"/>
      <c r="K78" s="36" t="s">
        <v>65</v>
      </c>
      <c r="L78" s="83">
        <v>78</v>
      </c>
      <c r="M78" s="83"/>
      <c r="N78" s="63"/>
      <c r="O78" s="86" t="s">
        <v>251</v>
      </c>
      <c r="P78" s="88">
        <v>43501.50722222222</v>
      </c>
      <c r="Q78" s="86" t="s">
        <v>258</v>
      </c>
      <c r="R78" s="90" t="s">
        <v>275</v>
      </c>
      <c r="S78" s="86" t="s">
        <v>285</v>
      </c>
      <c r="T78" s="86" t="s">
        <v>291</v>
      </c>
      <c r="U78" s="86"/>
      <c r="V78" s="90" t="s">
        <v>307</v>
      </c>
      <c r="W78" s="88">
        <v>43501.50722222222</v>
      </c>
      <c r="X78" s="90" t="s">
        <v>317</v>
      </c>
      <c r="Y78" s="86"/>
      <c r="Z78" s="86"/>
      <c r="AA78" s="92" t="s">
        <v>342</v>
      </c>
      <c r="AB78" s="86"/>
      <c r="AC78" s="86" t="b">
        <v>0</v>
      </c>
      <c r="AD78" s="86">
        <v>3</v>
      </c>
      <c r="AE78" s="92" t="s">
        <v>364</v>
      </c>
      <c r="AF78" s="86" t="b">
        <v>0</v>
      </c>
      <c r="AG78" s="86" t="s">
        <v>368</v>
      </c>
      <c r="AH78" s="86"/>
      <c r="AI78" s="92" t="s">
        <v>364</v>
      </c>
      <c r="AJ78" s="86" t="b">
        <v>0</v>
      </c>
      <c r="AK78" s="86">
        <v>1</v>
      </c>
      <c r="AL78" s="92" t="s">
        <v>364</v>
      </c>
      <c r="AM78" s="86" t="s">
        <v>375</v>
      </c>
      <c r="AN78" s="86" t="b">
        <v>0</v>
      </c>
      <c r="AO78" s="92" t="s">
        <v>342</v>
      </c>
      <c r="AP78" s="86" t="s">
        <v>176</v>
      </c>
      <c r="AQ78" s="86">
        <v>0</v>
      </c>
      <c r="AR78" s="86">
        <v>0</v>
      </c>
      <c r="AS78" s="86"/>
      <c r="AT78" s="86"/>
      <c r="AU78" s="86"/>
      <c r="AV78" s="86"/>
      <c r="AW78" s="86"/>
      <c r="AX78" s="86"/>
      <c r="AY78" s="86"/>
      <c r="AZ78" s="86"/>
      <c r="BA78">
        <v>6</v>
      </c>
      <c r="BB78" s="85" t="str">
        <f>REPLACE(INDEX(GroupVertices[Group],MATCH(Edges[[#This Row],[Vertex 1]],GroupVertices[Vertex],0)),1,1,"")</f>
        <v>1</v>
      </c>
      <c r="BC78" s="85" t="str">
        <f>REPLACE(INDEX(GroupVertices[Group],MATCH(Edges[[#This Row],[Vertex 2]],GroupVertices[Vertex],0)),1,1,"")</f>
        <v>3</v>
      </c>
      <c r="BD78" s="51">
        <v>2</v>
      </c>
      <c r="BE78" s="52">
        <v>6.25</v>
      </c>
      <c r="BF78" s="51">
        <v>0</v>
      </c>
      <c r="BG78" s="52">
        <v>0</v>
      </c>
      <c r="BH78" s="51">
        <v>0</v>
      </c>
      <c r="BI78" s="52">
        <v>0</v>
      </c>
      <c r="BJ78" s="51">
        <v>30</v>
      </c>
      <c r="BK78" s="52">
        <v>93.75</v>
      </c>
      <c r="BL78" s="51">
        <v>32</v>
      </c>
    </row>
    <row r="79" spans="1:64" ht="30">
      <c r="A79" s="84" t="s">
        <v>219</v>
      </c>
      <c r="B79" s="84" t="s">
        <v>231</v>
      </c>
      <c r="C79" s="53" t="s">
        <v>977</v>
      </c>
      <c r="D79" s="54">
        <v>10</v>
      </c>
      <c r="E79" s="65" t="s">
        <v>136</v>
      </c>
      <c r="F79" s="55">
        <v>19</v>
      </c>
      <c r="G79" s="53"/>
      <c r="H79" s="57"/>
      <c r="I79" s="56"/>
      <c r="J79" s="56"/>
      <c r="K79" s="36" t="s">
        <v>65</v>
      </c>
      <c r="L79" s="83">
        <v>79</v>
      </c>
      <c r="M79" s="83"/>
      <c r="N79" s="63"/>
      <c r="O79" s="86" t="s">
        <v>251</v>
      </c>
      <c r="P79" s="88">
        <v>43503.90828703704</v>
      </c>
      <c r="Q79" s="86" t="s">
        <v>263</v>
      </c>
      <c r="R79" s="86"/>
      <c r="S79" s="86"/>
      <c r="T79" s="86"/>
      <c r="U79" s="86"/>
      <c r="V79" s="90" t="s">
        <v>307</v>
      </c>
      <c r="W79" s="88">
        <v>43503.90828703704</v>
      </c>
      <c r="X79" s="90" t="s">
        <v>323</v>
      </c>
      <c r="Y79" s="86"/>
      <c r="Z79" s="86"/>
      <c r="AA79" s="92" t="s">
        <v>348</v>
      </c>
      <c r="AB79" s="92" t="s">
        <v>360</v>
      </c>
      <c r="AC79" s="86" t="b">
        <v>0</v>
      </c>
      <c r="AD79" s="86">
        <v>1</v>
      </c>
      <c r="AE79" s="92" t="s">
        <v>365</v>
      </c>
      <c r="AF79" s="86" t="b">
        <v>0</v>
      </c>
      <c r="AG79" s="86" t="s">
        <v>368</v>
      </c>
      <c r="AH79" s="86"/>
      <c r="AI79" s="92" t="s">
        <v>364</v>
      </c>
      <c r="AJ79" s="86" t="b">
        <v>0</v>
      </c>
      <c r="AK79" s="86">
        <v>1</v>
      </c>
      <c r="AL79" s="92" t="s">
        <v>364</v>
      </c>
      <c r="AM79" s="86" t="s">
        <v>372</v>
      </c>
      <c r="AN79" s="86" t="b">
        <v>0</v>
      </c>
      <c r="AO79" s="92" t="s">
        <v>360</v>
      </c>
      <c r="AP79" s="86" t="s">
        <v>176</v>
      </c>
      <c r="AQ79" s="86">
        <v>0</v>
      </c>
      <c r="AR79" s="86">
        <v>0</v>
      </c>
      <c r="AS79" s="86"/>
      <c r="AT79" s="86"/>
      <c r="AU79" s="86"/>
      <c r="AV79" s="86"/>
      <c r="AW79" s="86"/>
      <c r="AX79" s="86"/>
      <c r="AY79" s="86"/>
      <c r="AZ79" s="86"/>
      <c r="BA79">
        <v>6</v>
      </c>
      <c r="BB79" s="85" t="str">
        <f>REPLACE(INDEX(GroupVertices[Group],MATCH(Edges[[#This Row],[Vertex 1]],GroupVertices[Vertex],0)),1,1,"")</f>
        <v>1</v>
      </c>
      <c r="BC79" s="85" t="str">
        <f>REPLACE(INDEX(GroupVertices[Group],MATCH(Edges[[#This Row],[Vertex 2]],GroupVertices[Vertex],0)),1,1,"")</f>
        <v>3</v>
      </c>
      <c r="BD79" s="51"/>
      <c r="BE79" s="52"/>
      <c r="BF79" s="51"/>
      <c r="BG79" s="52"/>
      <c r="BH79" s="51"/>
      <c r="BI79" s="52"/>
      <c r="BJ79" s="51"/>
      <c r="BK79" s="52"/>
      <c r="BL79" s="51"/>
    </row>
    <row r="80" spans="1:64" ht="30">
      <c r="A80" s="84" t="s">
        <v>219</v>
      </c>
      <c r="B80" s="84" t="s">
        <v>231</v>
      </c>
      <c r="C80" s="53" t="s">
        <v>977</v>
      </c>
      <c r="D80" s="54">
        <v>10</v>
      </c>
      <c r="E80" s="65" t="s">
        <v>136</v>
      </c>
      <c r="F80" s="55">
        <v>19</v>
      </c>
      <c r="G80" s="53"/>
      <c r="H80" s="57"/>
      <c r="I80" s="56"/>
      <c r="J80" s="56"/>
      <c r="K80" s="36" t="s">
        <v>65</v>
      </c>
      <c r="L80" s="83">
        <v>80</v>
      </c>
      <c r="M80" s="83"/>
      <c r="N80" s="63"/>
      <c r="O80" s="86" t="s">
        <v>251</v>
      </c>
      <c r="P80" s="88">
        <v>43506.81983796296</v>
      </c>
      <c r="Q80" s="86" t="s">
        <v>265</v>
      </c>
      <c r="R80" s="90" t="s">
        <v>277</v>
      </c>
      <c r="S80" s="86" t="s">
        <v>286</v>
      </c>
      <c r="T80" s="86" t="s">
        <v>292</v>
      </c>
      <c r="U80" s="90" t="s">
        <v>296</v>
      </c>
      <c r="V80" s="90" t="s">
        <v>296</v>
      </c>
      <c r="W80" s="88">
        <v>43506.81983796296</v>
      </c>
      <c r="X80" s="90" t="s">
        <v>325</v>
      </c>
      <c r="Y80" s="86"/>
      <c r="Z80" s="86"/>
      <c r="AA80" s="92" t="s">
        <v>350</v>
      </c>
      <c r="AB80" s="86"/>
      <c r="AC80" s="86" t="b">
        <v>0</v>
      </c>
      <c r="AD80" s="86">
        <v>4</v>
      </c>
      <c r="AE80" s="92" t="s">
        <v>364</v>
      </c>
      <c r="AF80" s="86" t="b">
        <v>0</v>
      </c>
      <c r="AG80" s="86" t="s">
        <v>368</v>
      </c>
      <c r="AH80" s="86"/>
      <c r="AI80" s="92" t="s">
        <v>364</v>
      </c>
      <c r="AJ80" s="86" t="b">
        <v>0</v>
      </c>
      <c r="AK80" s="86">
        <v>1</v>
      </c>
      <c r="AL80" s="92" t="s">
        <v>364</v>
      </c>
      <c r="AM80" s="86" t="s">
        <v>372</v>
      </c>
      <c r="AN80" s="86" t="b">
        <v>0</v>
      </c>
      <c r="AO80" s="92" t="s">
        <v>350</v>
      </c>
      <c r="AP80" s="86" t="s">
        <v>176</v>
      </c>
      <c r="AQ80" s="86">
        <v>0</v>
      </c>
      <c r="AR80" s="86">
        <v>0</v>
      </c>
      <c r="AS80" s="86"/>
      <c r="AT80" s="86"/>
      <c r="AU80" s="86"/>
      <c r="AV80" s="86"/>
      <c r="AW80" s="86"/>
      <c r="AX80" s="86"/>
      <c r="AY80" s="86"/>
      <c r="AZ80" s="86"/>
      <c r="BA80">
        <v>6</v>
      </c>
      <c r="BB80" s="85" t="str">
        <f>REPLACE(INDEX(GroupVertices[Group],MATCH(Edges[[#This Row],[Vertex 1]],GroupVertices[Vertex],0)),1,1,"")</f>
        <v>1</v>
      </c>
      <c r="BC80" s="85" t="str">
        <f>REPLACE(INDEX(GroupVertices[Group],MATCH(Edges[[#This Row],[Vertex 2]],GroupVertices[Vertex],0)),1,1,"")</f>
        <v>3</v>
      </c>
      <c r="BD80" s="51"/>
      <c r="BE80" s="52"/>
      <c r="BF80" s="51"/>
      <c r="BG80" s="52"/>
      <c r="BH80" s="51"/>
      <c r="BI80" s="52"/>
      <c r="BJ80" s="51"/>
      <c r="BK80" s="52"/>
      <c r="BL80" s="51"/>
    </row>
    <row r="81" spans="1:64" ht="30">
      <c r="A81" s="84" t="s">
        <v>219</v>
      </c>
      <c r="B81" s="84" t="s">
        <v>231</v>
      </c>
      <c r="C81" s="53" t="s">
        <v>977</v>
      </c>
      <c r="D81" s="54">
        <v>10</v>
      </c>
      <c r="E81" s="65" t="s">
        <v>136</v>
      </c>
      <c r="F81" s="55">
        <v>19</v>
      </c>
      <c r="G81" s="53"/>
      <c r="H81" s="57"/>
      <c r="I81" s="56"/>
      <c r="J81" s="56"/>
      <c r="K81" s="36" t="s">
        <v>65</v>
      </c>
      <c r="L81" s="83">
        <v>81</v>
      </c>
      <c r="M81" s="83"/>
      <c r="N81" s="63"/>
      <c r="O81" s="86" t="s">
        <v>251</v>
      </c>
      <c r="P81" s="88">
        <v>43507.131574074076</v>
      </c>
      <c r="Q81" s="86" t="s">
        <v>267</v>
      </c>
      <c r="R81" s="90" t="s">
        <v>279</v>
      </c>
      <c r="S81" s="86" t="s">
        <v>286</v>
      </c>
      <c r="T81" s="86"/>
      <c r="U81" s="86"/>
      <c r="V81" s="90" t="s">
        <v>307</v>
      </c>
      <c r="W81" s="88">
        <v>43507.131574074076</v>
      </c>
      <c r="X81" s="90" t="s">
        <v>327</v>
      </c>
      <c r="Y81" s="86"/>
      <c r="Z81" s="86"/>
      <c r="AA81" s="92" t="s">
        <v>352</v>
      </c>
      <c r="AB81" s="92" t="s">
        <v>361</v>
      </c>
      <c r="AC81" s="86" t="b">
        <v>0</v>
      </c>
      <c r="AD81" s="86">
        <v>0</v>
      </c>
      <c r="AE81" s="92" t="s">
        <v>366</v>
      </c>
      <c r="AF81" s="86" t="b">
        <v>0</v>
      </c>
      <c r="AG81" s="86" t="s">
        <v>368</v>
      </c>
      <c r="AH81" s="86"/>
      <c r="AI81" s="92" t="s">
        <v>364</v>
      </c>
      <c r="AJ81" s="86" t="b">
        <v>0</v>
      </c>
      <c r="AK81" s="86">
        <v>0</v>
      </c>
      <c r="AL81" s="92" t="s">
        <v>364</v>
      </c>
      <c r="AM81" s="86" t="s">
        <v>372</v>
      </c>
      <c r="AN81" s="86" t="b">
        <v>0</v>
      </c>
      <c r="AO81" s="92" t="s">
        <v>361</v>
      </c>
      <c r="AP81" s="86" t="s">
        <v>176</v>
      </c>
      <c r="AQ81" s="86">
        <v>0</v>
      </c>
      <c r="AR81" s="86">
        <v>0</v>
      </c>
      <c r="AS81" s="86"/>
      <c r="AT81" s="86"/>
      <c r="AU81" s="86"/>
      <c r="AV81" s="86"/>
      <c r="AW81" s="86"/>
      <c r="AX81" s="86"/>
      <c r="AY81" s="86"/>
      <c r="AZ81" s="86"/>
      <c r="BA81">
        <v>6</v>
      </c>
      <c r="BB81" s="85" t="str">
        <f>REPLACE(INDEX(GroupVertices[Group],MATCH(Edges[[#This Row],[Vertex 1]],GroupVertices[Vertex],0)),1,1,"")</f>
        <v>1</v>
      </c>
      <c r="BC81" s="85" t="str">
        <f>REPLACE(INDEX(GroupVertices[Group],MATCH(Edges[[#This Row],[Vertex 2]],GroupVertices[Vertex],0)),1,1,"")</f>
        <v>3</v>
      </c>
      <c r="BD81" s="51"/>
      <c r="BE81" s="52"/>
      <c r="BF81" s="51"/>
      <c r="BG81" s="52"/>
      <c r="BH81" s="51"/>
      <c r="BI81" s="52"/>
      <c r="BJ81" s="51"/>
      <c r="BK81" s="52"/>
      <c r="BL81" s="51"/>
    </row>
    <row r="82" spans="1:64" ht="30">
      <c r="A82" s="84" t="s">
        <v>219</v>
      </c>
      <c r="B82" s="84" t="s">
        <v>231</v>
      </c>
      <c r="C82" s="53" t="s">
        <v>977</v>
      </c>
      <c r="D82" s="54">
        <v>10</v>
      </c>
      <c r="E82" s="65" t="s">
        <v>136</v>
      </c>
      <c r="F82" s="55">
        <v>19</v>
      </c>
      <c r="G82" s="53"/>
      <c r="H82" s="57"/>
      <c r="I82" s="56"/>
      <c r="J82" s="56"/>
      <c r="K82" s="36" t="s">
        <v>65</v>
      </c>
      <c r="L82" s="83">
        <v>82</v>
      </c>
      <c r="M82" s="83"/>
      <c r="N82" s="63"/>
      <c r="O82" s="86" t="s">
        <v>251</v>
      </c>
      <c r="P82" s="88">
        <v>43507.84819444444</v>
      </c>
      <c r="Q82" s="86" t="s">
        <v>268</v>
      </c>
      <c r="R82" s="90" t="s">
        <v>280</v>
      </c>
      <c r="S82" s="86" t="s">
        <v>287</v>
      </c>
      <c r="T82" s="86" t="s">
        <v>294</v>
      </c>
      <c r="U82" s="90" t="s">
        <v>297</v>
      </c>
      <c r="V82" s="90" t="s">
        <v>297</v>
      </c>
      <c r="W82" s="88">
        <v>43507.84819444444</v>
      </c>
      <c r="X82" s="90" t="s">
        <v>328</v>
      </c>
      <c r="Y82" s="86"/>
      <c r="Z82" s="86"/>
      <c r="AA82" s="92" t="s">
        <v>353</v>
      </c>
      <c r="AB82" s="86"/>
      <c r="AC82" s="86" t="b">
        <v>0</v>
      </c>
      <c r="AD82" s="86">
        <v>3</v>
      </c>
      <c r="AE82" s="92" t="s">
        <v>364</v>
      </c>
      <c r="AF82" s="86" t="b">
        <v>1</v>
      </c>
      <c r="AG82" s="86" t="s">
        <v>368</v>
      </c>
      <c r="AH82" s="86"/>
      <c r="AI82" s="92" t="s">
        <v>369</v>
      </c>
      <c r="AJ82" s="86" t="b">
        <v>0</v>
      </c>
      <c r="AK82" s="86">
        <v>0</v>
      </c>
      <c r="AL82" s="92" t="s">
        <v>364</v>
      </c>
      <c r="AM82" s="86" t="s">
        <v>372</v>
      </c>
      <c r="AN82" s="86" t="b">
        <v>0</v>
      </c>
      <c r="AO82" s="92" t="s">
        <v>353</v>
      </c>
      <c r="AP82" s="86" t="s">
        <v>176</v>
      </c>
      <c r="AQ82" s="86">
        <v>0</v>
      </c>
      <c r="AR82" s="86">
        <v>0</v>
      </c>
      <c r="AS82" s="86"/>
      <c r="AT82" s="86"/>
      <c r="AU82" s="86"/>
      <c r="AV82" s="86"/>
      <c r="AW82" s="86"/>
      <c r="AX82" s="86"/>
      <c r="AY82" s="86"/>
      <c r="AZ82" s="86"/>
      <c r="BA82">
        <v>6</v>
      </c>
      <c r="BB82" s="85" t="str">
        <f>REPLACE(INDEX(GroupVertices[Group],MATCH(Edges[[#This Row],[Vertex 1]],GroupVertices[Vertex],0)),1,1,"")</f>
        <v>1</v>
      </c>
      <c r="BC82" s="85" t="str">
        <f>REPLACE(INDEX(GroupVertices[Group],MATCH(Edges[[#This Row],[Vertex 2]],GroupVertices[Vertex],0)),1,1,"")</f>
        <v>3</v>
      </c>
      <c r="BD82" s="51"/>
      <c r="BE82" s="52"/>
      <c r="BF82" s="51"/>
      <c r="BG82" s="52"/>
      <c r="BH82" s="51"/>
      <c r="BI82" s="52"/>
      <c r="BJ82" s="51"/>
      <c r="BK82" s="52"/>
      <c r="BL82" s="51"/>
    </row>
    <row r="83" spans="1:64" ht="30">
      <c r="A83" s="84" t="s">
        <v>219</v>
      </c>
      <c r="B83" s="84" t="s">
        <v>231</v>
      </c>
      <c r="C83" s="53" t="s">
        <v>977</v>
      </c>
      <c r="D83" s="54">
        <v>10</v>
      </c>
      <c r="E83" s="65" t="s">
        <v>136</v>
      </c>
      <c r="F83" s="55">
        <v>19</v>
      </c>
      <c r="G83" s="53"/>
      <c r="H83" s="57"/>
      <c r="I83" s="56"/>
      <c r="J83" s="56"/>
      <c r="K83" s="36" t="s">
        <v>65</v>
      </c>
      <c r="L83" s="83">
        <v>83</v>
      </c>
      <c r="M83" s="83"/>
      <c r="N83" s="63"/>
      <c r="O83" s="86" t="s">
        <v>251</v>
      </c>
      <c r="P83" s="88">
        <v>43509.72587962963</v>
      </c>
      <c r="Q83" s="86" t="s">
        <v>271</v>
      </c>
      <c r="R83" s="90" t="s">
        <v>281</v>
      </c>
      <c r="S83" s="86" t="s">
        <v>288</v>
      </c>
      <c r="T83" s="86"/>
      <c r="U83" s="90" t="s">
        <v>298</v>
      </c>
      <c r="V83" s="90" t="s">
        <v>298</v>
      </c>
      <c r="W83" s="88">
        <v>43509.72587962963</v>
      </c>
      <c r="X83" s="90" t="s">
        <v>332</v>
      </c>
      <c r="Y83" s="86"/>
      <c r="Z83" s="86"/>
      <c r="AA83" s="92" t="s">
        <v>357</v>
      </c>
      <c r="AB83" s="86"/>
      <c r="AC83" s="86" t="b">
        <v>0</v>
      </c>
      <c r="AD83" s="86">
        <v>2</v>
      </c>
      <c r="AE83" s="92" t="s">
        <v>364</v>
      </c>
      <c r="AF83" s="86" t="b">
        <v>0</v>
      </c>
      <c r="AG83" s="86" t="s">
        <v>368</v>
      </c>
      <c r="AH83" s="86"/>
      <c r="AI83" s="92" t="s">
        <v>364</v>
      </c>
      <c r="AJ83" s="86" t="b">
        <v>0</v>
      </c>
      <c r="AK83" s="86">
        <v>0</v>
      </c>
      <c r="AL83" s="92" t="s">
        <v>364</v>
      </c>
      <c r="AM83" s="86" t="s">
        <v>372</v>
      </c>
      <c r="AN83" s="86" t="b">
        <v>0</v>
      </c>
      <c r="AO83" s="92" t="s">
        <v>357</v>
      </c>
      <c r="AP83" s="86" t="s">
        <v>176</v>
      </c>
      <c r="AQ83" s="86">
        <v>0</v>
      </c>
      <c r="AR83" s="86">
        <v>0</v>
      </c>
      <c r="AS83" s="86"/>
      <c r="AT83" s="86"/>
      <c r="AU83" s="86"/>
      <c r="AV83" s="86"/>
      <c r="AW83" s="86"/>
      <c r="AX83" s="86"/>
      <c r="AY83" s="86"/>
      <c r="AZ83" s="86"/>
      <c r="BA83">
        <v>6</v>
      </c>
      <c r="BB83" s="85" t="str">
        <f>REPLACE(INDEX(GroupVertices[Group],MATCH(Edges[[#This Row],[Vertex 1]],GroupVertices[Vertex],0)),1,1,"")</f>
        <v>1</v>
      </c>
      <c r="BC83" s="85" t="str">
        <f>REPLACE(INDEX(GroupVertices[Group],MATCH(Edges[[#This Row],[Vertex 2]],GroupVertices[Vertex],0)),1,1,"")</f>
        <v>3</v>
      </c>
      <c r="BD83" s="51"/>
      <c r="BE83" s="52"/>
      <c r="BF83" s="51"/>
      <c r="BG83" s="52"/>
      <c r="BH83" s="51"/>
      <c r="BI83" s="52"/>
      <c r="BJ83" s="51"/>
      <c r="BK83" s="52"/>
      <c r="BL83" s="51"/>
    </row>
    <row r="84" spans="1:64" ht="15">
      <c r="A84" s="84" t="s">
        <v>215</v>
      </c>
      <c r="B84" s="84" t="s">
        <v>219</v>
      </c>
      <c r="C84" s="53" t="s">
        <v>974</v>
      </c>
      <c r="D84" s="54">
        <v>3</v>
      </c>
      <c r="E84" s="65" t="s">
        <v>132</v>
      </c>
      <c r="F84" s="55">
        <v>32</v>
      </c>
      <c r="G84" s="53"/>
      <c r="H84" s="57"/>
      <c r="I84" s="56"/>
      <c r="J84" s="56"/>
      <c r="K84" s="36" t="s">
        <v>66</v>
      </c>
      <c r="L84" s="83">
        <v>84</v>
      </c>
      <c r="M84" s="83"/>
      <c r="N84" s="63"/>
      <c r="O84" s="86" t="s">
        <v>251</v>
      </c>
      <c r="P84" s="88">
        <v>43503.591875</v>
      </c>
      <c r="Q84" s="86" t="s">
        <v>270</v>
      </c>
      <c r="R84" s="86"/>
      <c r="S84" s="86"/>
      <c r="T84" s="86" t="s">
        <v>291</v>
      </c>
      <c r="U84" s="86"/>
      <c r="V84" s="90" t="s">
        <v>303</v>
      </c>
      <c r="W84" s="88">
        <v>43503.591875</v>
      </c>
      <c r="X84" s="90" t="s">
        <v>331</v>
      </c>
      <c r="Y84" s="86"/>
      <c r="Z84" s="86"/>
      <c r="AA84" s="92" t="s">
        <v>356</v>
      </c>
      <c r="AB84" s="86"/>
      <c r="AC84" s="86" t="b">
        <v>0</v>
      </c>
      <c r="AD84" s="86">
        <v>0</v>
      </c>
      <c r="AE84" s="92" t="s">
        <v>364</v>
      </c>
      <c r="AF84" s="86" t="b">
        <v>0</v>
      </c>
      <c r="AG84" s="86" t="s">
        <v>368</v>
      </c>
      <c r="AH84" s="86"/>
      <c r="AI84" s="92" t="s">
        <v>364</v>
      </c>
      <c r="AJ84" s="86" t="b">
        <v>0</v>
      </c>
      <c r="AK84" s="86">
        <v>1</v>
      </c>
      <c r="AL84" s="92" t="s">
        <v>342</v>
      </c>
      <c r="AM84" s="86" t="s">
        <v>374</v>
      </c>
      <c r="AN84" s="86" t="b">
        <v>0</v>
      </c>
      <c r="AO84" s="92" t="s">
        <v>342</v>
      </c>
      <c r="AP84" s="86" t="s">
        <v>176</v>
      </c>
      <c r="AQ84" s="86">
        <v>0</v>
      </c>
      <c r="AR84" s="86">
        <v>0</v>
      </c>
      <c r="AS84" s="86"/>
      <c r="AT84" s="86"/>
      <c r="AU84" s="86"/>
      <c r="AV84" s="86"/>
      <c r="AW84" s="86"/>
      <c r="AX84" s="86"/>
      <c r="AY84" s="86"/>
      <c r="AZ84" s="86"/>
      <c r="BA84">
        <v>1</v>
      </c>
      <c r="BB84" s="85" t="str">
        <f>REPLACE(INDEX(GroupVertices[Group],MATCH(Edges[[#This Row],[Vertex 1]],GroupVertices[Vertex],0)),1,1,"")</f>
        <v>3</v>
      </c>
      <c r="BC84" s="85" t="str">
        <f>REPLACE(INDEX(GroupVertices[Group],MATCH(Edges[[#This Row],[Vertex 2]],GroupVertices[Vertex],0)),1,1,"")</f>
        <v>1</v>
      </c>
      <c r="BD84" s="51"/>
      <c r="BE84" s="52"/>
      <c r="BF84" s="51"/>
      <c r="BG84" s="52"/>
      <c r="BH84" s="51"/>
      <c r="BI84" s="52"/>
      <c r="BJ84" s="51"/>
      <c r="BK84" s="52"/>
      <c r="BL84" s="51"/>
    </row>
    <row r="85" spans="1:64" ht="30">
      <c r="A85" s="84" t="s">
        <v>219</v>
      </c>
      <c r="B85" s="84" t="s">
        <v>215</v>
      </c>
      <c r="C85" s="53" t="s">
        <v>978</v>
      </c>
      <c r="D85" s="54">
        <v>10</v>
      </c>
      <c r="E85" s="65" t="s">
        <v>136</v>
      </c>
      <c r="F85" s="55">
        <v>6</v>
      </c>
      <c r="G85" s="53"/>
      <c r="H85" s="57"/>
      <c r="I85" s="56"/>
      <c r="J85" s="56"/>
      <c r="K85" s="36" t="s">
        <v>66</v>
      </c>
      <c r="L85" s="83">
        <v>85</v>
      </c>
      <c r="M85" s="83"/>
      <c r="N85" s="63"/>
      <c r="O85" s="86" t="s">
        <v>251</v>
      </c>
      <c r="P85" s="88">
        <v>43501.50722222222</v>
      </c>
      <c r="Q85" s="86" t="s">
        <v>258</v>
      </c>
      <c r="R85" s="90" t="s">
        <v>275</v>
      </c>
      <c r="S85" s="86" t="s">
        <v>285</v>
      </c>
      <c r="T85" s="86" t="s">
        <v>291</v>
      </c>
      <c r="U85" s="86"/>
      <c r="V85" s="90" t="s">
        <v>307</v>
      </c>
      <c r="W85" s="88">
        <v>43501.50722222222</v>
      </c>
      <c r="X85" s="90" t="s">
        <v>317</v>
      </c>
      <c r="Y85" s="86"/>
      <c r="Z85" s="86"/>
      <c r="AA85" s="92" t="s">
        <v>342</v>
      </c>
      <c r="AB85" s="86"/>
      <c r="AC85" s="86" t="b">
        <v>0</v>
      </c>
      <c r="AD85" s="86">
        <v>3</v>
      </c>
      <c r="AE85" s="92" t="s">
        <v>364</v>
      </c>
      <c r="AF85" s="86" t="b">
        <v>0</v>
      </c>
      <c r="AG85" s="86" t="s">
        <v>368</v>
      </c>
      <c r="AH85" s="86"/>
      <c r="AI85" s="92" t="s">
        <v>364</v>
      </c>
      <c r="AJ85" s="86" t="b">
        <v>0</v>
      </c>
      <c r="AK85" s="86">
        <v>1</v>
      </c>
      <c r="AL85" s="92" t="s">
        <v>364</v>
      </c>
      <c r="AM85" s="86" t="s">
        <v>375</v>
      </c>
      <c r="AN85" s="86" t="b">
        <v>0</v>
      </c>
      <c r="AO85" s="92" t="s">
        <v>342</v>
      </c>
      <c r="AP85" s="86" t="s">
        <v>176</v>
      </c>
      <c r="AQ85" s="86">
        <v>0</v>
      </c>
      <c r="AR85" s="86">
        <v>0</v>
      </c>
      <c r="AS85" s="86"/>
      <c r="AT85" s="86"/>
      <c r="AU85" s="86"/>
      <c r="AV85" s="86"/>
      <c r="AW85" s="86"/>
      <c r="AX85" s="86"/>
      <c r="AY85" s="86"/>
      <c r="AZ85" s="86"/>
      <c r="BA85">
        <v>11</v>
      </c>
      <c r="BB85" s="85" t="str">
        <f>REPLACE(INDEX(GroupVertices[Group],MATCH(Edges[[#This Row],[Vertex 1]],GroupVertices[Vertex],0)),1,1,"")</f>
        <v>1</v>
      </c>
      <c r="BC85" s="85" t="str">
        <f>REPLACE(INDEX(GroupVertices[Group],MATCH(Edges[[#This Row],[Vertex 2]],GroupVertices[Vertex],0)),1,1,"")</f>
        <v>3</v>
      </c>
      <c r="BD85" s="51"/>
      <c r="BE85" s="52"/>
      <c r="BF85" s="51"/>
      <c r="BG85" s="52"/>
      <c r="BH85" s="51"/>
      <c r="BI85" s="52"/>
      <c r="BJ85" s="51"/>
      <c r="BK85" s="52"/>
      <c r="BL85" s="51"/>
    </row>
    <row r="86" spans="1:64" ht="30">
      <c r="A86" s="84" t="s">
        <v>219</v>
      </c>
      <c r="B86" s="84" t="s">
        <v>215</v>
      </c>
      <c r="C86" s="53" t="s">
        <v>978</v>
      </c>
      <c r="D86" s="54">
        <v>10</v>
      </c>
      <c r="E86" s="65" t="s">
        <v>136</v>
      </c>
      <c r="F86" s="55">
        <v>6</v>
      </c>
      <c r="G86" s="53"/>
      <c r="H86" s="57"/>
      <c r="I86" s="56"/>
      <c r="J86" s="56"/>
      <c r="K86" s="36" t="s">
        <v>66</v>
      </c>
      <c r="L86" s="83">
        <v>86</v>
      </c>
      <c r="M86" s="83"/>
      <c r="N86" s="63"/>
      <c r="O86" s="86" t="s">
        <v>251</v>
      </c>
      <c r="P86" s="88">
        <v>43503.616319444445</v>
      </c>
      <c r="Q86" s="86" t="s">
        <v>260</v>
      </c>
      <c r="R86" s="86"/>
      <c r="S86" s="86"/>
      <c r="T86" s="86"/>
      <c r="U86" s="86"/>
      <c r="V86" s="90" t="s">
        <v>307</v>
      </c>
      <c r="W86" s="88">
        <v>43503.616319444445</v>
      </c>
      <c r="X86" s="90" t="s">
        <v>321</v>
      </c>
      <c r="Y86" s="86"/>
      <c r="Z86" s="86"/>
      <c r="AA86" s="92" t="s">
        <v>346</v>
      </c>
      <c r="AB86" s="86"/>
      <c r="AC86" s="86" t="b">
        <v>0</v>
      </c>
      <c r="AD86" s="86">
        <v>0</v>
      </c>
      <c r="AE86" s="92" t="s">
        <v>364</v>
      </c>
      <c r="AF86" s="86" t="b">
        <v>0</v>
      </c>
      <c r="AG86" s="86" t="s">
        <v>368</v>
      </c>
      <c r="AH86" s="86"/>
      <c r="AI86" s="92" t="s">
        <v>364</v>
      </c>
      <c r="AJ86" s="86" t="b">
        <v>0</v>
      </c>
      <c r="AK86" s="86">
        <v>2</v>
      </c>
      <c r="AL86" s="92" t="s">
        <v>343</v>
      </c>
      <c r="AM86" s="86" t="s">
        <v>372</v>
      </c>
      <c r="AN86" s="86" t="b">
        <v>0</v>
      </c>
      <c r="AO86" s="92" t="s">
        <v>343</v>
      </c>
      <c r="AP86" s="86" t="s">
        <v>176</v>
      </c>
      <c r="AQ86" s="86">
        <v>0</v>
      </c>
      <c r="AR86" s="86">
        <v>0</v>
      </c>
      <c r="AS86" s="86"/>
      <c r="AT86" s="86"/>
      <c r="AU86" s="86"/>
      <c r="AV86" s="86"/>
      <c r="AW86" s="86"/>
      <c r="AX86" s="86"/>
      <c r="AY86" s="86"/>
      <c r="AZ86" s="86"/>
      <c r="BA86">
        <v>11</v>
      </c>
      <c r="BB86" s="85" t="str">
        <f>REPLACE(INDEX(GroupVertices[Group],MATCH(Edges[[#This Row],[Vertex 1]],GroupVertices[Vertex],0)),1,1,"")</f>
        <v>1</v>
      </c>
      <c r="BC86" s="85" t="str">
        <f>REPLACE(INDEX(GroupVertices[Group],MATCH(Edges[[#This Row],[Vertex 2]],GroupVertices[Vertex],0)),1,1,"")</f>
        <v>3</v>
      </c>
      <c r="BD86" s="51">
        <v>1</v>
      </c>
      <c r="BE86" s="52">
        <v>4.545454545454546</v>
      </c>
      <c r="BF86" s="51">
        <v>0</v>
      </c>
      <c r="BG86" s="52">
        <v>0</v>
      </c>
      <c r="BH86" s="51">
        <v>0</v>
      </c>
      <c r="BI86" s="52">
        <v>0</v>
      </c>
      <c r="BJ86" s="51">
        <v>21</v>
      </c>
      <c r="BK86" s="52">
        <v>95.45454545454545</v>
      </c>
      <c r="BL86" s="51">
        <v>22</v>
      </c>
    </row>
    <row r="87" spans="1:64" ht="30">
      <c r="A87" s="84" t="s">
        <v>219</v>
      </c>
      <c r="B87" s="84" t="s">
        <v>215</v>
      </c>
      <c r="C87" s="53" t="s">
        <v>978</v>
      </c>
      <c r="D87" s="54">
        <v>10</v>
      </c>
      <c r="E87" s="65" t="s">
        <v>136</v>
      </c>
      <c r="F87" s="55">
        <v>6</v>
      </c>
      <c r="G87" s="53"/>
      <c r="H87" s="57"/>
      <c r="I87" s="56"/>
      <c r="J87" s="56"/>
      <c r="K87" s="36" t="s">
        <v>66</v>
      </c>
      <c r="L87" s="83">
        <v>87</v>
      </c>
      <c r="M87" s="83"/>
      <c r="N87" s="63"/>
      <c r="O87" s="86" t="s">
        <v>251</v>
      </c>
      <c r="P87" s="88">
        <v>43503.90828703704</v>
      </c>
      <c r="Q87" s="86" t="s">
        <v>263</v>
      </c>
      <c r="R87" s="86"/>
      <c r="S87" s="86"/>
      <c r="T87" s="86"/>
      <c r="U87" s="86"/>
      <c r="V87" s="90" t="s">
        <v>307</v>
      </c>
      <c r="W87" s="88">
        <v>43503.90828703704</v>
      </c>
      <c r="X87" s="90" t="s">
        <v>323</v>
      </c>
      <c r="Y87" s="86"/>
      <c r="Z87" s="86"/>
      <c r="AA87" s="92" t="s">
        <v>348</v>
      </c>
      <c r="AB87" s="92" t="s">
        <v>360</v>
      </c>
      <c r="AC87" s="86" t="b">
        <v>0</v>
      </c>
      <c r="AD87" s="86">
        <v>1</v>
      </c>
      <c r="AE87" s="92" t="s">
        <v>365</v>
      </c>
      <c r="AF87" s="86" t="b">
        <v>0</v>
      </c>
      <c r="AG87" s="86" t="s">
        <v>368</v>
      </c>
      <c r="AH87" s="86"/>
      <c r="AI87" s="92" t="s">
        <v>364</v>
      </c>
      <c r="AJ87" s="86" t="b">
        <v>0</v>
      </c>
      <c r="AK87" s="86">
        <v>1</v>
      </c>
      <c r="AL87" s="92" t="s">
        <v>364</v>
      </c>
      <c r="AM87" s="86" t="s">
        <v>372</v>
      </c>
      <c r="AN87" s="86" t="b">
        <v>0</v>
      </c>
      <c r="AO87" s="92" t="s">
        <v>360</v>
      </c>
      <c r="AP87" s="86" t="s">
        <v>176</v>
      </c>
      <c r="AQ87" s="86">
        <v>0</v>
      </c>
      <c r="AR87" s="86">
        <v>0</v>
      </c>
      <c r="AS87" s="86"/>
      <c r="AT87" s="86"/>
      <c r="AU87" s="86"/>
      <c r="AV87" s="86"/>
      <c r="AW87" s="86"/>
      <c r="AX87" s="86"/>
      <c r="AY87" s="86"/>
      <c r="AZ87" s="86"/>
      <c r="BA87">
        <v>11</v>
      </c>
      <c r="BB87" s="85" t="str">
        <f>REPLACE(INDEX(GroupVertices[Group],MATCH(Edges[[#This Row],[Vertex 1]],GroupVertices[Vertex],0)),1,1,"")</f>
        <v>1</v>
      </c>
      <c r="BC87" s="85" t="str">
        <f>REPLACE(INDEX(GroupVertices[Group],MATCH(Edges[[#This Row],[Vertex 2]],GroupVertices[Vertex],0)),1,1,"")</f>
        <v>3</v>
      </c>
      <c r="BD87" s="51"/>
      <c r="BE87" s="52"/>
      <c r="BF87" s="51"/>
      <c r="BG87" s="52"/>
      <c r="BH87" s="51"/>
      <c r="BI87" s="52"/>
      <c r="BJ87" s="51"/>
      <c r="BK87" s="52"/>
      <c r="BL87" s="51"/>
    </row>
    <row r="88" spans="1:64" ht="30">
      <c r="A88" s="84" t="s">
        <v>219</v>
      </c>
      <c r="B88" s="84" t="s">
        <v>215</v>
      </c>
      <c r="C88" s="53" t="s">
        <v>978</v>
      </c>
      <c r="D88" s="54">
        <v>10</v>
      </c>
      <c r="E88" s="65" t="s">
        <v>136</v>
      </c>
      <c r="F88" s="55">
        <v>6</v>
      </c>
      <c r="G88" s="53"/>
      <c r="H88" s="57"/>
      <c r="I88" s="56"/>
      <c r="J88" s="56"/>
      <c r="K88" s="36" t="s">
        <v>66</v>
      </c>
      <c r="L88" s="83">
        <v>88</v>
      </c>
      <c r="M88" s="83"/>
      <c r="N88" s="63"/>
      <c r="O88" s="86" t="s">
        <v>251</v>
      </c>
      <c r="P88" s="88">
        <v>43505.143541666665</v>
      </c>
      <c r="Q88" s="86" t="s">
        <v>264</v>
      </c>
      <c r="R88" s="86"/>
      <c r="S88" s="86"/>
      <c r="T88" s="86"/>
      <c r="U88" s="86"/>
      <c r="V88" s="90" t="s">
        <v>307</v>
      </c>
      <c r="W88" s="88">
        <v>43505.143541666665</v>
      </c>
      <c r="X88" s="90" t="s">
        <v>324</v>
      </c>
      <c r="Y88" s="86"/>
      <c r="Z88" s="86"/>
      <c r="AA88" s="92" t="s">
        <v>349</v>
      </c>
      <c r="AB88" s="86"/>
      <c r="AC88" s="86" t="b">
        <v>0</v>
      </c>
      <c r="AD88" s="86">
        <v>3</v>
      </c>
      <c r="AE88" s="92" t="s">
        <v>364</v>
      </c>
      <c r="AF88" s="86" t="b">
        <v>0</v>
      </c>
      <c r="AG88" s="86" t="s">
        <v>368</v>
      </c>
      <c r="AH88" s="86"/>
      <c r="AI88" s="92" t="s">
        <v>364</v>
      </c>
      <c r="AJ88" s="86" t="b">
        <v>0</v>
      </c>
      <c r="AK88" s="86">
        <v>3</v>
      </c>
      <c r="AL88" s="92" t="s">
        <v>364</v>
      </c>
      <c r="AM88" s="86" t="s">
        <v>372</v>
      </c>
      <c r="AN88" s="86" t="b">
        <v>0</v>
      </c>
      <c r="AO88" s="92" t="s">
        <v>349</v>
      </c>
      <c r="AP88" s="86" t="s">
        <v>176</v>
      </c>
      <c r="AQ88" s="86">
        <v>0</v>
      </c>
      <c r="AR88" s="86">
        <v>0</v>
      </c>
      <c r="AS88" s="86"/>
      <c r="AT88" s="86"/>
      <c r="AU88" s="86"/>
      <c r="AV88" s="86"/>
      <c r="AW88" s="86"/>
      <c r="AX88" s="86"/>
      <c r="AY88" s="86"/>
      <c r="AZ88" s="86"/>
      <c r="BA88">
        <v>11</v>
      </c>
      <c r="BB88" s="85" t="str">
        <f>REPLACE(INDEX(GroupVertices[Group],MATCH(Edges[[#This Row],[Vertex 1]],GroupVertices[Vertex],0)),1,1,"")</f>
        <v>1</v>
      </c>
      <c r="BC88" s="85" t="str">
        <f>REPLACE(INDEX(GroupVertices[Group],MATCH(Edges[[#This Row],[Vertex 2]],GroupVertices[Vertex],0)),1,1,"")</f>
        <v>3</v>
      </c>
      <c r="BD88" s="51"/>
      <c r="BE88" s="52"/>
      <c r="BF88" s="51"/>
      <c r="BG88" s="52"/>
      <c r="BH88" s="51"/>
      <c r="BI88" s="52"/>
      <c r="BJ88" s="51"/>
      <c r="BK88" s="52"/>
      <c r="BL88" s="51"/>
    </row>
    <row r="89" spans="1:64" ht="30">
      <c r="A89" s="84" t="s">
        <v>219</v>
      </c>
      <c r="B89" s="84" t="s">
        <v>215</v>
      </c>
      <c r="C89" s="53" t="s">
        <v>978</v>
      </c>
      <c r="D89" s="54">
        <v>10</v>
      </c>
      <c r="E89" s="65" t="s">
        <v>136</v>
      </c>
      <c r="F89" s="55">
        <v>6</v>
      </c>
      <c r="G89" s="53"/>
      <c r="H89" s="57"/>
      <c r="I89" s="56"/>
      <c r="J89" s="56"/>
      <c r="K89" s="36" t="s">
        <v>66</v>
      </c>
      <c r="L89" s="83">
        <v>89</v>
      </c>
      <c r="M89" s="83"/>
      <c r="N89" s="63"/>
      <c r="O89" s="86" t="s">
        <v>251</v>
      </c>
      <c r="P89" s="88">
        <v>43506.81983796296</v>
      </c>
      <c r="Q89" s="86" t="s">
        <v>265</v>
      </c>
      <c r="R89" s="90" t="s">
        <v>277</v>
      </c>
      <c r="S89" s="86" t="s">
        <v>286</v>
      </c>
      <c r="T89" s="86" t="s">
        <v>292</v>
      </c>
      <c r="U89" s="90" t="s">
        <v>296</v>
      </c>
      <c r="V89" s="90" t="s">
        <v>296</v>
      </c>
      <c r="W89" s="88">
        <v>43506.81983796296</v>
      </c>
      <c r="X89" s="90" t="s">
        <v>325</v>
      </c>
      <c r="Y89" s="86"/>
      <c r="Z89" s="86"/>
      <c r="AA89" s="92" t="s">
        <v>350</v>
      </c>
      <c r="AB89" s="86"/>
      <c r="AC89" s="86" t="b">
        <v>0</v>
      </c>
      <c r="AD89" s="86">
        <v>4</v>
      </c>
      <c r="AE89" s="92" t="s">
        <v>364</v>
      </c>
      <c r="AF89" s="86" t="b">
        <v>0</v>
      </c>
      <c r="AG89" s="86" t="s">
        <v>368</v>
      </c>
      <c r="AH89" s="86"/>
      <c r="AI89" s="92" t="s">
        <v>364</v>
      </c>
      <c r="AJ89" s="86" t="b">
        <v>0</v>
      </c>
      <c r="AK89" s="86">
        <v>1</v>
      </c>
      <c r="AL89" s="92" t="s">
        <v>364</v>
      </c>
      <c r="AM89" s="86" t="s">
        <v>372</v>
      </c>
      <c r="AN89" s="86" t="b">
        <v>0</v>
      </c>
      <c r="AO89" s="92" t="s">
        <v>350</v>
      </c>
      <c r="AP89" s="86" t="s">
        <v>176</v>
      </c>
      <c r="AQ89" s="86">
        <v>0</v>
      </c>
      <c r="AR89" s="86">
        <v>0</v>
      </c>
      <c r="AS89" s="86"/>
      <c r="AT89" s="86"/>
      <c r="AU89" s="86"/>
      <c r="AV89" s="86"/>
      <c r="AW89" s="86"/>
      <c r="AX89" s="86"/>
      <c r="AY89" s="86"/>
      <c r="AZ89" s="86"/>
      <c r="BA89">
        <v>11</v>
      </c>
      <c r="BB89" s="85" t="str">
        <f>REPLACE(INDEX(GroupVertices[Group],MATCH(Edges[[#This Row],[Vertex 1]],GroupVertices[Vertex],0)),1,1,"")</f>
        <v>1</v>
      </c>
      <c r="BC89" s="85" t="str">
        <f>REPLACE(INDEX(GroupVertices[Group],MATCH(Edges[[#This Row],[Vertex 2]],GroupVertices[Vertex],0)),1,1,"")</f>
        <v>3</v>
      </c>
      <c r="BD89" s="51"/>
      <c r="BE89" s="52"/>
      <c r="BF89" s="51"/>
      <c r="BG89" s="52"/>
      <c r="BH89" s="51"/>
      <c r="BI89" s="52"/>
      <c r="BJ89" s="51"/>
      <c r="BK89" s="52"/>
      <c r="BL89" s="51"/>
    </row>
    <row r="90" spans="1:64" ht="30">
      <c r="A90" s="84" t="s">
        <v>219</v>
      </c>
      <c r="B90" s="84" t="s">
        <v>215</v>
      </c>
      <c r="C90" s="53" t="s">
        <v>978</v>
      </c>
      <c r="D90" s="54">
        <v>10</v>
      </c>
      <c r="E90" s="65" t="s">
        <v>136</v>
      </c>
      <c r="F90" s="55">
        <v>6</v>
      </c>
      <c r="G90" s="53"/>
      <c r="H90" s="57"/>
      <c r="I90" s="56"/>
      <c r="J90" s="56"/>
      <c r="K90" s="36" t="s">
        <v>66</v>
      </c>
      <c r="L90" s="83">
        <v>90</v>
      </c>
      <c r="M90" s="83"/>
      <c r="N90" s="63"/>
      <c r="O90" s="86" t="s">
        <v>251</v>
      </c>
      <c r="P90" s="88">
        <v>43506.85890046296</v>
      </c>
      <c r="Q90" s="86" t="s">
        <v>266</v>
      </c>
      <c r="R90" s="90" t="s">
        <v>278</v>
      </c>
      <c r="S90" s="86" t="s">
        <v>286</v>
      </c>
      <c r="T90" s="86" t="s">
        <v>293</v>
      </c>
      <c r="U90" s="86"/>
      <c r="V90" s="90" t="s">
        <v>307</v>
      </c>
      <c r="W90" s="88">
        <v>43506.85890046296</v>
      </c>
      <c r="X90" s="90" t="s">
        <v>326</v>
      </c>
      <c r="Y90" s="86"/>
      <c r="Z90" s="86"/>
      <c r="AA90" s="92" t="s">
        <v>351</v>
      </c>
      <c r="AB90" s="86"/>
      <c r="AC90" s="86" t="b">
        <v>0</v>
      </c>
      <c r="AD90" s="86">
        <v>0</v>
      </c>
      <c r="AE90" s="92" t="s">
        <v>364</v>
      </c>
      <c r="AF90" s="86" t="b">
        <v>0</v>
      </c>
      <c r="AG90" s="86" t="s">
        <v>368</v>
      </c>
      <c r="AH90" s="86"/>
      <c r="AI90" s="92" t="s">
        <v>364</v>
      </c>
      <c r="AJ90" s="86" t="b">
        <v>0</v>
      </c>
      <c r="AK90" s="86">
        <v>1</v>
      </c>
      <c r="AL90" s="92" t="s">
        <v>364</v>
      </c>
      <c r="AM90" s="86" t="s">
        <v>372</v>
      </c>
      <c r="AN90" s="86" t="b">
        <v>0</v>
      </c>
      <c r="AO90" s="92" t="s">
        <v>351</v>
      </c>
      <c r="AP90" s="86" t="s">
        <v>176</v>
      </c>
      <c r="AQ90" s="86">
        <v>0</v>
      </c>
      <c r="AR90" s="86">
        <v>0</v>
      </c>
      <c r="AS90" s="86"/>
      <c r="AT90" s="86"/>
      <c r="AU90" s="86"/>
      <c r="AV90" s="86"/>
      <c r="AW90" s="86"/>
      <c r="AX90" s="86"/>
      <c r="AY90" s="86"/>
      <c r="AZ90" s="86"/>
      <c r="BA90">
        <v>11</v>
      </c>
      <c r="BB90" s="85" t="str">
        <f>REPLACE(INDEX(GroupVertices[Group],MATCH(Edges[[#This Row],[Vertex 1]],GroupVertices[Vertex],0)),1,1,"")</f>
        <v>1</v>
      </c>
      <c r="BC90" s="85" t="str">
        <f>REPLACE(INDEX(GroupVertices[Group],MATCH(Edges[[#This Row],[Vertex 2]],GroupVertices[Vertex],0)),1,1,"")</f>
        <v>3</v>
      </c>
      <c r="BD90" s="51"/>
      <c r="BE90" s="52"/>
      <c r="BF90" s="51"/>
      <c r="BG90" s="52"/>
      <c r="BH90" s="51"/>
      <c r="BI90" s="52"/>
      <c r="BJ90" s="51"/>
      <c r="BK90" s="52"/>
      <c r="BL90" s="51"/>
    </row>
    <row r="91" spans="1:64" ht="30">
      <c r="A91" s="84" t="s">
        <v>219</v>
      </c>
      <c r="B91" s="84" t="s">
        <v>215</v>
      </c>
      <c r="C91" s="53" t="s">
        <v>978</v>
      </c>
      <c r="D91" s="54">
        <v>10</v>
      </c>
      <c r="E91" s="65" t="s">
        <v>136</v>
      </c>
      <c r="F91" s="55">
        <v>6</v>
      </c>
      <c r="G91" s="53"/>
      <c r="H91" s="57"/>
      <c r="I91" s="56"/>
      <c r="J91" s="56"/>
      <c r="K91" s="36" t="s">
        <v>66</v>
      </c>
      <c r="L91" s="83">
        <v>91</v>
      </c>
      <c r="M91" s="83"/>
      <c r="N91" s="63"/>
      <c r="O91" s="86" t="s">
        <v>251</v>
      </c>
      <c r="P91" s="88">
        <v>43507.131574074076</v>
      </c>
      <c r="Q91" s="86" t="s">
        <v>267</v>
      </c>
      <c r="R91" s="90" t="s">
        <v>279</v>
      </c>
      <c r="S91" s="86" t="s">
        <v>286</v>
      </c>
      <c r="T91" s="86"/>
      <c r="U91" s="86"/>
      <c r="V91" s="90" t="s">
        <v>307</v>
      </c>
      <c r="W91" s="88">
        <v>43507.131574074076</v>
      </c>
      <c r="X91" s="90" t="s">
        <v>327</v>
      </c>
      <c r="Y91" s="86"/>
      <c r="Z91" s="86"/>
      <c r="AA91" s="92" t="s">
        <v>352</v>
      </c>
      <c r="AB91" s="92" t="s">
        <v>361</v>
      </c>
      <c r="AC91" s="86" t="b">
        <v>0</v>
      </c>
      <c r="AD91" s="86">
        <v>0</v>
      </c>
      <c r="AE91" s="92" t="s">
        <v>366</v>
      </c>
      <c r="AF91" s="86" t="b">
        <v>0</v>
      </c>
      <c r="AG91" s="86" t="s">
        <v>368</v>
      </c>
      <c r="AH91" s="86"/>
      <c r="AI91" s="92" t="s">
        <v>364</v>
      </c>
      <c r="AJ91" s="86" t="b">
        <v>0</v>
      </c>
      <c r="AK91" s="86">
        <v>0</v>
      </c>
      <c r="AL91" s="92" t="s">
        <v>364</v>
      </c>
      <c r="AM91" s="86" t="s">
        <v>372</v>
      </c>
      <c r="AN91" s="86" t="b">
        <v>0</v>
      </c>
      <c r="AO91" s="92" t="s">
        <v>361</v>
      </c>
      <c r="AP91" s="86" t="s">
        <v>176</v>
      </c>
      <c r="AQ91" s="86">
        <v>0</v>
      </c>
      <c r="AR91" s="86">
        <v>0</v>
      </c>
      <c r="AS91" s="86"/>
      <c r="AT91" s="86"/>
      <c r="AU91" s="86"/>
      <c r="AV91" s="86"/>
      <c r="AW91" s="86"/>
      <c r="AX91" s="86"/>
      <c r="AY91" s="86"/>
      <c r="AZ91" s="86"/>
      <c r="BA91">
        <v>11</v>
      </c>
      <c r="BB91" s="85" t="str">
        <f>REPLACE(INDEX(GroupVertices[Group],MATCH(Edges[[#This Row],[Vertex 1]],GroupVertices[Vertex],0)),1,1,"")</f>
        <v>1</v>
      </c>
      <c r="BC91" s="85" t="str">
        <f>REPLACE(INDEX(GroupVertices[Group],MATCH(Edges[[#This Row],[Vertex 2]],GroupVertices[Vertex],0)),1,1,"")</f>
        <v>3</v>
      </c>
      <c r="BD91" s="51"/>
      <c r="BE91" s="52"/>
      <c r="BF91" s="51"/>
      <c r="BG91" s="52"/>
      <c r="BH91" s="51"/>
      <c r="BI91" s="52"/>
      <c r="BJ91" s="51"/>
      <c r="BK91" s="52"/>
      <c r="BL91" s="51"/>
    </row>
    <row r="92" spans="1:64" ht="30">
      <c r="A92" s="84" t="s">
        <v>219</v>
      </c>
      <c r="B92" s="84" t="s">
        <v>215</v>
      </c>
      <c r="C92" s="53" t="s">
        <v>978</v>
      </c>
      <c r="D92" s="54">
        <v>10</v>
      </c>
      <c r="E92" s="65" t="s">
        <v>136</v>
      </c>
      <c r="F92" s="55">
        <v>6</v>
      </c>
      <c r="G92" s="53"/>
      <c r="H92" s="57"/>
      <c r="I92" s="56"/>
      <c r="J92" s="56"/>
      <c r="K92" s="36" t="s">
        <v>66</v>
      </c>
      <c r="L92" s="83">
        <v>92</v>
      </c>
      <c r="M92" s="83"/>
      <c r="N92" s="63"/>
      <c r="O92" s="86" t="s">
        <v>251</v>
      </c>
      <c r="P92" s="88">
        <v>43507.84819444444</v>
      </c>
      <c r="Q92" s="86" t="s">
        <v>268</v>
      </c>
      <c r="R92" s="90" t="s">
        <v>280</v>
      </c>
      <c r="S92" s="86" t="s">
        <v>287</v>
      </c>
      <c r="T92" s="86" t="s">
        <v>294</v>
      </c>
      <c r="U92" s="90" t="s">
        <v>297</v>
      </c>
      <c r="V92" s="90" t="s">
        <v>297</v>
      </c>
      <c r="W92" s="88">
        <v>43507.84819444444</v>
      </c>
      <c r="X92" s="90" t="s">
        <v>328</v>
      </c>
      <c r="Y92" s="86"/>
      <c r="Z92" s="86"/>
      <c r="AA92" s="92" t="s">
        <v>353</v>
      </c>
      <c r="AB92" s="86"/>
      <c r="AC92" s="86" t="b">
        <v>0</v>
      </c>
      <c r="AD92" s="86">
        <v>3</v>
      </c>
      <c r="AE92" s="92" t="s">
        <v>364</v>
      </c>
      <c r="AF92" s="86" t="b">
        <v>1</v>
      </c>
      <c r="AG92" s="86" t="s">
        <v>368</v>
      </c>
      <c r="AH92" s="86"/>
      <c r="AI92" s="92" t="s">
        <v>369</v>
      </c>
      <c r="AJ92" s="86" t="b">
        <v>0</v>
      </c>
      <c r="AK92" s="86">
        <v>0</v>
      </c>
      <c r="AL92" s="92" t="s">
        <v>364</v>
      </c>
      <c r="AM92" s="86" t="s">
        <v>372</v>
      </c>
      <c r="AN92" s="86" t="b">
        <v>0</v>
      </c>
      <c r="AO92" s="92" t="s">
        <v>353</v>
      </c>
      <c r="AP92" s="86" t="s">
        <v>176</v>
      </c>
      <c r="AQ92" s="86">
        <v>0</v>
      </c>
      <c r="AR92" s="86">
        <v>0</v>
      </c>
      <c r="AS92" s="86"/>
      <c r="AT92" s="86"/>
      <c r="AU92" s="86"/>
      <c r="AV92" s="86"/>
      <c r="AW92" s="86"/>
      <c r="AX92" s="86"/>
      <c r="AY92" s="86"/>
      <c r="AZ92" s="86"/>
      <c r="BA92">
        <v>11</v>
      </c>
      <c r="BB92" s="85" t="str">
        <f>REPLACE(INDEX(GroupVertices[Group],MATCH(Edges[[#This Row],[Vertex 1]],GroupVertices[Vertex],0)),1,1,"")</f>
        <v>1</v>
      </c>
      <c r="BC92" s="85" t="str">
        <f>REPLACE(INDEX(GroupVertices[Group],MATCH(Edges[[#This Row],[Vertex 2]],GroupVertices[Vertex],0)),1,1,"")</f>
        <v>3</v>
      </c>
      <c r="BD92" s="51"/>
      <c r="BE92" s="52"/>
      <c r="BF92" s="51"/>
      <c r="BG92" s="52"/>
      <c r="BH92" s="51"/>
      <c r="BI92" s="52"/>
      <c r="BJ92" s="51"/>
      <c r="BK92" s="52"/>
      <c r="BL92" s="51"/>
    </row>
    <row r="93" spans="1:64" ht="30">
      <c r="A93" s="84" t="s">
        <v>219</v>
      </c>
      <c r="B93" s="84" t="s">
        <v>215</v>
      </c>
      <c r="C93" s="53" t="s">
        <v>978</v>
      </c>
      <c r="D93" s="54">
        <v>10</v>
      </c>
      <c r="E93" s="65" t="s">
        <v>136</v>
      </c>
      <c r="F93" s="55">
        <v>6</v>
      </c>
      <c r="G93" s="53"/>
      <c r="H93" s="57"/>
      <c r="I93" s="56"/>
      <c r="J93" s="56"/>
      <c r="K93" s="36" t="s">
        <v>66</v>
      </c>
      <c r="L93" s="83">
        <v>93</v>
      </c>
      <c r="M93" s="83"/>
      <c r="N93" s="63"/>
      <c r="O93" s="86" t="s">
        <v>251</v>
      </c>
      <c r="P93" s="88">
        <v>43508.76509259259</v>
      </c>
      <c r="Q93" s="86" t="s">
        <v>272</v>
      </c>
      <c r="R93" s="90" t="s">
        <v>282</v>
      </c>
      <c r="S93" s="86" t="s">
        <v>287</v>
      </c>
      <c r="T93" s="86"/>
      <c r="U93" s="86"/>
      <c r="V93" s="90" t="s">
        <v>307</v>
      </c>
      <c r="W93" s="88">
        <v>43508.76509259259</v>
      </c>
      <c r="X93" s="90" t="s">
        <v>333</v>
      </c>
      <c r="Y93" s="86"/>
      <c r="Z93" s="86"/>
      <c r="AA93" s="92" t="s">
        <v>358</v>
      </c>
      <c r="AB93" s="92" t="s">
        <v>362</v>
      </c>
      <c r="AC93" s="86" t="b">
        <v>0</v>
      </c>
      <c r="AD93" s="86">
        <v>0</v>
      </c>
      <c r="AE93" s="92" t="s">
        <v>367</v>
      </c>
      <c r="AF93" s="86" t="b">
        <v>1</v>
      </c>
      <c r="AG93" s="86" t="s">
        <v>368</v>
      </c>
      <c r="AH93" s="86"/>
      <c r="AI93" s="92" t="s">
        <v>370</v>
      </c>
      <c r="AJ93" s="86" t="b">
        <v>0</v>
      </c>
      <c r="AK93" s="86">
        <v>0</v>
      </c>
      <c r="AL93" s="92" t="s">
        <v>364</v>
      </c>
      <c r="AM93" s="86" t="s">
        <v>372</v>
      </c>
      <c r="AN93" s="86" t="b">
        <v>0</v>
      </c>
      <c r="AO93" s="92" t="s">
        <v>362</v>
      </c>
      <c r="AP93" s="86" t="s">
        <v>176</v>
      </c>
      <c r="AQ93" s="86">
        <v>0</v>
      </c>
      <c r="AR93" s="86">
        <v>0</v>
      </c>
      <c r="AS93" s="86"/>
      <c r="AT93" s="86"/>
      <c r="AU93" s="86"/>
      <c r="AV93" s="86"/>
      <c r="AW93" s="86"/>
      <c r="AX93" s="86"/>
      <c r="AY93" s="86"/>
      <c r="AZ93" s="86"/>
      <c r="BA93">
        <v>11</v>
      </c>
      <c r="BB93" s="85" t="str">
        <f>REPLACE(INDEX(GroupVertices[Group],MATCH(Edges[[#This Row],[Vertex 1]],GroupVertices[Vertex],0)),1,1,"")</f>
        <v>1</v>
      </c>
      <c r="BC93" s="85" t="str">
        <f>REPLACE(INDEX(GroupVertices[Group],MATCH(Edges[[#This Row],[Vertex 2]],GroupVertices[Vertex],0)),1,1,"")</f>
        <v>3</v>
      </c>
      <c r="BD93" s="51">
        <v>1</v>
      </c>
      <c r="BE93" s="52">
        <v>4</v>
      </c>
      <c r="BF93" s="51">
        <v>0</v>
      </c>
      <c r="BG93" s="52">
        <v>0</v>
      </c>
      <c r="BH93" s="51">
        <v>0</v>
      </c>
      <c r="BI93" s="52">
        <v>0</v>
      </c>
      <c r="BJ93" s="51">
        <v>24</v>
      </c>
      <c r="BK93" s="52">
        <v>96</v>
      </c>
      <c r="BL93" s="51">
        <v>25</v>
      </c>
    </row>
    <row r="94" spans="1:64" ht="30">
      <c r="A94" s="84" t="s">
        <v>219</v>
      </c>
      <c r="B94" s="84" t="s">
        <v>215</v>
      </c>
      <c r="C94" s="53" t="s">
        <v>978</v>
      </c>
      <c r="D94" s="54">
        <v>10</v>
      </c>
      <c r="E94" s="65" t="s">
        <v>136</v>
      </c>
      <c r="F94" s="55">
        <v>6</v>
      </c>
      <c r="G94" s="53"/>
      <c r="H94" s="57"/>
      <c r="I94" s="56"/>
      <c r="J94" s="56"/>
      <c r="K94" s="36" t="s">
        <v>66</v>
      </c>
      <c r="L94" s="83">
        <v>94</v>
      </c>
      <c r="M94" s="83"/>
      <c r="N94" s="63"/>
      <c r="O94" s="86" t="s">
        <v>251</v>
      </c>
      <c r="P94" s="88">
        <v>43509.170752314814</v>
      </c>
      <c r="Q94" s="86" t="s">
        <v>273</v>
      </c>
      <c r="R94" s="90" t="s">
        <v>283</v>
      </c>
      <c r="S94" s="86" t="s">
        <v>289</v>
      </c>
      <c r="T94" s="86" t="s">
        <v>295</v>
      </c>
      <c r="U94" s="90" t="s">
        <v>299</v>
      </c>
      <c r="V94" s="90" t="s">
        <v>299</v>
      </c>
      <c r="W94" s="88">
        <v>43509.170752314814</v>
      </c>
      <c r="X94" s="90" t="s">
        <v>334</v>
      </c>
      <c r="Y94" s="86"/>
      <c r="Z94" s="86"/>
      <c r="AA94" s="92" t="s">
        <v>359</v>
      </c>
      <c r="AB94" s="92" t="s">
        <v>363</v>
      </c>
      <c r="AC94" s="86" t="b">
        <v>0</v>
      </c>
      <c r="AD94" s="86">
        <v>0</v>
      </c>
      <c r="AE94" s="92" t="s">
        <v>367</v>
      </c>
      <c r="AF94" s="86" t="b">
        <v>0</v>
      </c>
      <c r="AG94" s="86" t="s">
        <v>368</v>
      </c>
      <c r="AH94" s="86"/>
      <c r="AI94" s="92" t="s">
        <v>364</v>
      </c>
      <c r="AJ94" s="86" t="b">
        <v>0</v>
      </c>
      <c r="AK94" s="86">
        <v>0</v>
      </c>
      <c r="AL94" s="92" t="s">
        <v>364</v>
      </c>
      <c r="AM94" s="86" t="s">
        <v>372</v>
      </c>
      <c r="AN94" s="86" t="b">
        <v>0</v>
      </c>
      <c r="AO94" s="92" t="s">
        <v>363</v>
      </c>
      <c r="AP94" s="86" t="s">
        <v>176</v>
      </c>
      <c r="AQ94" s="86">
        <v>0</v>
      </c>
      <c r="AR94" s="86">
        <v>0</v>
      </c>
      <c r="AS94" s="86"/>
      <c r="AT94" s="86"/>
      <c r="AU94" s="86"/>
      <c r="AV94" s="86"/>
      <c r="AW94" s="86"/>
      <c r="AX94" s="86"/>
      <c r="AY94" s="86"/>
      <c r="AZ94" s="86"/>
      <c r="BA94">
        <v>11</v>
      </c>
      <c r="BB94" s="85" t="str">
        <f>REPLACE(INDEX(GroupVertices[Group],MATCH(Edges[[#This Row],[Vertex 1]],GroupVertices[Vertex],0)),1,1,"")</f>
        <v>1</v>
      </c>
      <c r="BC94" s="85" t="str">
        <f>REPLACE(INDEX(GroupVertices[Group],MATCH(Edges[[#This Row],[Vertex 2]],GroupVertices[Vertex],0)),1,1,"")</f>
        <v>3</v>
      </c>
      <c r="BD94" s="51">
        <v>1</v>
      </c>
      <c r="BE94" s="52">
        <v>2.6315789473684212</v>
      </c>
      <c r="BF94" s="51">
        <v>1</v>
      </c>
      <c r="BG94" s="52">
        <v>2.6315789473684212</v>
      </c>
      <c r="BH94" s="51">
        <v>0</v>
      </c>
      <c r="BI94" s="52">
        <v>0</v>
      </c>
      <c r="BJ94" s="51">
        <v>36</v>
      </c>
      <c r="BK94" s="52">
        <v>94.73684210526316</v>
      </c>
      <c r="BL94" s="51">
        <v>38</v>
      </c>
    </row>
    <row r="95" spans="1:64" ht="30">
      <c r="A95" s="84" t="s">
        <v>219</v>
      </c>
      <c r="B95" s="84" t="s">
        <v>215</v>
      </c>
      <c r="C95" s="53" t="s">
        <v>978</v>
      </c>
      <c r="D95" s="54">
        <v>10</v>
      </c>
      <c r="E95" s="65" t="s">
        <v>136</v>
      </c>
      <c r="F95" s="55">
        <v>6</v>
      </c>
      <c r="G95" s="53"/>
      <c r="H95" s="57"/>
      <c r="I95" s="56"/>
      <c r="J95" s="56"/>
      <c r="K95" s="36" t="s">
        <v>66</v>
      </c>
      <c r="L95" s="83">
        <v>95</v>
      </c>
      <c r="M95" s="83"/>
      <c r="N95" s="63"/>
      <c r="O95" s="86" t="s">
        <v>251</v>
      </c>
      <c r="P95" s="88">
        <v>43509.72587962963</v>
      </c>
      <c r="Q95" s="86" t="s">
        <v>271</v>
      </c>
      <c r="R95" s="90" t="s">
        <v>281</v>
      </c>
      <c r="S95" s="86" t="s">
        <v>288</v>
      </c>
      <c r="T95" s="86"/>
      <c r="U95" s="90" t="s">
        <v>298</v>
      </c>
      <c r="V95" s="90" t="s">
        <v>298</v>
      </c>
      <c r="W95" s="88">
        <v>43509.72587962963</v>
      </c>
      <c r="X95" s="90" t="s">
        <v>332</v>
      </c>
      <c r="Y95" s="86"/>
      <c r="Z95" s="86"/>
      <c r="AA95" s="92" t="s">
        <v>357</v>
      </c>
      <c r="AB95" s="86"/>
      <c r="AC95" s="86" t="b">
        <v>0</v>
      </c>
      <c r="AD95" s="86">
        <v>2</v>
      </c>
      <c r="AE95" s="92" t="s">
        <v>364</v>
      </c>
      <c r="AF95" s="86" t="b">
        <v>0</v>
      </c>
      <c r="AG95" s="86" t="s">
        <v>368</v>
      </c>
      <c r="AH95" s="86"/>
      <c r="AI95" s="92" t="s">
        <v>364</v>
      </c>
      <c r="AJ95" s="86" t="b">
        <v>0</v>
      </c>
      <c r="AK95" s="86">
        <v>0</v>
      </c>
      <c r="AL95" s="92" t="s">
        <v>364</v>
      </c>
      <c r="AM95" s="86" t="s">
        <v>372</v>
      </c>
      <c r="AN95" s="86" t="b">
        <v>0</v>
      </c>
      <c r="AO95" s="92" t="s">
        <v>357</v>
      </c>
      <c r="AP95" s="86" t="s">
        <v>176</v>
      </c>
      <c r="AQ95" s="86">
        <v>0</v>
      </c>
      <c r="AR95" s="86">
        <v>0</v>
      </c>
      <c r="AS95" s="86"/>
      <c r="AT95" s="86"/>
      <c r="AU95" s="86"/>
      <c r="AV95" s="86"/>
      <c r="AW95" s="86"/>
      <c r="AX95" s="86"/>
      <c r="AY95" s="86"/>
      <c r="AZ95" s="86"/>
      <c r="BA95">
        <v>11</v>
      </c>
      <c r="BB95" s="85" t="str">
        <f>REPLACE(INDEX(GroupVertices[Group],MATCH(Edges[[#This Row],[Vertex 1]],GroupVertices[Vertex],0)),1,1,"")</f>
        <v>1</v>
      </c>
      <c r="BC95" s="85" t="str">
        <f>REPLACE(INDEX(GroupVertices[Group],MATCH(Edges[[#This Row],[Vertex 2]],GroupVertices[Vertex],0)),1,1,"")</f>
        <v>3</v>
      </c>
      <c r="BD95" s="51"/>
      <c r="BE95" s="52"/>
      <c r="BF95" s="51"/>
      <c r="BG95" s="52"/>
      <c r="BH95" s="51"/>
      <c r="BI95" s="52"/>
      <c r="BJ95" s="51"/>
      <c r="BK95" s="52"/>
      <c r="BL95" s="51"/>
    </row>
    <row r="96" spans="1:64" ht="30">
      <c r="A96" s="84" t="s">
        <v>219</v>
      </c>
      <c r="B96" s="84" t="s">
        <v>250</v>
      </c>
      <c r="C96" s="53" t="s">
        <v>975</v>
      </c>
      <c r="D96" s="54">
        <v>6.5</v>
      </c>
      <c r="E96" s="65" t="s">
        <v>136</v>
      </c>
      <c r="F96" s="55">
        <v>29.4</v>
      </c>
      <c r="G96" s="53"/>
      <c r="H96" s="57"/>
      <c r="I96" s="56"/>
      <c r="J96" s="56"/>
      <c r="K96" s="36" t="s">
        <v>65</v>
      </c>
      <c r="L96" s="83">
        <v>96</v>
      </c>
      <c r="M96" s="83"/>
      <c r="N96" s="63"/>
      <c r="O96" s="86" t="s">
        <v>251</v>
      </c>
      <c r="P96" s="88">
        <v>43506.81983796296</v>
      </c>
      <c r="Q96" s="86" t="s">
        <v>265</v>
      </c>
      <c r="R96" s="90" t="s">
        <v>277</v>
      </c>
      <c r="S96" s="86" t="s">
        <v>286</v>
      </c>
      <c r="T96" s="86" t="s">
        <v>292</v>
      </c>
      <c r="U96" s="90" t="s">
        <v>296</v>
      </c>
      <c r="V96" s="90" t="s">
        <v>296</v>
      </c>
      <c r="W96" s="88">
        <v>43506.81983796296</v>
      </c>
      <c r="X96" s="90" t="s">
        <v>325</v>
      </c>
      <c r="Y96" s="86"/>
      <c r="Z96" s="86"/>
      <c r="AA96" s="92" t="s">
        <v>350</v>
      </c>
      <c r="AB96" s="86"/>
      <c r="AC96" s="86" t="b">
        <v>0</v>
      </c>
      <c r="AD96" s="86">
        <v>4</v>
      </c>
      <c r="AE96" s="92" t="s">
        <v>364</v>
      </c>
      <c r="AF96" s="86" t="b">
        <v>0</v>
      </c>
      <c r="AG96" s="86" t="s">
        <v>368</v>
      </c>
      <c r="AH96" s="86"/>
      <c r="AI96" s="92" t="s">
        <v>364</v>
      </c>
      <c r="AJ96" s="86" t="b">
        <v>0</v>
      </c>
      <c r="AK96" s="86">
        <v>1</v>
      </c>
      <c r="AL96" s="92" t="s">
        <v>364</v>
      </c>
      <c r="AM96" s="86" t="s">
        <v>372</v>
      </c>
      <c r="AN96" s="86" t="b">
        <v>0</v>
      </c>
      <c r="AO96" s="92" t="s">
        <v>350</v>
      </c>
      <c r="AP96" s="86" t="s">
        <v>176</v>
      </c>
      <c r="AQ96" s="86">
        <v>0</v>
      </c>
      <c r="AR96" s="86">
        <v>0</v>
      </c>
      <c r="AS96" s="86"/>
      <c r="AT96" s="86"/>
      <c r="AU96" s="86"/>
      <c r="AV96" s="86"/>
      <c r="AW96" s="86"/>
      <c r="AX96" s="86"/>
      <c r="AY96" s="86"/>
      <c r="AZ96" s="86"/>
      <c r="BA96">
        <v>2</v>
      </c>
      <c r="BB96" s="85" t="str">
        <f>REPLACE(INDEX(GroupVertices[Group],MATCH(Edges[[#This Row],[Vertex 1]],GroupVertices[Vertex],0)),1,1,"")</f>
        <v>1</v>
      </c>
      <c r="BC96" s="85" t="str">
        <f>REPLACE(INDEX(GroupVertices[Group],MATCH(Edges[[#This Row],[Vertex 2]],GroupVertices[Vertex],0)),1,1,"")</f>
        <v>1</v>
      </c>
      <c r="BD96" s="51">
        <v>4</v>
      </c>
      <c r="BE96" s="52">
        <v>11.11111111111111</v>
      </c>
      <c r="BF96" s="51">
        <v>0</v>
      </c>
      <c r="BG96" s="52">
        <v>0</v>
      </c>
      <c r="BH96" s="51">
        <v>0</v>
      </c>
      <c r="BI96" s="52">
        <v>0</v>
      </c>
      <c r="BJ96" s="51">
        <v>32</v>
      </c>
      <c r="BK96" s="52">
        <v>88.88888888888889</v>
      </c>
      <c r="BL96" s="51">
        <v>36</v>
      </c>
    </row>
    <row r="97" spans="1:64" ht="30">
      <c r="A97" s="84" t="s">
        <v>219</v>
      </c>
      <c r="B97" s="84" t="s">
        <v>250</v>
      </c>
      <c r="C97" s="53" t="s">
        <v>975</v>
      </c>
      <c r="D97" s="54">
        <v>6.5</v>
      </c>
      <c r="E97" s="65" t="s">
        <v>136</v>
      </c>
      <c r="F97" s="55">
        <v>29.4</v>
      </c>
      <c r="G97" s="53"/>
      <c r="H97" s="57"/>
      <c r="I97" s="56"/>
      <c r="J97" s="56"/>
      <c r="K97" s="36" t="s">
        <v>65</v>
      </c>
      <c r="L97" s="83">
        <v>97</v>
      </c>
      <c r="M97" s="83"/>
      <c r="N97" s="63"/>
      <c r="O97" s="86" t="s">
        <v>251</v>
      </c>
      <c r="P97" s="88">
        <v>43509.72587962963</v>
      </c>
      <c r="Q97" s="86" t="s">
        <v>271</v>
      </c>
      <c r="R97" s="90" t="s">
        <v>281</v>
      </c>
      <c r="S97" s="86" t="s">
        <v>288</v>
      </c>
      <c r="T97" s="86"/>
      <c r="U97" s="90" t="s">
        <v>298</v>
      </c>
      <c r="V97" s="90" t="s">
        <v>298</v>
      </c>
      <c r="W97" s="88">
        <v>43509.72587962963</v>
      </c>
      <c r="X97" s="90" t="s">
        <v>332</v>
      </c>
      <c r="Y97" s="86"/>
      <c r="Z97" s="86"/>
      <c r="AA97" s="92" t="s">
        <v>357</v>
      </c>
      <c r="AB97" s="86"/>
      <c r="AC97" s="86" t="b">
        <v>0</v>
      </c>
      <c r="AD97" s="86">
        <v>2</v>
      </c>
      <c r="AE97" s="92" t="s">
        <v>364</v>
      </c>
      <c r="AF97" s="86" t="b">
        <v>0</v>
      </c>
      <c r="AG97" s="86" t="s">
        <v>368</v>
      </c>
      <c r="AH97" s="86"/>
      <c r="AI97" s="92" t="s">
        <v>364</v>
      </c>
      <c r="AJ97" s="86" t="b">
        <v>0</v>
      </c>
      <c r="AK97" s="86">
        <v>0</v>
      </c>
      <c r="AL97" s="92" t="s">
        <v>364</v>
      </c>
      <c r="AM97" s="86" t="s">
        <v>372</v>
      </c>
      <c r="AN97" s="86" t="b">
        <v>0</v>
      </c>
      <c r="AO97" s="92" t="s">
        <v>357</v>
      </c>
      <c r="AP97" s="86" t="s">
        <v>176</v>
      </c>
      <c r="AQ97" s="86">
        <v>0</v>
      </c>
      <c r="AR97" s="86">
        <v>0</v>
      </c>
      <c r="AS97" s="86"/>
      <c r="AT97" s="86"/>
      <c r="AU97" s="86"/>
      <c r="AV97" s="86"/>
      <c r="AW97" s="86"/>
      <c r="AX97" s="86"/>
      <c r="AY97" s="86"/>
      <c r="AZ97" s="86"/>
      <c r="BA97">
        <v>2</v>
      </c>
      <c r="BB97" s="85" t="str">
        <f>REPLACE(INDEX(GroupVertices[Group],MATCH(Edges[[#This Row],[Vertex 1]],GroupVertices[Vertex],0)),1,1,"")</f>
        <v>1</v>
      </c>
      <c r="BC97" s="85" t="str">
        <f>REPLACE(INDEX(GroupVertices[Group],MATCH(Edges[[#This Row],[Vertex 2]],GroupVertices[Vertex],0)),1,1,"")</f>
        <v>1</v>
      </c>
      <c r="BD97" s="51">
        <v>1</v>
      </c>
      <c r="BE97" s="52">
        <v>2.5</v>
      </c>
      <c r="BF97" s="51">
        <v>1</v>
      </c>
      <c r="BG97" s="52">
        <v>2.5</v>
      </c>
      <c r="BH97" s="51">
        <v>0</v>
      </c>
      <c r="BI97" s="52">
        <v>0</v>
      </c>
      <c r="BJ97" s="51">
        <v>38</v>
      </c>
      <c r="BK97" s="52">
        <v>95</v>
      </c>
      <c r="BL97" s="51">
        <v>40</v>
      </c>
    </row>
    <row r="98" spans="1:64" ht="30">
      <c r="A98" s="84" t="s">
        <v>219</v>
      </c>
      <c r="B98" s="84" t="s">
        <v>225</v>
      </c>
      <c r="C98" s="53" t="s">
        <v>976</v>
      </c>
      <c r="D98" s="54">
        <v>10</v>
      </c>
      <c r="E98" s="65" t="s">
        <v>136</v>
      </c>
      <c r="F98" s="55">
        <v>26.8</v>
      </c>
      <c r="G98" s="53"/>
      <c r="H98" s="57"/>
      <c r="I98" s="56"/>
      <c r="J98" s="56"/>
      <c r="K98" s="36" t="s">
        <v>65</v>
      </c>
      <c r="L98" s="83">
        <v>98</v>
      </c>
      <c r="M98" s="83"/>
      <c r="N98" s="63"/>
      <c r="O98" s="86" t="s">
        <v>251</v>
      </c>
      <c r="P98" s="88">
        <v>43506.81983796296</v>
      </c>
      <c r="Q98" s="86" t="s">
        <v>265</v>
      </c>
      <c r="R98" s="90" t="s">
        <v>277</v>
      </c>
      <c r="S98" s="86" t="s">
        <v>286</v>
      </c>
      <c r="T98" s="86" t="s">
        <v>292</v>
      </c>
      <c r="U98" s="90" t="s">
        <v>296</v>
      </c>
      <c r="V98" s="90" t="s">
        <v>296</v>
      </c>
      <c r="W98" s="88">
        <v>43506.81983796296</v>
      </c>
      <c r="X98" s="90" t="s">
        <v>325</v>
      </c>
      <c r="Y98" s="86"/>
      <c r="Z98" s="86"/>
      <c r="AA98" s="92" t="s">
        <v>350</v>
      </c>
      <c r="AB98" s="86"/>
      <c r="AC98" s="86" t="b">
        <v>0</v>
      </c>
      <c r="AD98" s="86">
        <v>4</v>
      </c>
      <c r="AE98" s="92" t="s">
        <v>364</v>
      </c>
      <c r="AF98" s="86" t="b">
        <v>0</v>
      </c>
      <c r="AG98" s="86" t="s">
        <v>368</v>
      </c>
      <c r="AH98" s="86"/>
      <c r="AI98" s="92" t="s">
        <v>364</v>
      </c>
      <c r="AJ98" s="86" t="b">
        <v>0</v>
      </c>
      <c r="AK98" s="86">
        <v>1</v>
      </c>
      <c r="AL98" s="92" t="s">
        <v>364</v>
      </c>
      <c r="AM98" s="86" t="s">
        <v>372</v>
      </c>
      <c r="AN98" s="86" t="b">
        <v>0</v>
      </c>
      <c r="AO98" s="92" t="s">
        <v>350</v>
      </c>
      <c r="AP98" s="86" t="s">
        <v>176</v>
      </c>
      <c r="AQ98" s="86">
        <v>0</v>
      </c>
      <c r="AR98" s="86">
        <v>0</v>
      </c>
      <c r="AS98" s="86"/>
      <c r="AT98" s="86"/>
      <c r="AU98" s="86"/>
      <c r="AV98" s="86"/>
      <c r="AW98" s="86"/>
      <c r="AX98" s="86"/>
      <c r="AY98" s="86"/>
      <c r="AZ98" s="86"/>
      <c r="BA98">
        <v>3</v>
      </c>
      <c r="BB98" s="85" t="str">
        <f>REPLACE(INDEX(GroupVertices[Group],MATCH(Edges[[#This Row],[Vertex 1]],GroupVertices[Vertex],0)),1,1,"")</f>
        <v>1</v>
      </c>
      <c r="BC98" s="85" t="str">
        <f>REPLACE(INDEX(GroupVertices[Group],MATCH(Edges[[#This Row],[Vertex 2]],GroupVertices[Vertex],0)),1,1,"")</f>
        <v>1</v>
      </c>
      <c r="BD98" s="51"/>
      <c r="BE98" s="52"/>
      <c r="BF98" s="51"/>
      <c r="BG98" s="52"/>
      <c r="BH98" s="51"/>
      <c r="BI98" s="52"/>
      <c r="BJ98" s="51"/>
      <c r="BK98" s="52"/>
      <c r="BL98" s="51"/>
    </row>
    <row r="99" spans="1:64" ht="30">
      <c r="A99" s="84" t="s">
        <v>219</v>
      </c>
      <c r="B99" s="84" t="s">
        <v>225</v>
      </c>
      <c r="C99" s="53" t="s">
        <v>976</v>
      </c>
      <c r="D99" s="54">
        <v>10</v>
      </c>
      <c r="E99" s="65" t="s">
        <v>136</v>
      </c>
      <c r="F99" s="55">
        <v>26.8</v>
      </c>
      <c r="G99" s="53"/>
      <c r="H99" s="57"/>
      <c r="I99" s="56"/>
      <c r="J99" s="56"/>
      <c r="K99" s="36" t="s">
        <v>65</v>
      </c>
      <c r="L99" s="83">
        <v>99</v>
      </c>
      <c r="M99" s="83"/>
      <c r="N99" s="63"/>
      <c r="O99" s="86" t="s">
        <v>251</v>
      </c>
      <c r="P99" s="88">
        <v>43506.85890046296</v>
      </c>
      <c r="Q99" s="86" t="s">
        <v>266</v>
      </c>
      <c r="R99" s="90" t="s">
        <v>278</v>
      </c>
      <c r="S99" s="86" t="s">
        <v>286</v>
      </c>
      <c r="T99" s="86" t="s">
        <v>293</v>
      </c>
      <c r="U99" s="86"/>
      <c r="V99" s="90" t="s">
        <v>307</v>
      </c>
      <c r="W99" s="88">
        <v>43506.85890046296</v>
      </c>
      <c r="X99" s="90" t="s">
        <v>326</v>
      </c>
      <c r="Y99" s="86"/>
      <c r="Z99" s="86"/>
      <c r="AA99" s="92" t="s">
        <v>351</v>
      </c>
      <c r="AB99" s="86"/>
      <c r="AC99" s="86" t="b">
        <v>0</v>
      </c>
      <c r="AD99" s="86">
        <v>0</v>
      </c>
      <c r="AE99" s="92" t="s">
        <v>364</v>
      </c>
      <c r="AF99" s="86" t="b">
        <v>0</v>
      </c>
      <c r="AG99" s="86" t="s">
        <v>368</v>
      </c>
      <c r="AH99" s="86"/>
      <c r="AI99" s="92" t="s">
        <v>364</v>
      </c>
      <c r="AJ99" s="86" t="b">
        <v>0</v>
      </c>
      <c r="AK99" s="86">
        <v>1</v>
      </c>
      <c r="AL99" s="92" t="s">
        <v>364</v>
      </c>
      <c r="AM99" s="86" t="s">
        <v>372</v>
      </c>
      <c r="AN99" s="86" t="b">
        <v>0</v>
      </c>
      <c r="AO99" s="92" t="s">
        <v>351</v>
      </c>
      <c r="AP99" s="86" t="s">
        <v>176</v>
      </c>
      <c r="AQ99" s="86">
        <v>0</v>
      </c>
      <c r="AR99" s="86">
        <v>0</v>
      </c>
      <c r="AS99" s="86"/>
      <c r="AT99" s="86"/>
      <c r="AU99" s="86"/>
      <c r="AV99" s="86"/>
      <c r="AW99" s="86"/>
      <c r="AX99" s="86"/>
      <c r="AY99" s="86"/>
      <c r="AZ99" s="86"/>
      <c r="BA99">
        <v>3</v>
      </c>
      <c r="BB99" s="85" t="str">
        <f>REPLACE(INDEX(GroupVertices[Group],MATCH(Edges[[#This Row],[Vertex 1]],GroupVertices[Vertex],0)),1,1,"")</f>
        <v>1</v>
      </c>
      <c r="BC99" s="85" t="str">
        <f>REPLACE(INDEX(GroupVertices[Group],MATCH(Edges[[#This Row],[Vertex 2]],GroupVertices[Vertex],0)),1,1,"")</f>
        <v>1</v>
      </c>
      <c r="BD99" s="51"/>
      <c r="BE99" s="52"/>
      <c r="BF99" s="51"/>
      <c r="BG99" s="52"/>
      <c r="BH99" s="51"/>
      <c r="BI99" s="52"/>
      <c r="BJ99" s="51"/>
      <c r="BK99" s="52"/>
      <c r="BL99" s="51"/>
    </row>
    <row r="100" spans="1:64" ht="30">
      <c r="A100" s="84" t="s">
        <v>219</v>
      </c>
      <c r="B100" s="84" t="s">
        <v>225</v>
      </c>
      <c r="C100" s="53" t="s">
        <v>976</v>
      </c>
      <c r="D100" s="54">
        <v>10</v>
      </c>
      <c r="E100" s="65" t="s">
        <v>136</v>
      </c>
      <c r="F100" s="55">
        <v>26.8</v>
      </c>
      <c r="G100" s="53"/>
      <c r="H100" s="57"/>
      <c r="I100" s="56"/>
      <c r="J100" s="56"/>
      <c r="K100" s="36" t="s">
        <v>65</v>
      </c>
      <c r="L100" s="83">
        <v>100</v>
      </c>
      <c r="M100" s="83"/>
      <c r="N100" s="63"/>
      <c r="O100" s="86" t="s">
        <v>251</v>
      </c>
      <c r="P100" s="88">
        <v>43509.72587962963</v>
      </c>
      <c r="Q100" s="86" t="s">
        <v>271</v>
      </c>
      <c r="R100" s="90" t="s">
        <v>281</v>
      </c>
      <c r="S100" s="86" t="s">
        <v>288</v>
      </c>
      <c r="T100" s="86"/>
      <c r="U100" s="90" t="s">
        <v>298</v>
      </c>
      <c r="V100" s="90" t="s">
        <v>298</v>
      </c>
      <c r="W100" s="88">
        <v>43509.72587962963</v>
      </c>
      <c r="X100" s="90" t="s">
        <v>332</v>
      </c>
      <c r="Y100" s="86"/>
      <c r="Z100" s="86"/>
      <c r="AA100" s="92" t="s">
        <v>357</v>
      </c>
      <c r="AB100" s="86"/>
      <c r="AC100" s="86" t="b">
        <v>0</v>
      </c>
      <c r="AD100" s="86">
        <v>2</v>
      </c>
      <c r="AE100" s="92" t="s">
        <v>364</v>
      </c>
      <c r="AF100" s="86" t="b">
        <v>0</v>
      </c>
      <c r="AG100" s="86" t="s">
        <v>368</v>
      </c>
      <c r="AH100" s="86"/>
      <c r="AI100" s="92" t="s">
        <v>364</v>
      </c>
      <c r="AJ100" s="86" t="b">
        <v>0</v>
      </c>
      <c r="AK100" s="86">
        <v>0</v>
      </c>
      <c r="AL100" s="92" t="s">
        <v>364</v>
      </c>
      <c r="AM100" s="86" t="s">
        <v>372</v>
      </c>
      <c r="AN100" s="86" t="b">
        <v>0</v>
      </c>
      <c r="AO100" s="92" t="s">
        <v>357</v>
      </c>
      <c r="AP100" s="86" t="s">
        <v>176</v>
      </c>
      <c r="AQ100" s="86">
        <v>0</v>
      </c>
      <c r="AR100" s="86">
        <v>0</v>
      </c>
      <c r="AS100" s="86"/>
      <c r="AT100" s="86"/>
      <c r="AU100" s="86"/>
      <c r="AV100" s="86"/>
      <c r="AW100" s="86"/>
      <c r="AX100" s="86"/>
      <c r="AY100" s="86"/>
      <c r="AZ100" s="86"/>
      <c r="BA100">
        <v>3</v>
      </c>
      <c r="BB100" s="85" t="str">
        <f>REPLACE(INDEX(GroupVertices[Group],MATCH(Edges[[#This Row],[Vertex 1]],GroupVertices[Vertex],0)),1,1,"")</f>
        <v>1</v>
      </c>
      <c r="BC100" s="85" t="str">
        <f>REPLACE(INDEX(GroupVertices[Group],MATCH(Edges[[#This Row],[Vertex 2]],GroupVertices[Vertex],0)),1,1,"")</f>
        <v>1</v>
      </c>
      <c r="BD100" s="51"/>
      <c r="BE100" s="52"/>
      <c r="BF100" s="51"/>
      <c r="BG100" s="52"/>
      <c r="BH100" s="51"/>
      <c r="BI100" s="52"/>
      <c r="BJ100" s="51"/>
      <c r="BK100" s="52"/>
      <c r="BL100"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hyperlinks>
    <hyperlink ref="R3" r:id="rId1" display="https://giveandtakeinc.com/blog/work-life/how-self-care-fits-into-a-model-of-generosity/"/>
    <hyperlink ref="R4" r:id="rId2" display="https://giveandtakeinc.com/blog/work-life/how-self-care-fits-into-a-model-of-generosity/"/>
    <hyperlink ref="R7" r:id="rId3" display="https://giveandtakeinc.com/blog/work-life/how-self-care-fits-into-a-model-of-generosity/"/>
    <hyperlink ref="R16" r:id="rId4" display="https://introvertdear.com/news/infj-secrets/"/>
    <hyperlink ref="R17" r:id="rId5" display="https://introvertdear.com/news/infj-secrets/"/>
    <hyperlink ref="R18" r:id="rId6" display="https://introvertdear.com/news/infj-secrets/"/>
    <hyperlink ref="R19" r:id="rId7" display="https://giveandtakeinc.com/blog/work-life/how-self-care-fits-into-a-model-of-generosity/?utm_content=84482463&amp;utm_medium=social&amp;utm_source=twitter&amp;hss_channel=tw-859610521649197056"/>
    <hyperlink ref="R20" r:id="rId8" display="https://giveandtakeinc.com/blog/work-life/how-self-care-fits-into-a-model-of-generosity/"/>
    <hyperlink ref="R23" r:id="rId9" display="https://giveandtakeinc.com/blog/work-life/how-self-care-fits-into-a-model-of-generosity/"/>
    <hyperlink ref="R24" r:id="rId10" display="https://giveandtakeinc.com/blog/work-life/how-self-care-fits-into-a-model-of-generosity/"/>
    <hyperlink ref="R25" r:id="rId11" display="https://giveandtakeinc.com/blog/work-life/how-self-care-fits-into-a-model-of-generosity/"/>
    <hyperlink ref="R27" r:id="rId12" display="https://giveandtakeinc.com/blog/work-life/how-self-care-fits-into-a-model-of-generosity/?utm_content=84482463&amp;utm_medium=social&amp;utm_source=twitter&amp;hss_channel=tw-859610521649197056"/>
    <hyperlink ref="R29" r:id="rId13" display="https://giveandtakeinc.com/blog/work-life/how-self-care-fits-into-a-model-of-generosity/"/>
    <hyperlink ref="R30" r:id="rId14" display="https://giveandtakeinc.com/blog/work-life/how-self-care-fits-into-a-model-of-generosity/"/>
    <hyperlink ref="R47" r:id="rId15" display="http://edutechstories.blogspot.com/2015/12/digcit-ship-ships-log-and-pirate.html"/>
    <hyperlink ref="R48" r:id="rId16" display="http://edutechstories.blogspot.com/2015/12/digcit-ship-ships-log-and-pirate.html"/>
    <hyperlink ref="R49" r:id="rId17" display="http://edutechstories.blogspot.com/2015/12/digcit-ship-ships-log-and-pirate.html"/>
    <hyperlink ref="R50" r:id="rId18" display="http://edutechstories.blogspot.com/2014/04/the-greenwhich-village-of-edtech.html"/>
    <hyperlink ref="R51" r:id="rId19" display="https://edutechstories.blogspot.com/2014/02/community-appreciation-gratitude-for-my.html"/>
    <hyperlink ref="R52" r:id="rId20" display="https://twitter.com/EdTech_Stories/status/1094872322887090176"/>
    <hyperlink ref="R53" r:id="rId21" display="https://twitter.com/EdTech_Stories/status/1094872322887090176"/>
    <hyperlink ref="R58" r:id="rId22" display="https://twitter.com/EdTech_Stories/status/1094872322887090176"/>
    <hyperlink ref="R61" r:id="rId23" display="https://edutechstories.blogspot.com/2014/02/community-appreciation-gratitude-for-my.html"/>
    <hyperlink ref="R62" r:id="rId24" display="https://twitter.com/EdTech_Stories/status/1094872322887090176"/>
    <hyperlink ref="R68" r:id="rId25" display="https://twitter.com/EdTech_Stories/status/1094872322887090176"/>
    <hyperlink ref="R69" r:id="rId26" display="https://twitter.com/EdTech_Stories/status/1094872322887090176"/>
    <hyperlink ref="R71" r:id="rId27" display="https://twitter.com/EdTech_Stories/status/1094872322887090176"/>
    <hyperlink ref="R72" r:id="rId28" display="https://twitter.com/EdTech_Stories/status/1094872322887090176"/>
    <hyperlink ref="R74" r:id="rId29" display="http://edutechstories.blogspot.com/2014/04/the-greenwhich-village-of-edtech.html"/>
    <hyperlink ref="R75" r:id="rId30" display="https://twitter.com/EdTech_Stories/status/1094872322887090176"/>
    <hyperlink ref="R76" r:id="rId31" display="https://twitter.com/EdTech_Stories/status/1094872322887090176"/>
    <hyperlink ref="R78" r:id="rId32" display="https://introvertdear.com/news/infj-secrets/"/>
    <hyperlink ref="R80" r:id="rId33" display="http://edutechstories.blogspot.com/2015/12/digcit-ship-ships-log-and-pirate.html"/>
    <hyperlink ref="R81" r:id="rId34" display="https://edutechstories.blogspot.com/2014/02/community-appreciation-gratitude-for-my.html"/>
    <hyperlink ref="R82" r:id="rId35" display="https://twitter.com/EdTech_Stories/status/1094872322887090176"/>
    <hyperlink ref="R83" r:id="rId36" display="https://www.ted.com/talks/adam_grant_are_you_a_giver_or_a_taker?language=en"/>
    <hyperlink ref="R85" r:id="rId37" display="https://introvertdear.com/news/infj-secrets/"/>
    <hyperlink ref="R89" r:id="rId38" display="http://edutechstories.blogspot.com/2015/12/digcit-ship-ships-log-and-pirate.html"/>
    <hyperlink ref="R90" r:id="rId39" display="http://edutechstories.blogspot.com/2014/04/the-greenwhich-village-of-edtech.html"/>
    <hyperlink ref="R91" r:id="rId40" display="https://edutechstories.blogspot.com/2014/02/community-appreciation-gratitude-for-my.html"/>
    <hyperlink ref="R92" r:id="rId41" display="https://twitter.com/EdTech_Stories/status/1094872322887090176"/>
    <hyperlink ref="R93" r:id="rId42" display="https://twitter.com/EdTech_Stories/status/1075733947240378368"/>
    <hyperlink ref="R94" r:id="rId43" display="https://www.youtube.com/watch?v=MiRcoiFVrMw&amp;feature=youtu.be&amp;t=1626"/>
    <hyperlink ref="R95" r:id="rId44" display="https://www.ted.com/talks/adam_grant_are_you_a_giver_or_a_taker?language=en"/>
    <hyperlink ref="R96" r:id="rId45" display="http://edutechstories.blogspot.com/2015/12/digcit-ship-ships-log-and-pirate.html"/>
    <hyperlink ref="R97" r:id="rId46" display="https://www.ted.com/talks/adam_grant_are_you_a_giver_or_a_taker?language=en"/>
    <hyperlink ref="R98" r:id="rId47" display="http://edutechstories.blogspot.com/2015/12/digcit-ship-ships-log-and-pirate.html"/>
    <hyperlink ref="R99" r:id="rId48" display="http://edutechstories.blogspot.com/2014/04/the-greenwhich-village-of-edtech.html"/>
    <hyperlink ref="R100" r:id="rId49" display="https://www.ted.com/talks/adam_grant_are_you_a_giver_or_a_taker?language=en"/>
    <hyperlink ref="U47" r:id="rId50" display="https://pbs.twimg.com/media/DzEWFbYWkAAEYHo.jpg"/>
    <hyperlink ref="U48" r:id="rId51" display="https://pbs.twimg.com/media/DzEWFbYWkAAEYHo.jpg"/>
    <hyperlink ref="U49" r:id="rId52" display="https://pbs.twimg.com/media/DzEWFbYWkAAEYHo.jpg"/>
    <hyperlink ref="U52" r:id="rId53" display="https://pbs.twimg.com/tweet_video_thumb/DzJq07UW0AA8bRr.jpg"/>
    <hyperlink ref="U53" r:id="rId54" display="https://pbs.twimg.com/tweet_video_thumb/DzJq07UW0AA8bRr.jpg"/>
    <hyperlink ref="U58" r:id="rId55" display="https://pbs.twimg.com/tweet_video_thumb/DzJq07UW0AA8bRr.jpg"/>
    <hyperlink ref="U62" r:id="rId56" display="https://pbs.twimg.com/tweet_video_thumb/DzJq07UW0AA8bRr.jpg"/>
    <hyperlink ref="U68" r:id="rId57" display="https://pbs.twimg.com/tweet_video_thumb/DzJq07UW0AA8bRr.jpg"/>
    <hyperlink ref="U69" r:id="rId58" display="https://pbs.twimg.com/tweet_video_thumb/DzJq07UW0AA8bRr.jpg"/>
    <hyperlink ref="U71" r:id="rId59" display="https://pbs.twimg.com/tweet_video_thumb/DzJq07UW0AA8bRr.jpg"/>
    <hyperlink ref="U72" r:id="rId60" display="https://pbs.twimg.com/tweet_video_thumb/DzJq07UW0AA8bRr.jpg"/>
    <hyperlink ref="U75" r:id="rId61" display="https://pbs.twimg.com/tweet_video_thumb/DzJq07UW0AA8bRr.jpg"/>
    <hyperlink ref="U76" r:id="rId62" display="https://pbs.twimg.com/tweet_video_thumb/DzJq07UW0AA8bRr.jpg"/>
    <hyperlink ref="U80" r:id="rId63" display="https://pbs.twimg.com/media/DzEWFbYWkAAEYHo.jpg"/>
    <hyperlink ref="U82" r:id="rId64" display="https://pbs.twimg.com/tweet_video_thumb/DzJq07UW0AA8bRr.jpg"/>
    <hyperlink ref="U83" r:id="rId65" display="https://pbs.twimg.com/tweet_video_thumb/DzTUdEMXgAE0HpL.jpg"/>
    <hyperlink ref="U89" r:id="rId66" display="https://pbs.twimg.com/media/DzEWFbYWkAAEYHo.jpg"/>
    <hyperlink ref="U92" r:id="rId67" display="https://pbs.twimg.com/tweet_video_thumb/DzJq07UW0AA8bRr.jpg"/>
    <hyperlink ref="U94" r:id="rId68" display="https://pbs.twimg.com/media/DzQeTHfWoAAoOBB.jpg"/>
    <hyperlink ref="U95" r:id="rId69" display="https://pbs.twimg.com/tweet_video_thumb/DzTUdEMXgAE0HpL.jpg"/>
    <hyperlink ref="U96" r:id="rId70" display="https://pbs.twimg.com/media/DzEWFbYWkAAEYHo.jpg"/>
    <hyperlink ref="U97" r:id="rId71" display="https://pbs.twimg.com/tweet_video_thumb/DzTUdEMXgAE0HpL.jpg"/>
    <hyperlink ref="U98" r:id="rId72" display="https://pbs.twimg.com/media/DzEWFbYWkAAEYHo.jpg"/>
    <hyperlink ref="U100" r:id="rId73" display="https://pbs.twimg.com/tweet_video_thumb/DzTUdEMXgAE0HpL.jpg"/>
    <hyperlink ref="V3" r:id="rId74" display="http://pbs.twimg.com/profile_images/963549420427104257/wjyfJcqw_normal.jpg"/>
    <hyperlink ref="V4" r:id="rId75" display="http://pbs.twimg.com/profile_images/963549420427104257/wjyfJcqw_normal.jpg"/>
    <hyperlink ref="V5" r:id="rId76" display="http://pbs.twimg.com/profile_images/431645273371074560/vpTnHdTS_normal.jpeg"/>
    <hyperlink ref="V6" r:id="rId77" display="http://pbs.twimg.com/profile_images/431645273371074560/vpTnHdTS_normal.jpeg"/>
    <hyperlink ref="V7" r:id="rId78" display="http://pbs.twimg.com/profile_images/1012341821010214912/popVKp6S_normal.jpg"/>
    <hyperlink ref="V8" r:id="rId79" display="http://pbs.twimg.com/profile_images/919671836761251840/gpeFMi6h_normal.jpg"/>
    <hyperlink ref="V9" r:id="rId80" display="http://pbs.twimg.com/profile_images/921100665291771907/CNxprxeP_normal.jpg"/>
    <hyperlink ref="V10" r:id="rId81" display="http://pbs.twimg.com/profile_images/1019877860604108800/5WBvqbIb_normal.jpg"/>
    <hyperlink ref="V11" r:id="rId82" display="http://pbs.twimg.com/profile_images/1019877860604108800/5WBvqbIb_normal.jpg"/>
    <hyperlink ref="V12" r:id="rId83" display="http://pbs.twimg.com/profile_images/933822118885670912/Jwc774hP_normal.jpg"/>
    <hyperlink ref="V13" r:id="rId84" display="http://pbs.twimg.com/profile_images/933822118885670912/Jwc774hP_normal.jpg"/>
    <hyperlink ref="V14" r:id="rId85" display="http://pbs.twimg.com/profile_images/933822118885670912/Jwc774hP_normal.jpg"/>
    <hyperlink ref="V15" r:id="rId86" display="http://pbs.twimg.com/profile_images/933822118885670912/Jwc774hP_normal.jpg"/>
    <hyperlink ref="V16" r:id="rId87" display="http://pbs.twimg.com/profile_images/933740415861252096/qEXZnavW_normal.jpg"/>
    <hyperlink ref="V17" r:id="rId88" display="http://pbs.twimg.com/profile_images/933740415861252096/qEXZnavW_normal.jpg"/>
    <hyperlink ref="V18" r:id="rId89" display="http://pbs.twimg.com/profile_images/933740415861252096/qEXZnavW_normal.jpg"/>
    <hyperlink ref="V19" r:id="rId90" display="http://pbs.twimg.com/profile_images/919671836761251840/gpeFMi6h_normal.jpg"/>
    <hyperlink ref="V20" r:id="rId91" display="http://pbs.twimg.com/profile_images/963549420427104257/wjyfJcqw_normal.jpg"/>
    <hyperlink ref="V21" r:id="rId92" display="http://pbs.twimg.com/profile_images/963549420427104257/wjyfJcqw_normal.jpg"/>
    <hyperlink ref="V22" r:id="rId93" display="http://pbs.twimg.com/profile_images/921100665291771907/CNxprxeP_normal.jpg"/>
    <hyperlink ref="V23" r:id="rId94" display="http://pbs.twimg.com/profile_images/921100665291771907/CNxprxeP_normal.jpg"/>
    <hyperlink ref="V24" r:id="rId95" display="http://pbs.twimg.com/profile_images/921100665291771907/CNxprxeP_normal.jpg"/>
    <hyperlink ref="V25" r:id="rId96" display="http://pbs.twimg.com/profile_images/921100665291771907/CNxprxeP_normal.jpg"/>
    <hyperlink ref="V26" r:id="rId97" display="http://pbs.twimg.com/profile_images/933740415861252096/qEXZnavW_normal.jpg"/>
    <hyperlink ref="V27" r:id="rId98" display="http://pbs.twimg.com/profile_images/919671836761251840/gpeFMi6h_normal.jpg"/>
    <hyperlink ref="V28" r:id="rId99" display="http://pbs.twimg.com/profile_images/919671836761251840/gpeFMi6h_normal.jpg"/>
    <hyperlink ref="V29" r:id="rId100" display="http://pbs.twimg.com/profile_images/963549420427104257/wjyfJcqw_normal.jpg"/>
    <hyperlink ref="V30" r:id="rId101" display="http://pbs.twimg.com/profile_images/963549420427104257/wjyfJcqw_normal.jpg"/>
    <hyperlink ref="V31" r:id="rId102" display="http://pbs.twimg.com/profile_images/963549420427104257/wjyfJcqw_normal.jpg"/>
    <hyperlink ref="V32" r:id="rId103" display="http://pbs.twimg.com/profile_images/933740415861252096/qEXZnavW_normal.jpg"/>
    <hyperlink ref="V33" r:id="rId104" display="http://pbs.twimg.com/profile_images/765591983217709057/GatDrFX__normal.jpg"/>
    <hyperlink ref="V34" r:id="rId105" display="http://pbs.twimg.com/profile_images/933740415861252096/qEXZnavW_normal.jpg"/>
    <hyperlink ref="V35" r:id="rId106" display="http://pbs.twimg.com/profile_images/765591983217709057/GatDrFX__normal.jpg"/>
    <hyperlink ref="V36" r:id="rId107" display="http://pbs.twimg.com/profile_images/933740415861252096/qEXZnavW_normal.jpg"/>
    <hyperlink ref="V37" r:id="rId108" display="http://pbs.twimg.com/profile_images/765591983217709057/GatDrFX__normal.jpg"/>
    <hyperlink ref="V38" r:id="rId109" display="http://pbs.twimg.com/profile_images/933740415861252096/qEXZnavW_normal.jpg"/>
    <hyperlink ref="V39" r:id="rId110" display="http://pbs.twimg.com/profile_images/765591983217709057/GatDrFX__normal.jpg"/>
    <hyperlink ref="V40" r:id="rId111" display="http://pbs.twimg.com/profile_images/933740415861252096/qEXZnavW_normal.jpg"/>
    <hyperlink ref="V41" r:id="rId112" display="http://pbs.twimg.com/profile_images/765591983217709057/GatDrFX__normal.jpg"/>
    <hyperlink ref="V42" r:id="rId113" display="http://pbs.twimg.com/profile_images/933740415861252096/qEXZnavW_normal.jpg"/>
    <hyperlink ref="V43" r:id="rId114" display="http://pbs.twimg.com/profile_images/765591983217709057/GatDrFX__normal.jpg"/>
    <hyperlink ref="V44" r:id="rId115" display="http://pbs.twimg.com/profile_images/933740415861252096/qEXZnavW_normal.jpg"/>
    <hyperlink ref="V45" r:id="rId116" display="http://pbs.twimg.com/profile_images/933740415861252096/qEXZnavW_normal.jpg"/>
    <hyperlink ref="V46" r:id="rId117" display="http://pbs.twimg.com/profile_images/933740415861252096/qEXZnavW_normal.jpg"/>
    <hyperlink ref="V47" r:id="rId118" display="https://pbs.twimg.com/media/DzEWFbYWkAAEYHo.jpg"/>
    <hyperlink ref="V48" r:id="rId119" display="https://pbs.twimg.com/media/DzEWFbYWkAAEYHo.jpg"/>
    <hyperlink ref="V49" r:id="rId120" display="https://pbs.twimg.com/media/DzEWFbYWkAAEYHo.jpg"/>
    <hyperlink ref="V50" r:id="rId121" display="http://pbs.twimg.com/profile_images/933740415861252096/qEXZnavW_normal.jpg"/>
    <hyperlink ref="V51" r:id="rId122" display="http://pbs.twimg.com/profile_images/933740415861252096/qEXZnavW_normal.jpg"/>
    <hyperlink ref="V52" r:id="rId123" display="https://pbs.twimg.com/tweet_video_thumb/DzJq07UW0AA8bRr.jpg"/>
    <hyperlink ref="V53" r:id="rId124" display="https://pbs.twimg.com/tweet_video_thumb/DzJq07UW0AA8bRr.jpg"/>
    <hyperlink ref="V54" r:id="rId125" display="http://pbs.twimg.com/profile_images/1072822542384152576/PPY2rXYj_normal.jpg"/>
    <hyperlink ref="V55" r:id="rId126" display="http://pbs.twimg.com/profile_images/1072822542384152576/PPY2rXYj_normal.jpg"/>
    <hyperlink ref="V56" r:id="rId127" display="http://pbs.twimg.com/profile_images/765591983217709057/GatDrFX__normal.jpg"/>
    <hyperlink ref="V57" r:id="rId128" display="http://pbs.twimg.com/profile_images/933740415861252096/qEXZnavW_normal.jpg"/>
    <hyperlink ref="V58" r:id="rId129" display="https://pbs.twimg.com/tweet_video_thumb/DzJq07UW0AA8bRr.jpg"/>
    <hyperlink ref="V59" r:id="rId130" display="http://pbs.twimg.com/profile_images/765591983217709057/GatDrFX__normal.jpg"/>
    <hyperlink ref="V60" r:id="rId131" display="http://pbs.twimg.com/profile_images/933740415861252096/qEXZnavW_normal.jpg"/>
    <hyperlink ref="V61" r:id="rId132" display="http://pbs.twimg.com/profile_images/933740415861252096/qEXZnavW_normal.jpg"/>
    <hyperlink ref="V62" r:id="rId133" display="https://pbs.twimg.com/tweet_video_thumb/DzJq07UW0AA8bRr.jpg"/>
    <hyperlink ref="V63" r:id="rId134" display="http://pbs.twimg.com/profile_images/765591983217709057/GatDrFX__normal.jpg"/>
    <hyperlink ref="V64" r:id="rId135" display="http://pbs.twimg.com/profile_images/765591983217709057/GatDrFX__normal.jpg"/>
    <hyperlink ref="V65" r:id="rId136" display="http://pbs.twimg.com/profile_images/765591983217709057/GatDrFX__normal.jpg"/>
    <hyperlink ref="V66" r:id="rId137" display="http://pbs.twimg.com/profile_images/765591983217709057/GatDrFX__normal.jpg"/>
    <hyperlink ref="V67" r:id="rId138" display="http://pbs.twimg.com/profile_images/933740415861252096/qEXZnavW_normal.jpg"/>
    <hyperlink ref="V68" r:id="rId139" display="https://pbs.twimg.com/tweet_video_thumb/DzJq07UW0AA8bRr.jpg"/>
    <hyperlink ref="V69" r:id="rId140" display="https://pbs.twimg.com/tweet_video_thumb/DzJq07UW0AA8bRr.jpg"/>
    <hyperlink ref="V70" r:id="rId141" display="http://pbs.twimg.com/profile_images/933740415861252096/qEXZnavW_normal.jpg"/>
    <hyperlink ref="V71" r:id="rId142" display="https://pbs.twimg.com/tweet_video_thumb/DzJq07UW0AA8bRr.jpg"/>
    <hyperlink ref="V72" r:id="rId143" display="https://pbs.twimg.com/tweet_video_thumb/DzJq07UW0AA8bRr.jpg"/>
    <hyperlink ref="V73" r:id="rId144" display="http://pbs.twimg.com/profile_images/933740415861252096/qEXZnavW_normal.jpg"/>
    <hyperlink ref="V74" r:id="rId145" display="http://pbs.twimg.com/profile_images/933740415861252096/qEXZnavW_normal.jpg"/>
    <hyperlink ref="V75" r:id="rId146" display="https://pbs.twimg.com/tweet_video_thumb/DzJq07UW0AA8bRr.jpg"/>
    <hyperlink ref="V76" r:id="rId147" display="https://pbs.twimg.com/tweet_video_thumb/DzJq07UW0AA8bRr.jpg"/>
    <hyperlink ref="V77" r:id="rId148" display="http://pbs.twimg.com/profile_images/919671836761251840/gpeFMi6h_normal.jpg"/>
    <hyperlink ref="V78" r:id="rId149" display="http://pbs.twimg.com/profile_images/933740415861252096/qEXZnavW_normal.jpg"/>
    <hyperlink ref="V79" r:id="rId150" display="http://pbs.twimg.com/profile_images/933740415861252096/qEXZnavW_normal.jpg"/>
    <hyperlink ref="V80" r:id="rId151" display="https://pbs.twimg.com/media/DzEWFbYWkAAEYHo.jpg"/>
    <hyperlink ref="V81" r:id="rId152" display="http://pbs.twimg.com/profile_images/933740415861252096/qEXZnavW_normal.jpg"/>
    <hyperlink ref="V82" r:id="rId153" display="https://pbs.twimg.com/tweet_video_thumb/DzJq07UW0AA8bRr.jpg"/>
    <hyperlink ref="V83" r:id="rId154" display="https://pbs.twimg.com/tweet_video_thumb/DzTUdEMXgAE0HpL.jpg"/>
    <hyperlink ref="V84" r:id="rId155" display="http://pbs.twimg.com/profile_images/919671836761251840/gpeFMi6h_normal.jpg"/>
    <hyperlink ref="V85" r:id="rId156" display="http://pbs.twimg.com/profile_images/933740415861252096/qEXZnavW_normal.jpg"/>
    <hyperlink ref="V86" r:id="rId157" display="http://pbs.twimg.com/profile_images/933740415861252096/qEXZnavW_normal.jpg"/>
    <hyperlink ref="V87" r:id="rId158" display="http://pbs.twimg.com/profile_images/933740415861252096/qEXZnavW_normal.jpg"/>
    <hyperlink ref="V88" r:id="rId159" display="http://pbs.twimg.com/profile_images/933740415861252096/qEXZnavW_normal.jpg"/>
    <hyperlink ref="V89" r:id="rId160" display="https://pbs.twimg.com/media/DzEWFbYWkAAEYHo.jpg"/>
    <hyperlink ref="V90" r:id="rId161" display="http://pbs.twimg.com/profile_images/933740415861252096/qEXZnavW_normal.jpg"/>
    <hyperlink ref="V91" r:id="rId162" display="http://pbs.twimg.com/profile_images/933740415861252096/qEXZnavW_normal.jpg"/>
    <hyperlink ref="V92" r:id="rId163" display="https://pbs.twimg.com/tweet_video_thumb/DzJq07UW0AA8bRr.jpg"/>
    <hyperlink ref="V93" r:id="rId164" display="http://pbs.twimg.com/profile_images/933740415861252096/qEXZnavW_normal.jpg"/>
    <hyperlink ref="V94" r:id="rId165" display="https://pbs.twimg.com/media/DzQeTHfWoAAoOBB.jpg"/>
    <hyperlink ref="V95" r:id="rId166" display="https://pbs.twimg.com/tweet_video_thumb/DzTUdEMXgAE0HpL.jpg"/>
    <hyperlink ref="V96" r:id="rId167" display="https://pbs.twimg.com/media/DzEWFbYWkAAEYHo.jpg"/>
    <hyperlink ref="V97" r:id="rId168" display="https://pbs.twimg.com/tweet_video_thumb/DzTUdEMXgAE0HpL.jpg"/>
    <hyperlink ref="V98" r:id="rId169" display="https://pbs.twimg.com/media/DzEWFbYWkAAEYHo.jpg"/>
    <hyperlink ref="V99" r:id="rId170" display="http://pbs.twimg.com/profile_images/933740415861252096/qEXZnavW_normal.jpg"/>
    <hyperlink ref="V100" r:id="rId171" display="https://pbs.twimg.com/tweet_video_thumb/DzTUdEMXgAE0HpL.jpg"/>
    <hyperlink ref="X3" r:id="rId172" display="https://twitter.com/#!/alineholzwarth/status/1093274852679667712"/>
    <hyperlink ref="X4" r:id="rId173" display="https://twitter.com/#!/alineholzwarth/status/1093274852679667712"/>
    <hyperlink ref="X5" r:id="rId174" display="https://twitter.com/#!/larryfreed/status/1093863157918023680"/>
    <hyperlink ref="X6" r:id="rId175" display="https://twitter.com/#!/larryfreed/status/1093863157918023680"/>
    <hyperlink ref="X7" r:id="rId176" display="https://twitter.com/#!/dancable1/status/1093940091221725184"/>
    <hyperlink ref="X8" r:id="rId177" display="https://twitter.com/#!/giveandtakeinc/status/1093512590909730817"/>
    <hyperlink ref="X9" r:id="rId178" display="https://twitter.com/#!/ptrnhealth/status/1093507664833925122"/>
    <hyperlink ref="X10" r:id="rId179" display="https://twitter.com/#!/snumanali/status/1094142175942791168"/>
    <hyperlink ref="X11" r:id="rId180" display="https://twitter.com/#!/snumanali/status/1094142175942791168"/>
    <hyperlink ref="X12" r:id="rId181" display="https://twitter.com/#!/edtechstories/status/1094937987757076480"/>
    <hyperlink ref="X13" r:id="rId182" display="https://twitter.com/#!/edtechstories/status/1094937987757076480"/>
    <hyperlink ref="X14" r:id="rId183" display="https://twitter.com/#!/edtechstories/status/1094937987757076480"/>
    <hyperlink ref="X15" r:id="rId184" display="https://twitter.com/#!/edtechstories/status/1094937987757076480"/>
    <hyperlink ref="X16" r:id="rId185" display="https://twitter.com/#!/edtech_stories/status/1092757329177653250"/>
    <hyperlink ref="X17" r:id="rId186" display="https://twitter.com/#!/edtech_stories/status/1092757329177653250"/>
    <hyperlink ref="X18" r:id="rId187" display="https://twitter.com/#!/edtech_stories/status/1092757329177653250"/>
    <hyperlink ref="X19" r:id="rId188" display="https://twitter.com/#!/giveandtakeinc/status/1093510409171226624"/>
    <hyperlink ref="X20" r:id="rId189" display="https://twitter.com/#!/alineholzwarth/status/1093274852679667712"/>
    <hyperlink ref="X21" r:id="rId190" display="https://twitter.com/#!/alineholzwarth/status/1093632856054792192"/>
    <hyperlink ref="X22" r:id="rId191" display="https://twitter.com/#!/ptrnhealth/status/1093507664833925122"/>
    <hyperlink ref="X23" r:id="rId192" display="https://twitter.com/#!/ptrnhealth/status/1093946550819135490"/>
    <hyperlink ref="X24" r:id="rId193" display="https://twitter.com/#!/ptrnhealth/status/1093946550819135490"/>
    <hyperlink ref="X25" r:id="rId194" display="https://twitter.com/#!/ptrnhealth/status/1093946550819135490"/>
    <hyperlink ref="X26" r:id="rId195" display="https://twitter.com/#!/edtech_stories/status/1093521640539987968"/>
    <hyperlink ref="X27" r:id="rId196" display="https://twitter.com/#!/giveandtakeinc/status/1093510409171226624"/>
    <hyperlink ref="X28" r:id="rId197" display="https://twitter.com/#!/giveandtakeinc/status/1093512590909730817"/>
    <hyperlink ref="X29" r:id="rId198" display="https://twitter.com/#!/alineholzwarth/status/1093274852679667712"/>
    <hyperlink ref="X30" r:id="rId199" display="https://twitter.com/#!/alineholzwarth/status/1093274852679667712"/>
    <hyperlink ref="X31" r:id="rId200" display="https://twitter.com/#!/alineholzwarth/status/1093632856054792192"/>
    <hyperlink ref="X32" r:id="rId201" display="https://twitter.com/#!/edtech_stories/status/1093521640539987968"/>
    <hyperlink ref="X33" r:id="rId202" display="https://twitter.com/#!/gibsoni/status/1093627587962781698"/>
    <hyperlink ref="X34" r:id="rId203" display="https://twitter.com/#!/edtech_stories/status/1093627447935987713"/>
    <hyperlink ref="X35" r:id="rId204" display="https://twitter.com/#!/gibsoni/status/1093627587962781698"/>
    <hyperlink ref="X36" r:id="rId205" display="https://twitter.com/#!/edtech_stories/status/1093627447935987713"/>
    <hyperlink ref="X37" r:id="rId206" display="https://twitter.com/#!/gibsoni/status/1093627587962781698"/>
    <hyperlink ref="X38" r:id="rId207" display="https://twitter.com/#!/edtech_stories/status/1093627447935987713"/>
    <hyperlink ref="X39" r:id="rId208" display="https://twitter.com/#!/gibsoni/status/1093627587962781698"/>
    <hyperlink ref="X40" r:id="rId209" display="https://twitter.com/#!/edtech_stories/status/1093627447935987713"/>
    <hyperlink ref="X41" r:id="rId210" display="https://twitter.com/#!/gibsoni/status/1093627587962781698"/>
    <hyperlink ref="X42" r:id="rId211" display="https://twitter.com/#!/edtech_stories/status/1093627447935987713"/>
    <hyperlink ref="X43" r:id="rId212" display="https://twitter.com/#!/gibsoni/status/1093627587962781698"/>
    <hyperlink ref="X44" r:id="rId213" display="https://twitter.com/#!/edtech_stories/status/1093627447935987713"/>
    <hyperlink ref="X45" r:id="rId214" display="https://twitter.com/#!/edtech_stories/status/1094075088654270464"/>
    <hyperlink ref="X46" r:id="rId215" display="https://twitter.com/#!/edtech_stories/status/1094075088654270464"/>
    <hyperlink ref="X47" r:id="rId216" display="https://twitter.com/#!/edtech_stories/status/1094682558351269888"/>
    <hyperlink ref="X48" r:id="rId217" display="https://twitter.com/#!/edtech_stories/status/1094682558351269888"/>
    <hyperlink ref="X49" r:id="rId218" display="https://twitter.com/#!/edtech_stories/status/1094682558351269888"/>
    <hyperlink ref="X50" r:id="rId219" display="https://twitter.com/#!/edtech_stories/status/1094696712625639424"/>
    <hyperlink ref="X51" r:id="rId220" display="https://twitter.com/#!/edtech_stories/status/1094795526372057089"/>
    <hyperlink ref="X52" r:id="rId221" display="https://twitter.com/#!/edtech_stories/status/1095055221389180936"/>
    <hyperlink ref="X53" r:id="rId222" display="https://twitter.com/#!/edtech_stories/status/1095055221389180936"/>
    <hyperlink ref="X54" r:id="rId223" display="https://twitter.com/#!/rsehji/status/1094137751706886144"/>
    <hyperlink ref="X55" r:id="rId224" display="https://twitter.com/#!/rsehji/status/1094137751706886144"/>
    <hyperlink ref="X56" r:id="rId225" display="https://twitter.com/#!/gibsoni/status/1093627587962781698"/>
    <hyperlink ref="X57" r:id="rId226" display="https://twitter.com/#!/edtech_stories/status/1093627447935987713"/>
    <hyperlink ref="X58" r:id="rId227" display="https://twitter.com/#!/edtech_stories/status/1095055221389180936"/>
    <hyperlink ref="X59" r:id="rId228" display="https://twitter.com/#!/gibsoni/status/1093627587962781698"/>
    <hyperlink ref="X60" r:id="rId229" display="https://twitter.com/#!/edtech_stories/status/1093627447935987713"/>
    <hyperlink ref="X61" r:id="rId230" display="https://twitter.com/#!/edtech_stories/status/1094795526372057089"/>
    <hyperlink ref="X62" r:id="rId231" display="https://twitter.com/#!/edtech_stories/status/1095055221389180936"/>
    <hyperlink ref="X63" r:id="rId232" display="https://twitter.com/#!/gibsoni/status/1093627587962781698"/>
    <hyperlink ref="X64" r:id="rId233" display="https://twitter.com/#!/gibsoni/status/1093627587962781698"/>
    <hyperlink ref="X65" r:id="rId234" display="https://twitter.com/#!/gibsoni/status/1094173838366117888"/>
    <hyperlink ref="X66" r:id="rId235" display="https://twitter.com/#!/gibsoni/status/1094173838366117888"/>
    <hyperlink ref="X67" r:id="rId236" display="https://twitter.com/#!/edtech_stories/status/1093627447935987713"/>
    <hyperlink ref="X68" r:id="rId237" display="https://twitter.com/#!/edtech_stories/status/1095055221389180936"/>
    <hyperlink ref="X69" r:id="rId238" display="https://twitter.com/#!/edtech_stories/status/1095055221389180936"/>
    <hyperlink ref="X70" r:id="rId239" display="https://twitter.com/#!/edtech_stories/status/1093627447935987713"/>
    <hyperlink ref="X71" r:id="rId240" display="https://twitter.com/#!/edtech_stories/status/1095055221389180936"/>
    <hyperlink ref="X72" r:id="rId241" display="https://twitter.com/#!/edtech_stories/status/1095055221389180936"/>
    <hyperlink ref="X73" r:id="rId242" display="https://twitter.com/#!/edtech_stories/status/1093627447935987713"/>
    <hyperlink ref="X74" r:id="rId243" display="https://twitter.com/#!/edtech_stories/status/1094696712625639424"/>
    <hyperlink ref="X75" r:id="rId244" display="https://twitter.com/#!/edtech_stories/status/1095055221389180936"/>
    <hyperlink ref="X76" r:id="rId245" display="https://twitter.com/#!/edtech_stories/status/1095055221389180936"/>
    <hyperlink ref="X77" r:id="rId246" display="https://twitter.com/#!/giveandtakeinc/status/1093512782186774528"/>
    <hyperlink ref="X78" r:id="rId247" display="https://twitter.com/#!/edtech_stories/status/1092757329177653250"/>
    <hyperlink ref="X79" r:id="rId248" display="https://twitter.com/#!/edtech_stories/status/1093627447935987713"/>
    <hyperlink ref="X80" r:id="rId249" display="https://twitter.com/#!/edtech_stories/status/1094682558351269888"/>
    <hyperlink ref="X81" r:id="rId250" display="https://twitter.com/#!/edtech_stories/status/1094795526372057089"/>
    <hyperlink ref="X82" r:id="rId251" display="https://twitter.com/#!/edtech_stories/status/1095055221389180936"/>
    <hyperlink ref="X83" r:id="rId252" display="https://twitter.com/#!/edtech_stories/status/1095735672378408960"/>
    <hyperlink ref="X84" r:id="rId253" display="https://twitter.com/#!/giveandtakeinc/status/1093512782186774528"/>
    <hyperlink ref="X85" r:id="rId254" display="https://twitter.com/#!/edtech_stories/status/1092757329177653250"/>
    <hyperlink ref="X86" r:id="rId255" display="https://twitter.com/#!/edtech_stories/status/1093521640539987968"/>
    <hyperlink ref="X87" r:id="rId256" display="https://twitter.com/#!/edtech_stories/status/1093627447935987713"/>
    <hyperlink ref="X88" r:id="rId257" display="https://twitter.com/#!/edtech_stories/status/1094075088654270464"/>
    <hyperlink ref="X89" r:id="rId258" display="https://twitter.com/#!/edtech_stories/status/1094682558351269888"/>
    <hyperlink ref="X90" r:id="rId259" display="https://twitter.com/#!/edtech_stories/status/1094696712625639424"/>
    <hyperlink ref="X91" r:id="rId260" display="https://twitter.com/#!/edtech_stories/status/1094795526372057089"/>
    <hyperlink ref="X92" r:id="rId261" display="https://twitter.com/#!/edtech_stories/status/1095055221389180936"/>
    <hyperlink ref="X93" r:id="rId262" display="https://twitter.com/#!/edtech_stories/status/1095387493468459008"/>
    <hyperlink ref="X94" r:id="rId263" display="https://twitter.com/#!/edtech_stories/status/1095534501378355200"/>
    <hyperlink ref="X95" r:id="rId264" display="https://twitter.com/#!/edtech_stories/status/1095735672378408960"/>
    <hyperlink ref="X96" r:id="rId265" display="https://twitter.com/#!/edtech_stories/status/1094682558351269888"/>
    <hyperlink ref="X97" r:id="rId266" display="https://twitter.com/#!/edtech_stories/status/1095735672378408960"/>
    <hyperlink ref="X98" r:id="rId267" display="https://twitter.com/#!/edtech_stories/status/1094682558351269888"/>
    <hyperlink ref="X99" r:id="rId268" display="https://twitter.com/#!/edtech_stories/status/1094696712625639424"/>
    <hyperlink ref="X100" r:id="rId269" display="https://twitter.com/#!/edtech_stories/status/1095735672378408960"/>
  </hyperlinks>
  <printOptions/>
  <pageMargins left="0.7" right="0.7" top="0.75" bottom="0.75" header="0.3" footer="0.3"/>
  <pageSetup horizontalDpi="600" verticalDpi="600" orientation="portrait" r:id="rId273"/>
  <legacyDrawing r:id="rId271"/>
  <tableParts>
    <tablePart r:id="rId27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905</v>
      </c>
      <c r="B1" s="13" t="s">
        <v>947</v>
      </c>
      <c r="C1" s="13" t="s">
        <v>948</v>
      </c>
      <c r="D1" s="13" t="s">
        <v>144</v>
      </c>
      <c r="E1" s="13" t="s">
        <v>950</v>
      </c>
      <c r="F1" s="13" t="s">
        <v>951</v>
      </c>
      <c r="G1" s="13" t="s">
        <v>952</v>
      </c>
    </row>
    <row r="2" spans="1:7" ht="15">
      <c r="A2" s="85" t="s">
        <v>776</v>
      </c>
      <c r="B2" s="85">
        <v>24</v>
      </c>
      <c r="C2" s="133">
        <v>0.033707865168539325</v>
      </c>
      <c r="D2" s="85" t="s">
        <v>949</v>
      </c>
      <c r="E2" s="85"/>
      <c r="F2" s="85"/>
      <c r="G2" s="85"/>
    </row>
    <row r="3" spans="1:7" ht="15">
      <c r="A3" s="85" t="s">
        <v>777</v>
      </c>
      <c r="B3" s="85">
        <v>14</v>
      </c>
      <c r="C3" s="133">
        <v>0.019662921348314606</v>
      </c>
      <c r="D3" s="85" t="s">
        <v>949</v>
      </c>
      <c r="E3" s="85"/>
      <c r="F3" s="85"/>
      <c r="G3" s="85"/>
    </row>
    <row r="4" spans="1:7" ht="15">
      <c r="A4" s="85" t="s">
        <v>778</v>
      </c>
      <c r="B4" s="85">
        <v>0</v>
      </c>
      <c r="C4" s="133">
        <v>0</v>
      </c>
      <c r="D4" s="85" t="s">
        <v>949</v>
      </c>
      <c r="E4" s="85"/>
      <c r="F4" s="85"/>
      <c r="G4" s="85"/>
    </row>
    <row r="5" spans="1:7" ht="15">
      <c r="A5" s="85" t="s">
        <v>779</v>
      </c>
      <c r="B5" s="85">
        <v>674</v>
      </c>
      <c r="C5" s="133">
        <v>0.9466292134831461</v>
      </c>
      <c r="D5" s="85" t="s">
        <v>949</v>
      </c>
      <c r="E5" s="85"/>
      <c r="F5" s="85"/>
      <c r="G5" s="85"/>
    </row>
    <row r="6" spans="1:7" ht="15">
      <c r="A6" s="85" t="s">
        <v>780</v>
      </c>
      <c r="B6" s="85">
        <v>712</v>
      </c>
      <c r="C6" s="133">
        <v>1</v>
      </c>
      <c r="D6" s="85" t="s">
        <v>949</v>
      </c>
      <c r="E6" s="85"/>
      <c r="F6" s="85"/>
      <c r="G6" s="85"/>
    </row>
    <row r="7" spans="1:7" ht="15">
      <c r="A7" s="91" t="s">
        <v>215</v>
      </c>
      <c r="B7" s="91">
        <v>14</v>
      </c>
      <c r="C7" s="134">
        <v>0.008314546278097155</v>
      </c>
      <c r="D7" s="91" t="s">
        <v>949</v>
      </c>
      <c r="E7" s="91" t="b">
        <v>0</v>
      </c>
      <c r="F7" s="91" t="b">
        <v>0</v>
      </c>
      <c r="G7" s="91" t="b">
        <v>0</v>
      </c>
    </row>
    <row r="8" spans="1:7" ht="15">
      <c r="A8" s="91" t="s">
        <v>212</v>
      </c>
      <c r="B8" s="91">
        <v>9</v>
      </c>
      <c r="C8" s="134">
        <v>0.009418107295033996</v>
      </c>
      <c r="D8" s="91" t="s">
        <v>949</v>
      </c>
      <c r="E8" s="91" t="b">
        <v>0</v>
      </c>
      <c r="F8" s="91" t="b">
        <v>0</v>
      </c>
      <c r="G8" s="91" t="b">
        <v>0</v>
      </c>
    </row>
    <row r="9" spans="1:7" ht="15">
      <c r="A9" s="91" t="s">
        <v>231</v>
      </c>
      <c r="B9" s="91">
        <v>7</v>
      </c>
      <c r="C9" s="134">
        <v>0.010232361575515938</v>
      </c>
      <c r="D9" s="91" t="s">
        <v>949</v>
      </c>
      <c r="E9" s="91" t="b">
        <v>0</v>
      </c>
      <c r="F9" s="91" t="b">
        <v>0</v>
      </c>
      <c r="G9" s="91" t="b">
        <v>0</v>
      </c>
    </row>
    <row r="10" spans="1:7" ht="15">
      <c r="A10" s="91" t="s">
        <v>781</v>
      </c>
      <c r="B10" s="91">
        <v>7</v>
      </c>
      <c r="C10" s="134">
        <v>0.00912710797312374</v>
      </c>
      <c r="D10" s="91" t="s">
        <v>949</v>
      </c>
      <c r="E10" s="91" t="b">
        <v>0</v>
      </c>
      <c r="F10" s="91" t="b">
        <v>0</v>
      </c>
      <c r="G10" s="91" t="b">
        <v>0</v>
      </c>
    </row>
    <row r="11" spans="1:7" ht="15">
      <c r="A11" s="91" t="s">
        <v>782</v>
      </c>
      <c r="B11" s="91">
        <v>5</v>
      </c>
      <c r="C11" s="134">
        <v>0.008242570805849279</v>
      </c>
      <c r="D11" s="91" t="s">
        <v>949</v>
      </c>
      <c r="E11" s="91" t="b">
        <v>0</v>
      </c>
      <c r="F11" s="91" t="b">
        <v>0</v>
      </c>
      <c r="G11" s="91" t="b">
        <v>0</v>
      </c>
    </row>
    <row r="12" spans="1:7" ht="15">
      <c r="A12" s="91" t="s">
        <v>801</v>
      </c>
      <c r="B12" s="91">
        <v>5</v>
      </c>
      <c r="C12" s="134">
        <v>0.008242570805849279</v>
      </c>
      <c r="D12" s="91" t="s">
        <v>949</v>
      </c>
      <c r="E12" s="91" t="b">
        <v>0</v>
      </c>
      <c r="F12" s="91" t="b">
        <v>0</v>
      </c>
      <c r="G12" s="91" t="b">
        <v>0</v>
      </c>
    </row>
    <row r="13" spans="1:7" ht="15">
      <c r="A13" s="91" t="s">
        <v>906</v>
      </c>
      <c r="B13" s="91">
        <v>5</v>
      </c>
      <c r="C13" s="134">
        <v>0.008242570805849279</v>
      </c>
      <c r="D13" s="91" t="s">
        <v>949</v>
      </c>
      <c r="E13" s="91" t="b">
        <v>0</v>
      </c>
      <c r="F13" s="91" t="b">
        <v>0</v>
      </c>
      <c r="G13" s="91" t="b">
        <v>0</v>
      </c>
    </row>
    <row r="14" spans="1:7" ht="15">
      <c r="A14" s="91" t="s">
        <v>219</v>
      </c>
      <c r="B14" s="91">
        <v>5</v>
      </c>
      <c r="C14" s="134">
        <v>0.008242570805849279</v>
      </c>
      <c r="D14" s="91" t="s">
        <v>949</v>
      </c>
      <c r="E14" s="91" t="b">
        <v>0</v>
      </c>
      <c r="F14" s="91" t="b">
        <v>0</v>
      </c>
      <c r="G14" s="91" t="b">
        <v>0</v>
      </c>
    </row>
    <row r="15" spans="1:7" ht="15">
      <c r="A15" s="91" t="s">
        <v>784</v>
      </c>
      <c r="B15" s="91">
        <v>5</v>
      </c>
      <c r="C15" s="134">
        <v>0.008242570805849279</v>
      </c>
      <c r="D15" s="91" t="s">
        <v>949</v>
      </c>
      <c r="E15" s="91" t="b">
        <v>0</v>
      </c>
      <c r="F15" s="91" t="b">
        <v>0</v>
      </c>
      <c r="G15" s="91" t="b">
        <v>0</v>
      </c>
    </row>
    <row r="16" spans="1:7" ht="15">
      <c r="A16" s="91" t="s">
        <v>216</v>
      </c>
      <c r="B16" s="91">
        <v>5</v>
      </c>
      <c r="C16" s="134">
        <v>0.008242570805849279</v>
      </c>
      <c r="D16" s="91" t="s">
        <v>949</v>
      </c>
      <c r="E16" s="91" t="b">
        <v>0</v>
      </c>
      <c r="F16" s="91" t="b">
        <v>0</v>
      </c>
      <c r="G16" s="91" t="b">
        <v>0</v>
      </c>
    </row>
    <row r="17" spans="1:7" ht="15">
      <c r="A17" s="91" t="s">
        <v>907</v>
      </c>
      <c r="B17" s="91">
        <v>5</v>
      </c>
      <c r="C17" s="134">
        <v>0.008242570805849279</v>
      </c>
      <c r="D17" s="91" t="s">
        <v>949</v>
      </c>
      <c r="E17" s="91" t="b">
        <v>0</v>
      </c>
      <c r="F17" s="91" t="b">
        <v>0</v>
      </c>
      <c r="G17" s="91" t="b">
        <v>0</v>
      </c>
    </row>
    <row r="18" spans="1:7" ht="15">
      <c r="A18" s="91" t="s">
        <v>908</v>
      </c>
      <c r="B18" s="91">
        <v>5</v>
      </c>
      <c r="C18" s="134">
        <v>0.008242570805849279</v>
      </c>
      <c r="D18" s="91" t="s">
        <v>949</v>
      </c>
      <c r="E18" s="91" t="b">
        <v>0</v>
      </c>
      <c r="F18" s="91" t="b">
        <v>0</v>
      </c>
      <c r="G18" s="91" t="b">
        <v>0</v>
      </c>
    </row>
    <row r="19" spans="1:7" ht="15">
      <c r="A19" s="91" t="s">
        <v>293</v>
      </c>
      <c r="B19" s="91">
        <v>4</v>
      </c>
      <c r="C19" s="134">
        <v>0.007508302050415803</v>
      </c>
      <c r="D19" s="91" t="s">
        <v>949</v>
      </c>
      <c r="E19" s="91" t="b">
        <v>0</v>
      </c>
      <c r="F19" s="91" t="b">
        <v>0</v>
      </c>
      <c r="G19" s="91" t="b">
        <v>0</v>
      </c>
    </row>
    <row r="20" spans="1:7" ht="15">
      <c r="A20" s="91" t="s">
        <v>768</v>
      </c>
      <c r="B20" s="91">
        <v>4</v>
      </c>
      <c r="C20" s="134">
        <v>0.007508302050415803</v>
      </c>
      <c r="D20" s="91" t="s">
        <v>949</v>
      </c>
      <c r="E20" s="91" t="b">
        <v>0</v>
      </c>
      <c r="F20" s="91" t="b">
        <v>0</v>
      </c>
      <c r="G20" s="91" t="b">
        <v>0</v>
      </c>
    </row>
    <row r="21" spans="1:7" ht="15">
      <c r="A21" s="91" t="s">
        <v>244</v>
      </c>
      <c r="B21" s="91">
        <v>4</v>
      </c>
      <c r="C21" s="134">
        <v>0.007508302050415803</v>
      </c>
      <c r="D21" s="91" t="s">
        <v>949</v>
      </c>
      <c r="E21" s="91" t="b">
        <v>0</v>
      </c>
      <c r="F21" s="91" t="b">
        <v>0</v>
      </c>
      <c r="G21" s="91" t="b">
        <v>0</v>
      </c>
    </row>
    <row r="22" spans="1:7" ht="15">
      <c r="A22" s="91" t="s">
        <v>785</v>
      </c>
      <c r="B22" s="91">
        <v>4</v>
      </c>
      <c r="C22" s="134">
        <v>0.0086869693769092</v>
      </c>
      <c r="D22" s="91" t="s">
        <v>949</v>
      </c>
      <c r="E22" s="91" t="b">
        <v>0</v>
      </c>
      <c r="F22" s="91" t="b">
        <v>0</v>
      </c>
      <c r="G22" s="91" t="b">
        <v>0</v>
      </c>
    </row>
    <row r="23" spans="1:7" ht="15">
      <c r="A23" s="91" t="s">
        <v>792</v>
      </c>
      <c r="B23" s="91">
        <v>4</v>
      </c>
      <c r="C23" s="134">
        <v>0.007508302050415803</v>
      </c>
      <c r="D23" s="91" t="s">
        <v>949</v>
      </c>
      <c r="E23" s="91" t="b">
        <v>0</v>
      </c>
      <c r="F23" s="91" t="b">
        <v>0</v>
      </c>
      <c r="G23" s="91" t="b">
        <v>0</v>
      </c>
    </row>
    <row r="24" spans="1:7" ht="15">
      <c r="A24" s="91" t="s">
        <v>909</v>
      </c>
      <c r="B24" s="91">
        <v>4</v>
      </c>
      <c r="C24" s="134">
        <v>0.007508302050415803</v>
      </c>
      <c r="D24" s="91" t="s">
        <v>949</v>
      </c>
      <c r="E24" s="91" t="b">
        <v>0</v>
      </c>
      <c r="F24" s="91" t="b">
        <v>0</v>
      </c>
      <c r="G24" s="91" t="b">
        <v>0</v>
      </c>
    </row>
    <row r="25" spans="1:7" ht="15">
      <c r="A25" s="91" t="s">
        <v>797</v>
      </c>
      <c r="B25" s="91">
        <v>4</v>
      </c>
      <c r="C25" s="134">
        <v>0.007508302050415803</v>
      </c>
      <c r="D25" s="91" t="s">
        <v>949</v>
      </c>
      <c r="E25" s="91" t="b">
        <v>1</v>
      </c>
      <c r="F25" s="91" t="b">
        <v>0</v>
      </c>
      <c r="G25" s="91" t="b">
        <v>0</v>
      </c>
    </row>
    <row r="26" spans="1:7" ht="15">
      <c r="A26" s="91" t="s">
        <v>798</v>
      </c>
      <c r="B26" s="91">
        <v>4</v>
      </c>
      <c r="C26" s="134">
        <v>0.007508302050415803</v>
      </c>
      <c r="D26" s="91" t="s">
        <v>949</v>
      </c>
      <c r="E26" s="91" t="b">
        <v>0</v>
      </c>
      <c r="F26" s="91" t="b">
        <v>0</v>
      </c>
      <c r="G26" s="91" t="b">
        <v>0</v>
      </c>
    </row>
    <row r="27" spans="1:7" ht="15">
      <c r="A27" s="91" t="s">
        <v>799</v>
      </c>
      <c r="B27" s="91">
        <v>4</v>
      </c>
      <c r="C27" s="134">
        <v>0.007508302050415803</v>
      </c>
      <c r="D27" s="91" t="s">
        <v>949</v>
      </c>
      <c r="E27" s="91" t="b">
        <v>0</v>
      </c>
      <c r="F27" s="91" t="b">
        <v>0</v>
      </c>
      <c r="G27" s="91" t="b">
        <v>0</v>
      </c>
    </row>
    <row r="28" spans="1:7" ht="15">
      <c r="A28" s="91" t="s">
        <v>800</v>
      </c>
      <c r="B28" s="91">
        <v>4</v>
      </c>
      <c r="C28" s="134">
        <v>0.007508302050415803</v>
      </c>
      <c r="D28" s="91" t="s">
        <v>949</v>
      </c>
      <c r="E28" s="91" t="b">
        <v>0</v>
      </c>
      <c r="F28" s="91" t="b">
        <v>1</v>
      </c>
      <c r="G28" s="91" t="b">
        <v>0</v>
      </c>
    </row>
    <row r="29" spans="1:7" ht="15">
      <c r="A29" s="91" t="s">
        <v>802</v>
      </c>
      <c r="B29" s="91">
        <v>4</v>
      </c>
      <c r="C29" s="134">
        <v>0.007508302050415803</v>
      </c>
      <c r="D29" s="91" t="s">
        <v>949</v>
      </c>
      <c r="E29" s="91" t="b">
        <v>0</v>
      </c>
      <c r="F29" s="91" t="b">
        <v>0</v>
      </c>
      <c r="G29" s="91" t="b">
        <v>0</v>
      </c>
    </row>
    <row r="30" spans="1:7" ht="15">
      <c r="A30" s="91" t="s">
        <v>803</v>
      </c>
      <c r="B30" s="91">
        <v>4</v>
      </c>
      <c r="C30" s="134">
        <v>0.007508302050415803</v>
      </c>
      <c r="D30" s="91" t="s">
        <v>949</v>
      </c>
      <c r="E30" s="91" t="b">
        <v>0</v>
      </c>
      <c r="F30" s="91" t="b">
        <v>0</v>
      </c>
      <c r="G30" s="91" t="b">
        <v>0</v>
      </c>
    </row>
    <row r="31" spans="1:7" ht="15">
      <c r="A31" s="91" t="s">
        <v>910</v>
      </c>
      <c r="B31" s="91">
        <v>4</v>
      </c>
      <c r="C31" s="134">
        <v>0.007508302050415803</v>
      </c>
      <c r="D31" s="91" t="s">
        <v>949</v>
      </c>
      <c r="E31" s="91" t="b">
        <v>1</v>
      </c>
      <c r="F31" s="91" t="b">
        <v>0</v>
      </c>
      <c r="G31" s="91" t="b">
        <v>0</v>
      </c>
    </row>
    <row r="32" spans="1:7" ht="15">
      <c r="A32" s="91" t="s">
        <v>911</v>
      </c>
      <c r="B32" s="91">
        <v>3</v>
      </c>
      <c r="C32" s="134">
        <v>0.0065152270326819</v>
      </c>
      <c r="D32" s="91" t="s">
        <v>949</v>
      </c>
      <c r="E32" s="91" t="b">
        <v>0</v>
      </c>
      <c r="F32" s="91" t="b">
        <v>0</v>
      </c>
      <c r="G32" s="91" t="b">
        <v>0</v>
      </c>
    </row>
    <row r="33" spans="1:7" ht="15">
      <c r="A33" s="91" t="s">
        <v>786</v>
      </c>
      <c r="B33" s="91">
        <v>3</v>
      </c>
      <c r="C33" s="134">
        <v>0.0065152270326819</v>
      </c>
      <c r="D33" s="91" t="s">
        <v>949</v>
      </c>
      <c r="E33" s="91" t="b">
        <v>0</v>
      </c>
      <c r="F33" s="91" t="b">
        <v>0</v>
      </c>
      <c r="G33" s="91" t="b">
        <v>0</v>
      </c>
    </row>
    <row r="34" spans="1:7" ht="15">
      <c r="A34" s="91" t="s">
        <v>912</v>
      </c>
      <c r="B34" s="91">
        <v>3</v>
      </c>
      <c r="C34" s="134">
        <v>0.0065152270326819</v>
      </c>
      <c r="D34" s="91" t="s">
        <v>949</v>
      </c>
      <c r="E34" s="91" t="b">
        <v>0</v>
      </c>
      <c r="F34" s="91" t="b">
        <v>0</v>
      </c>
      <c r="G34" s="91" t="b">
        <v>0</v>
      </c>
    </row>
    <row r="35" spans="1:7" ht="15">
      <c r="A35" s="91" t="s">
        <v>248</v>
      </c>
      <c r="B35" s="91">
        <v>3</v>
      </c>
      <c r="C35" s="134">
        <v>0.0065152270326819</v>
      </c>
      <c r="D35" s="91" t="s">
        <v>949</v>
      </c>
      <c r="E35" s="91" t="b">
        <v>0</v>
      </c>
      <c r="F35" s="91" t="b">
        <v>0</v>
      </c>
      <c r="G35" s="91" t="b">
        <v>0</v>
      </c>
    </row>
    <row r="36" spans="1:7" ht="15">
      <c r="A36" s="91" t="s">
        <v>245</v>
      </c>
      <c r="B36" s="91">
        <v>3</v>
      </c>
      <c r="C36" s="134">
        <v>0.0065152270326819</v>
      </c>
      <c r="D36" s="91" t="s">
        <v>949</v>
      </c>
      <c r="E36" s="91" t="b">
        <v>0</v>
      </c>
      <c r="F36" s="91" t="b">
        <v>0</v>
      </c>
      <c r="G36" s="91" t="b">
        <v>0</v>
      </c>
    </row>
    <row r="37" spans="1:7" ht="15">
      <c r="A37" s="91" t="s">
        <v>220</v>
      </c>
      <c r="B37" s="91">
        <v>3</v>
      </c>
      <c r="C37" s="134">
        <v>0.0065152270326819</v>
      </c>
      <c r="D37" s="91" t="s">
        <v>949</v>
      </c>
      <c r="E37" s="91" t="b">
        <v>0</v>
      </c>
      <c r="F37" s="91" t="b">
        <v>0</v>
      </c>
      <c r="G37" s="91" t="b">
        <v>0</v>
      </c>
    </row>
    <row r="38" spans="1:7" ht="15">
      <c r="A38" s="91" t="s">
        <v>221</v>
      </c>
      <c r="B38" s="91">
        <v>3</v>
      </c>
      <c r="C38" s="134">
        <v>0.0065152270326819</v>
      </c>
      <c r="D38" s="91" t="s">
        <v>949</v>
      </c>
      <c r="E38" s="91" t="b">
        <v>0</v>
      </c>
      <c r="F38" s="91" t="b">
        <v>0</v>
      </c>
      <c r="G38" s="91" t="b">
        <v>0</v>
      </c>
    </row>
    <row r="39" spans="1:7" ht="15">
      <c r="A39" s="91" t="s">
        <v>237</v>
      </c>
      <c r="B39" s="91">
        <v>3</v>
      </c>
      <c r="C39" s="134">
        <v>0.0065152270326819</v>
      </c>
      <c r="D39" s="91" t="s">
        <v>949</v>
      </c>
      <c r="E39" s="91" t="b">
        <v>0</v>
      </c>
      <c r="F39" s="91" t="b">
        <v>0</v>
      </c>
      <c r="G39" s="91" t="b">
        <v>0</v>
      </c>
    </row>
    <row r="40" spans="1:7" ht="15">
      <c r="A40" s="91" t="s">
        <v>787</v>
      </c>
      <c r="B40" s="91">
        <v>3</v>
      </c>
      <c r="C40" s="134">
        <v>0.007761155752415494</v>
      </c>
      <c r="D40" s="91" t="s">
        <v>949</v>
      </c>
      <c r="E40" s="91" t="b">
        <v>0</v>
      </c>
      <c r="F40" s="91" t="b">
        <v>0</v>
      </c>
      <c r="G40" s="91" t="b">
        <v>0</v>
      </c>
    </row>
    <row r="41" spans="1:7" ht="15">
      <c r="A41" s="91" t="s">
        <v>913</v>
      </c>
      <c r="B41" s="91">
        <v>3</v>
      </c>
      <c r="C41" s="134">
        <v>0.0065152270326819</v>
      </c>
      <c r="D41" s="91" t="s">
        <v>949</v>
      </c>
      <c r="E41" s="91" t="b">
        <v>0</v>
      </c>
      <c r="F41" s="91" t="b">
        <v>0</v>
      </c>
      <c r="G41" s="91" t="b">
        <v>0</v>
      </c>
    </row>
    <row r="42" spans="1:7" ht="15">
      <c r="A42" s="91" t="s">
        <v>789</v>
      </c>
      <c r="B42" s="91">
        <v>3</v>
      </c>
      <c r="C42" s="134">
        <v>0.0065152270326819</v>
      </c>
      <c r="D42" s="91" t="s">
        <v>949</v>
      </c>
      <c r="E42" s="91" t="b">
        <v>0</v>
      </c>
      <c r="F42" s="91" t="b">
        <v>0</v>
      </c>
      <c r="G42" s="91" t="b">
        <v>0</v>
      </c>
    </row>
    <row r="43" spans="1:7" ht="15">
      <c r="A43" s="91" t="s">
        <v>790</v>
      </c>
      <c r="B43" s="91">
        <v>3</v>
      </c>
      <c r="C43" s="134">
        <v>0.0065152270326819</v>
      </c>
      <c r="D43" s="91" t="s">
        <v>949</v>
      </c>
      <c r="E43" s="91" t="b">
        <v>0</v>
      </c>
      <c r="F43" s="91" t="b">
        <v>0</v>
      </c>
      <c r="G43" s="91" t="b">
        <v>0</v>
      </c>
    </row>
    <row r="44" spans="1:7" ht="15">
      <c r="A44" s="91" t="s">
        <v>791</v>
      </c>
      <c r="B44" s="91">
        <v>3</v>
      </c>
      <c r="C44" s="134">
        <v>0.0065152270326819</v>
      </c>
      <c r="D44" s="91" t="s">
        <v>949</v>
      </c>
      <c r="E44" s="91" t="b">
        <v>0</v>
      </c>
      <c r="F44" s="91" t="b">
        <v>0</v>
      </c>
      <c r="G44" s="91" t="b">
        <v>0</v>
      </c>
    </row>
    <row r="45" spans="1:7" ht="15">
      <c r="A45" s="91" t="s">
        <v>793</v>
      </c>
      <c r="B45" s="91">
        <v>3</v>
      </c>
      <c r="C45" s="134">
        <v>0.0065152270326819</v>
      </c>
      <c r="D45" s="91" t="s">
        <v>949</v>
      </c>
      <c r="E45" s="91" t="b">
        <v>0</v>
      </c>
      <c r="F45" s="91" t="b">
        <v>0</v>
      </c>
      <c r="G45" s="91" t="b">
        <v>0</v>
      </c>
    </row>
    <row r="46" spans="1:7" ht="15">
      <c r="A46" s="91" t="s">
        <v>794</v>
      </c>
      <c r="B46" s="91">
        <v>3</v>
      </c>
      <c r="C46" s="134">
        <v>0.0065152270326819</v>
      </c>
      <c r="D46" s="91" t="s">
        <v>949</v>
      </c>
      <c r="E46" s="91" t="b">
        <v>0</v>
      </c>
      <c r="F46" s="91" t="b">
        <v>0</v>
      </c>
      <c r="G46" s="91" t="b">
        <v>0</v>
      </c>
    </row>
    <row r="47" spans="1:7" ht="15">
      <c r="A47" s="91" t="s">
        <v>795</v>
      </c>
      <c r="B47" s="91">
        <v>3</v>
      </c>
      <c r="C47" s="134">
        <v>0.0065152270326819</v>
      </c>
      <c r="D47" s="91" t="s">
        <v>949</v>
      </c>
      <c r="E47" s="91" t="b">
        <v>0</v>
      </c>
      <c r="F47" s="91" t="b">
        <v>1</v>
      </c>
      <c r="G47" s="91" t="b">
        <v>0</v>
      </c>
    </row>
    <row r="48" spans="1:7" ht="15">
      <c r="A48" s="91" t="s">
        <v>914</v>
      </c>
      <c r="B48" s="91">
        <v>3</v>
      </c>
      <c r="C48" s="134">
        <v>0.0065152270326819</v>
      </c>
      <c r="D48" s="91" t="s">
        <v>949</v>
      </c>
      <c r="E48" s="91" t="b">
        <v>0</v>
      </c>
      <c r="F48" s="91" t="b">
        <v>0</v>
      </c>
      <c r="G48" s="91" t="b">
        <v>0</v>
      </c>
    </row>
    <row r="49" spans="1:7" ht="15">
      <c r="A49" s="91" t="s">
        <v>915</v>
      </c>
      <c r="B49" s="91">
        <v>3</v>
      </c>
      <c r="C49" s="134">
        <v>0.0065152270326819</v>
      </c>
      <c r="D49" s="91" t="s">
        <v>949</v>
      </c>
      <c r="E49" s="91" t="b">
        <v>0</v>
      </c>
      <c r="F49" s="91" t="b">
        <v>0</v>
      </c>
      <c r="G49" s="91" t="b">
        <v>0</v>
      </c>
    </row>
    <row r="50" spans="1:7" ht="15">
      <c r="A50" s="91" t="s">
        <v>916</v>
      </c>
      <c r="B50" s="91">
        <v>3</v>
      </c>
      <c r="C50" s="134">
        <v>0.0065152270326819</v>
      </c>
      <c r="D50" s="91" t="s">
        <v>949</v>
      </c>
      <c r="E50" s="91" t="b">
        <v>0</v>
      </c>
      <c r="F50" s="91" t="b">
        <v>0</v>
      </c>
      <c r="G50" s="91" t="b">
        <v>0</v>
      </c>
    </row>
    <row r="51" spans="1:7" ht="15">
      <c r="A51" s="91" t="s">
        <v>917</v>
      </c>
      <c r="B51" s="91">
        <v>3</v>
      </c>
      <c r="C51" s="134">
        <v>0.0065152270326819</v>
      </c>
      <c r="D51" s="91" t="s">
        <v>949</v>
      </c>
      <c r="E51" s="91" t="b">
        <v>0</v>
      </c>
      <c r="F51" s="91" t="b">
        <v>0</v>
      </c>
      <c r="G51" s="91" t="b">
        <v>0</v>
      </c>
    </row>
    <row r="52" spans="1:7" ht="15">
      <c r="A52" s="91" t="s">
        <v>918</v>
      </c>
      <c r="B52" s="91">
        <v>3</v>
      </c>
      <c r="C52" s="134">
        <v>0.0065152270326819</v>
      </c>
      <c r="D52" s="91" t="s">
        <v>949</v>
      </c>
      <c r="E52" s="91" t="b">
        <v>0</v>
      </c>
      <c r="F52" s="91" t="b">
        <v>0</v>
      </c>
      <c r="G52" s="91" t="b">
        <v>0</v>
      </c>
    </row>
    <row r="53" spans="1:7" ht="15">
      <c r="A53" s="91" t="s">
        <v>919</v>
      </c>
      <c r="B53" s="91">
        <v>3</v>
      </c>
      <c r="C53" s="134">
        <v>0.0065152270326819</v>
      </c>
      <c r="D53" s="91" t="s">
        <v>949</v>
      </c>
      <c r="E53" s="91" t="b">
        <v>0</v>
      </c>
      <c r="F53" s="91" t="b">
        <v>0</v>
      </c>
      <c r="G53" s="91" t="b">
        <v>0</v>
      </c>
    </row>
    <row r="54" spans="1:7" ht="15">
      <c r="A54" s="91" t="s">
        <v>920</v>
      </c>
      <c r="B54" s="91">
        <v>3</v>
      </c>
      <c r="C54" s="134">
        <v>0.0065152270326819</v>
      </c>
      <c r="D54" s="91" t="s">
        <v>949</v>
      </c>
      <c r="E54" s="91" t="b">
        <v>0</v>
      </c>
      <c r="F54" s="91" t="b">
        <v>0</v>
      </c>
      <c r="G54" s="91" t="b">
        <v>0</v>
      </c>
    </row>
    <row r="55" spans="1:7" ht="15">
      <c r="A55" s="91" t="s">
        <v>224</v>
      </c>
      <c r="B55" s="91">
        <v>3</v>
      </c>
      <c r="C55" s="134">
        <v>0.0065152270326819</v>
      </c>
      <c r="D55" s="91" t="s">
        <v>949</v>
      </c>
      <c r="E55" s="91" t="b">
        <v>0</v>
      </c>
      <c r="F55" s="91" t="b">
        <v>0</v>
      </c>
      <c r="G55" s="91" t="b">
        <v>0</v>
      </c>
    </row>
    <row r="56" spans="1:7" ht="15">
      <c r="A56" s="91" t="s">
        <v>225</v>
      </c>
      <c r="B56" s="91">
        <v>2</v>
      </c>
      <c r="C56" s="134">
        <v>0.005174103834943662</v>
      </c>
      <c r="D56" s="91" t="s">
        <v>949</v>
      </c>
      <c r="E56" s="91" t="b">
        <v>0</v>
      </c>
      <c r="F56" s="91" t="b">
        <v>0</v>
      </c>
      <c r="G56" s="91" t="b">
        <v>0</v>
      </c>
    </row>
    <row r="57" spans="1:7" ht="15">
      <c r="A57" s="91" t="s">
        <v>250</v>
      </c>
      <c r="B57" s="91">
        <v>2</v>
      </c>
      <c r="C57" s="134">
        <v>0.005174103834943662</v>
      </c>
      <c r="D57" s="91" t="s">
        <v>949</v>
      </c>
      <c r="E57" s="91" t="b">
        <v>0</v>
      </c>
      <c r="F57" s="91" t="b">
        <v>0</v>
      </c>
      <c r="G57" s="91" t="b">
        <v>0</v>
      </c>
    </row>
    <row r="58" spans="1:7" ht="15">
      <c r="A58" s="91" t="s">
        <v>921</v>
      </c>
      <c r="B58" s="91">
        <v>2</v>
      </c>
      <c r="C58" s="134">
        <v>0.005174103834943662</v>
      </c>
      <c r="D58" s="91" t="s">
        <v>949</v>
      </c>
      <c r="E58" s="91" t="b">
        <v>0</v>
      </c>
      <c r="F58" s="91" t="b">
        <v>0</v>
      </c>
      <c r="G58" s="91" t="b">
        <v>0</v>
      </c>
    </row>
    <row r="59" spans="1:7" ht="15">
      <c r="A59" s="91" t="s">
        <v>922</v>
      </c>
      <c r="B59" s="91">
        <v>2</v>
      </c>
      <c r="C59" s="134">
        <v>0.005174103834943662</v>
      </c>
      <c r="D59" s="91" t="s">
        <v>949</v>
      </c>
      <c r="E59" s="91" t="b">
        <v>0</v>
      </c>
      <c r="F59" s="91" t="b">
        <v>0</v>
      </c>
      <c r="G59" s="91" t="b">
        <v>0</v>
      </c>
    </row>
    <row r="60" spans="1:7" ht="15">
      <c r="A60" s="91" t="s">
        <v>923</v>
      </c>
      <c r="B60" s="91">
        <v>2</v>
      </c>
      <c r="C60" s="134">
        <v>0.005174103834943662</v>
      </c>
      <c r="D60" s="91" t="s">
        <v>949</v>
      </c>
      <c r="E60" s="91" t="b">
        <v>1</v>
      </c>
      <c r="F60" s="91" t="b">
        <v>0</v>
      </c>
      <c r="G60" s="91" t="b">
        <v>0</v>
      </c>
    </row>
    <row r="61" spans="1:7" ht="15">
      <c r="A61" s="91" t="s">
        <v>227</v>
      </c>
      <c r="B61" s="91">
        <v>2</v>
      </c>
      <c r="C61" s="134">
        <v>0.005174103834943662</v>
      </c>
      <c r="D61" s="91" t="s">
        <v>949</v>
      </c>
      <c r="E61" s="91" t="b">
        <v>0</v>
      </c>
      <c r="F61" s="91" t="b">
        <v>0</v>
      </c>
      <c r="G61" s="91" t="b">
        <v>0</v>
      </c>
    </row>
    <row r="62" spans="1:7" ht="15">
      <c r="A62" s="91" t="s">
        <v>226</v>
      </c>
      <c r="B62" s="91">
        <v>2</v>
      </c>
      <c r="C62" s="134">
        <v>0.005174103834943662</v>
      </c>
      <c r="D62" s="91" t="s">
        <v>949</v>
      </c>
      <c r="E62" s="91" t="b">
        <v>0</v>
      </c>
      <c r="F62" s="91" t="b">
        <v>0</v>
      </c>
      <c r="G62" s="91" t="b">
        <v>0</v>
      </c>
    </row>
    <row r="63" spans="1:7" ht="15">
      <c r="A63" s="91" t="s">
        <v>924</v>
      </c>
      <c r="B63" s="91">
        <v>2</v>
      </c>
      <c r="C63" s="134">
        <v>0.005174103834943662</v>
      </c>
      <c r="D63" s="91" t="s">
        <v>949</v>
      </c>
      <c r="E63" s="91" t="b">
        <v>1</v>
      </c>
      <c r="F63" s="91" t="b">
        <v>0</v>
      </c>
      <c r="G63" s="91" t="b">
        <v>0</v>
      </c>
    </row>
    <row r="64" spans="1:7" ht="15">
      <c r="A64" s="91" t="s">
        <v>767</v>
      </c>
      <c r="B64" s="91">
        <v>2</v>
      </c>
      <c r="C64" s="134">
        <v>0.005174103834943662</v>
      </c>
      <c r="D64" s="91" t="s">
        <v>949</v>
      </c>
      <c r="E64" s="91" t="b">
        <v>0</v>
      </c>
      <c r="F64" s="91" t="b">
        <v>0</v>
      </c>
      <c r="G64" s="91" t="b">
        <v>0</v>
      </c>
    </row>
    <row r="65" spans="1:7" ht="15">
      <c r="A65" s="91" t="s">
        <v>925</v>
      </c>
      <c r="B65" s="91">
        <v>2</v>
      </c>
      <c r="C65" s="134">
        <v>0.005174103834943662</v>
      </c>
      <c r="D65" s="91" t="s">
        <v>949</v>
      </c>
      <c r="E65" s="91" t="b">
        <v>0</v>
      </c>
      <c r="F65" s="91" t="b">
        <v>0</v>
      </c>
      <c r="G65" s="91" t="b">
        <v>0</v>
      </c>
    </row>
    <row r="66" spans="1:7" ht="15">
      <c r="A66" s="91" t="s">
        <v>926</v>
      </c>
      <c r="B66" s="91">
        <v>2</v>
      </c>
      <c r="C66" s="134">
        <v>0.005174103834943662</v>
      </c>
      <c r="D66" s="91" t="s">
        <v>949</v>
      </c>
      <c r="E66" s="91" t="b">
        <v>1</v>
      </c>
      <c r="F66" s="91" t="b">
        <v>0</v>
      </c>
      <c r="G66" s="91" t="b">
        <v>0</v>
      </c>
    </row>
    <row r="67" spans="1:7" ht="15">
      <c r="A67" s="91" t="s">
        <v>927</v>
      </c>
      <c r="B67" s="91">
        <v>2</v>
      </c>
      <c r="C67" s="134">
        <v>0.005174103834943662</v>
      </c>
      <c r="D67" s="91" t="s">
        <v>949</v>
      </c>
      <c r="E67" s="91" t="b">
        <v>0</v>
      </c>
      <c r="F67" s="91" t="b">
        <v>0</v>
      </c>
      <c r="G67" s="91" t="b">
        <v>0</v>
      </c>
    </row>
    <row r="68" spans="1:7" ht="15">
      <c r="A68" s="91" t="s">
        <v>928</v>
      </c>
      <c r="B68" s="91">
        <v>2</v>
      </c>
      <c r="C68" s="134">
        <v>0.005174103834943662</v>
      </c>
      <c r="D68" s="91" t="s">
        <v>949</v>
      </c>
      <c r="E68" s="91" t="b">
        <v>0</v>
      </c>
      <c r="F68" s="91" t="b">
        <v>0</v>
      </c>
      <c r="G68" s="91" t="b">
        <v>0</v>
      </c>
    </row>
    <row r="69" spans="1:7" ht="15">
      <c r="A69" s="91" t="s">
        <v>294</v>
      </c>
      <c r="B69" s="91">
        <v>2</v>
      </c>
      <c r="C69" s="134">
        <v>0.005174103834943662</v>
      </c>
      <c r="D69" s="91" t="s">
        <v>949</v>
      </c>
      <c r="E69" s="91" t="b">
        <v>0</v>
      </c>
      <c r="F69" s="91" t="b">
        <v>0</v>
      </c>
      <c r="G69" s="91" t="b">
        <v>0</v>
      </c>
    </row>
    <row r="70" spans="1:7" ht="15">
      <c r="A70" s="91" t="s">
        <v>236</v>
      </c>
      <c r="B70" s="91">
        <v>2</v>
      </c>
      <c r="C70" s="134">
        <v>0.005174103834943662</v>
      </c>
      <c r="D70" s="91" t="s">
        <v>949</v>
      </c>
      <c r="E70" s="91" t="b">
        <v>0</v>
      </c>
      <c r="F70" s="91" t="b">
        <v>0</v>
      </c>
      <c r="G70" s="91" t="b">
        <v>0</v>
      </c>
    </row>
    <row r="71" spans="1:7" ht="15">
      <c r="A71" s="91" t="s">
        <v>235</v>
      </c>
      <c r="B71" s="91">
        <v>2</v>
      </c>
      <c r="C71" s="134">
        <v>0.005174103834943662</v>
      </c>
      <c r="D71" s="91" t="s">
        <v>949</v>
      </c>
      <c r="E71" s="91" t="b">
        <v>0</v>
      </c>
      <c r="F71" s="91" t="b">
        <v>0</v>
      </c>
      <c r="G71" s="91" t="b">
        <v>0</v>
      </c>
    </row>
    <row r="72" spans="1:7" ht="15">
      <c r="A72" s="91" t="s">
        <v>234</v>
      </c>
      <c r="B72" s="91">
        <v>2</v>
      </c>
      <c r="C72" s="134">
        <v>0.005174103834943662</v>
      </c>
      <c r="D72" s="91" t="s">
        <v>949</v>
      </c>
      <c r="E72" s="91" t="b">
        <v>0</v>
      </c>
      <c r="F72" s="91" t="b">
        <v>0</v>
      </c>
      <c r="G72" s="91" t="b">
        <v>0</v>
      </c>
    </row>
    <row r="73" spans="1:7" ht="15">
      <c r="A73" s="91" t="s">
        <v>233</v>
      </c>
      <c r="B73" s="91">
        <v>2</v>
      </c>
      <c r="C73" s="134">
        <v>0.005174103834943662</v>
      </c>
      <c r="D73" s="91" t="s">
        <v>949</v>
      </c>
      <c r="E73" s="91" t="b">
        <v>0</v>
      </c>
      <c r="F73" s="91" t="b">
        <v>0</v>
      </c>
      <c r="G73" s="91" t="b">
        <v>0</v>
      </c>
    </row>
    <row r="74" spans="1:7" ht="15">
      <c r="A74" s="91" t="s">
        <v>232</v>
      </c>
      <c r="B74" s="91">
        <v>2</v>
      </c>
      <c r="C74" s="134">
        <v>0.005174103834943662</v>
      </c>
      <c r="D74" s="91" t="s">
        <v>949</v>
      </c>
      <c r="E74" s="91" t="b">
        <v>0</v>
      </c>
      <c r="F74" s="91" t="b">
        <v>0</v>
      </c>
      <c r="G74" s="91" t="b">
        <v>0</v>
      </c>
    </row>
    <row r="75" spans="1:7" ht="15">
      <c r="A75" s="91" t="s">
        <v>929</v>
      </c>
      <c r="B75" s="91">
        <v>2</v>
      </c>
      <c r="C75" s="134">
        <v>0.005174103834943662</v>
      </c>
      <c r="D75" s="91" t="s">
        <v>949</v>
      </c>
      <c r="E75" s="91" t="b">
        <v>0</v>
      </c>
      <c r="F75" s="91" t="b">
        <v>0</v>
      </c>
      <c r="G75" s="91" t="b">
        <v>0</v>
      </c>
    </row>
    <row r="76" spans="1:7" ht="15">
      <c r="A76" s="91" t="s">
        <v>930</v>
      </c>
      <c r="B76" s="91">
        <v>2</v>
      </c>
      <c r="C76" s="134">
        <v>0.005174103834943662</v>
      </c>
      <c r="D76" s="91" t="s">
        <v>949</v>
      </c>
      <c r="E76" s="91" t="b">
        <v>0</v>
      </c>
      <c r="F76" s="91" t="b">
        <v>0</v>
      </c>
      <c r="G76" s="91" t="b">
        <v>0</v>
      </c>
    </row>
    <row r="77" spans="1:7" ht="15">
      <c r="A77" s="91" t="s">
        <v>931</v>
      </c>
      <c r="B77" s="91">
        <v>2</v>
      </c>
      <c r="C77" s="134">
        <v>0.005174103834943662</v>
      </c>
      <c r="D77" s="91" t="s">
        <v>949</v>
      </c>
      <c r="E77" s="91" t="b">
        <v>0</v>
      </c>
      <c r="F77" s="91" t="b">
        <v>0</v>
      </c>
      <c r="G77" s="91" t="b">
        <v>0</v>
      </c>
    </row>
    <row r="78" spans="1:7" ht="15">
      <c r="A78" s="91" t="s">
        <v>932</v>
      </c>
      <c r="B78" s="91">
        <v>2</v>
      </c>
      <c r="C78" s="134">
        <v>0.005174103834943662</v>
      </c>
      <c r="D78" s="91" t="s">
        <v>949</v>
      </c>
      <c r="E78" s="91" t="b">
        <v>0</v>
      </c>
      <c r="F78" s="91" t="b">
        <v>0</v>
      </c>
      <c r="G78" s="91" t="b">
        <v>0</v>
      </c>
    </row>
    <row r="79" spans="1:7" ht="15">
      <c r="A79" s="91" t="s">
        <v>933</v>
      </c>
      <c r="B79" s="91">
        <v>2</v>
      </c>
      <c r="C79" s="134">
        <v>0.006594056644679423</v>
      </c>
      <c r="D79" s="91" t="s">
        <v>949</v>
      </c>
      <c r="E79" s="91" t="b">
        <v>0</v>
      </c>
      <c r="F79" s="91" t="b">
        <v>0</v>
      </c>
      <c r="G79" s="91" t="b">
        <v>0</v>
      </c>
    </row>
    <row r="80" spans="1:7" ht="15">
      <c r="A80" s="91" t="s">
        <v>291</v>
      </c>
      <c r="B80" s="91">
        <v>2</v>
      </c>
      <c r="C80" s="134">
        <v>0.005174103834943662</v>
      </c>
      <c r="D80" s="91" t="s">
        <v>949</v>
      </c>
      <c r="E80" s="91" t="b">
        <v>0</v>
      </c>
      <c r="F80" s="91" t="b">
        <v>0</v>
      </c>
      <c r="G80" s="91" t="b">
        <v>0</v>
      </c>
    </row>
    <row r="81" spans="1:7" ht="15">
      <c r="A81" s="91" t="s">
        <v>934</v>
      </c>
      <c r="B81" s="91">
        <v>2</v>
      </c>
      <c r="C81" s="134">
        <v>0.005174103834943662</v>
      </c>
      <c r="D81" s="91" t="s">
        <v>949</v>
      </c>
      <c r="E81" s="91" t="b">
        <v>0</v>
      </c>
      <c r="F81" s="91" t="b">
        <v>0</v>
      </c>
      <c r="G81" s="91" t="b">
        <v>0</v>
      </c>
    </row>
    <row r="82" spans="1:7" ht="15">
      <c r="A82" s="91" t="s">
        <v>935</v>
      </c>
      <c r="B82" s="91">
        <v>2</v>
      </c>
      <c r="C82" s="134">
        <v>0.005174103834943662</v>
      </c>
      <c r="D82" s="91" t="s">
        <v>949</v>
      </c>
      <c r="E82" s="91" t="b">
        <v>0</v>
      </c>
      <c r="F82" s="91" t="b">
        <v>0</v>
      </c>
      <c r="G82" s="91" t="b">
        <v>0</v>
      </c>
    </row>
    <row r="83" spans="1:7" ht="15">
      <c r="A83" s="91" t="s">
        <v>936</v>
      </c>
      <c r="B83" s="91">
        <v>2</v>
      </c>
      <c r="C83" s="134">
        <v>0.005174103834943662</v>
      </c>
      <c r="D83" s="91" t="s">
        <v>949</v>
      </c>
      <c r="E83" s="91" t="b">
        <v>0</v>
      </c>
      <c r="F83" s="91" t="b">
        <v>0</v>
      </c>
      <c r="G83" s="91" t="b">
        <v>0</v>
      </c>
    </row>
    <row r="84" spans="1:7" ht="15">
      <c r="A84" s="91" t="s">
        <v>937</v>
      </c>
      <c r="B84" s="91">
        <v>2</v>
      </c>
      <c r="C84" s="134">
        <v>0.005174103834943662</v>
      </c>
      <c r="D84" s="91" t="s">
        <v>949</v>
      </c>
      <c r="E84" s="91" t="b">
        <v>0</v>
      </c>
      <c r="F84" s="91" t="b">
        <v>0</v>
      </c>
      <c r="G84" s="91" t="b">
        <v>0</v>
      </c>
    </row>
    <row r="85" spans="1:7" ht="15">
      <c r="A85" s="91" t="s">
        <v>938</v>
      </c>
      <c r="B85" s="91">
        <v>2</v>
      </c>
      <c r="C85" s="134">
        <v>0.005174103834943662</v>
      </c>
      <c r="D85" s="91" t="s">
        <v>949</v>
      </c>
      <c r="E85" s="91" t="b">
        <v>0</v>
      </c>
      <c r="F85" s="91" t="b">
        <v>0</v>
      </c>
      <c r="G85" s="91" t="b">
        <v>0</v>
      </c>
    </row>
    <row r="86" spans="1:7" ht="15">
      <c r="A86" s="91" t="s">
        <v>939</v>
      </c>
      <c r="B86" s="91">
        <v>2</v>
      </c>
      <c r="C86" s="134">
        <v>0.005174103834943662</v>
      </c>
      <c r="D86" s="91" t="s">
        <v>949</v>
      </c>
      <c r="E86" s="91" t="b">
        <v>0</v>
      </c>
      <c r="F86" s="91" t="b">
        <v>0</v>
      </c>
      <c r="G86" s="91" t="b">
        <v>0</v>
      </c>
    </row>
    <row r="87" spans="1:7" ht="15">
      <c r="A87" s="91" t="s">
        <v>940</v>
      </c>
      <c r="B87" s="91">
        <v>2</v>
      </c>
      <c r="C87" s="134">
        <v>0.005174103834943662</v>
      </c>
      <c r="D87" s="91" t="s">
        <v>949</v>
      </c>
      <c r="E87" s="91" t="b">
        <v>0</v>
      </c>
      <c r="F87" s="91" t="b">
        <v>1</v>
      </c>
      <c r="G87" s="91" t="b">
        <v>0</v>
      </c>
    </row>
    <row r="88" spans="1:7" ht="15">
      <c r="A88" s="91" t="s">
        <v>941</v>
      </c>
      <c r="B88" s="91">
        <v>2</v>
      </c>
      <c r="C88" s="134">
        <v>0.005174103834943662</v>
      </c>
      <c r="D88" s="91" t="s">
        <v>949</v>
      </c>
      <c r="E88" s="91" t="b">
        <v>0</v>
      </c>
      <c r="F88" s="91" t="b">
        <v>0</v>
      </c>
      <c r="G88" s="91" t="b">
        <v>0</v>
      </c>
    </row>
    <row r="89" spans="1:7" ht="15">
      <c r="A89" s="91" t="s">
        <v>942</v>
      </c>
      <c r="B89" s="91">
        <v>2</v>
      </c>
      <c r="C89" s="134">
        <v>0.005174103834943662</v>
      </c>
      <c r="D89" s="91" t="s">
        <v>949</v>
      </c>
      <c r="E89" s="91" t="b">
        <v>0</v>
      </c>
      <c r="F89" s="91" t="b">
        <v>0</v>
      </c>
      <c r="G89" s="91" t="b">
        <v>0</v>
      </c>
    </row>
    <row r="90" spans="1:7" ht="15">
      <c r="A90" s="91" t="s">
        <v>943</v>
      </c>
      <c r="B90" s="91">
        <v>2</v>
      </c>
      <c r="C90" s="134">
        <v>0.005174103834943662</v>
      </c>
      <c r="D90" s="91" t="s">
        <v>949</v>
      </c>
      <c r="E90" s="91" t="b">
        <v>0</v>
      </c>
      <c r="F90" s="91" t="b">
        <v>0</v>
      </c>
      <c r="G90" s="91" t="b">
        <v>0</v>
      </c>
    </row>
    <row r="91" spans="1:7" ht="15">
      <c r="A91" s="91" t="s">
        <v>944</v>
      </c>
      <c r="B91" s="91">
        <v>2</v>
      </c>
      <c r="C91" s="134">
        <v>0.005174103834943662</v>
      </c>
      <c r="D91" s="91" t="s">
        <v>949</v>
      </c>
      <c r="E91" s="91" t="b">
        <v>0</v>
      </c>
      <c r="F91" s="91" t="b">
        <v>0</v>
      </c>
      <c r="G91" s="91" t="b">
        <v>0</v>
      </c>
    </row>
    <row r="92" spans="1:7" ht="15">
      <c r="A92" s="91" t="s">
        <v>945</v>
      </c>
      <c r="B92" s="91">
        <v>2</v>
      </c>
      <c r="C92" s="134">
        <v>0.006594056644679423</v>
      </c>
      <c r="D92" s="91" t="s">
        <v>949</v>
      </c>
      <c r="E92" s="91" t="b">
        <v>0</v>
      </c>
      <c r="F92" s="91" t="b">
        <v>0</v>
      </c>
      <c r="G92" s="91" t="b">
        <v>0</v>
      </c>
    </row>
    <row r="93" spans="1:7" ht="15">
      <c r="A93" s="91" t="s">
        <v>946</v>
      </c>
      <c r="B93" s="91">
        <v>2</v>
      </c>
      <c r="C93" s="134">
        <v>0.005174103834943662</v>
      </c>
      <c r="D93" s="91" t="s">
        <v>949</v>
      </c>
      <c r="E93" s="91" t="b">
        <v>0</v>
      </c>
      <c r="F93" s="91" t="b">
        <v>0</v>
      </c>
      <c r="G93" s="91" t="b">
        <v>0</v>
      </c>
    </row>
    <row r="94" spans="1:7" ht="15">
      <c r="A94" s="91" t="s">
        <v>215</v>
      </c>
      <c r="B94" s="91">
        <v>8</v>
      </c>
      <c r="C94" s="134">
        <v>0.005376832337578053</v>
      </c>
      <c r="D94" s="91" t="s">
        <v>733</v>
      </c>
      <c r="E94" s="91" t="b">
        <v>0</v>
      </c>
      <c r="F94" s="91" t="b">
        <v>0</v>
      </c>
      <c r="G94" s="91" t="b">
        <v>0</v>
      </c>
    </row>
    <row r="95" spans="1:7" ht="15">
      <c r="A95" s="91" t="s">
        <v>231</v>
      </c>
      <c r="B95" s="91">
        <v>5</v>
      </c>
      <c r="C95" s="134">
        <v>0.009105367456482107</v>
      </c>
      <c r="D95" s="91" t="s">
        <v>733</v>
      </c>
      <c r="E95" s="91" t="b">
        <v>0</v>
      </c>
      <c r="F95" s="91" t="b">
        <v>0</v>
      </c>
      <c r="G95" s="91" t="b">
        <v>0</v>
      </c>
    </row>
    <row r="96" spans="1:7" ht="15">
      <c r="A96" s="91" t="s">
        <v>784</v>
      </c>
      <c r="B96" s="91">
        <v>4</v>
      </c>
      <c r="C96" s="134">
        <v>0.0072842939651856856</v>
      </c>
      <c r="D96" s="91" t="s">
        <v>733</v>
      </c>
      <c r="E96" s="91" t="b">
        <v>0</v>
      </c>
      <c r="F96" s="91" t="b">
        <v>0</v>
      </c>
      <c r="G96" s="91" t="b">
        <v>0</v>
      </c>
    </row>
    <row r="97" spans="1:7" ht="15">
      <c r="A97" s="91" t="s">
        <v>293</v>
      </c>
      <c r="B97" s="91">
        <v>4</v>
      </c>
      <c r="C97" s="134">
        <v>0.0072842939651856856</v>
      </c>
      <c r="D97" s="91" t="s">
        <v>733</v>
      </c>
      <c r="E97" s="91" t="b">
        <v>0</v>
      </c>
      <c r="F97" s="91" t="b">
        <v>0</v>
      </c>
      <c r="G97" s="91" t="b">
        <v>0</v>
      </c>
    </row>
    <row r="98" spans="1:7" ht="15">
      <c r="A98" s="91" t="s">
        <v>785</v>
      </c>
      <c r="B98" s="91">
        <v>4</v>
      </c>
      <c r="C98" s="134">
        <v>0.009191755592793319</v>
      </c>
      <c r="D98" s="91" t="s">
        <v>733</v>
      </c>
      <c r="E98" s="91" t="b">
        <v>0</v>
      </c>
      <c r="F98" s="91" t="b">
        <v>0</v>
      </c>
      <c r="G98" s="91" t="b">
        <v>0</v>
      </c>
    </row>
    <row r="99" spans="1:7" ht="15">
      <c r="A99" s="91" t="s">
        <v>786</v>
      </c>
      <c r="B99" s="91">
        <v>3</v>
      </c>
      <c r="C99" s="134">
        <v>0.00689381669459499</v>
      </c>
      <c r="D99" s="91" t="s">
        <v>733</v>
      </c>
      <c r="E99" s="91" t="b">
        <v>0</v>
      </c>
      <c r="F99" s="91" t="b">
        <v>0</v>
      </c>
      <c r="G99" s="91" t="b">
        <v>0</v>
      </c>
    </row>
    <row r="100" spans="1:7" ht="15">
      <c r="A100" s="91" t="s">
        <v>782</v>
      </c>
      <c r="B100" s="91">
        <v>3</v>
      </c>
      <c r="C100" s="134">
        <v>0.00689381669459499</v>
      </c>
      <c r="D100" s="91" t="s">
        <v>733</v>
      </c>
      <c r="E100" s="91" t="b">
        <v>0</v>
      </c>
      <c r="F100" s="91" t="b">
        <v>0</v>
      </c>
      <c r="G100" s="91" t="b">
        <v>0</v>
      </c>
    </row>
    <row r="101" spans="1:7" ht="15">
      <c r="A101" s="91" t="s">
        <v>768</v>
      </c>
      <c r="B101" s="91">
        <v>3</v>
      </c>
      <c r="C101" s="134">
        <v>0.00689381669459499</v>
      </c>
      <c r="D101" s="91" t="s">
        <v>733</v>
      </c>
      <c r="E101" s="91" t="b">
        <v>0</v>
      </c>
      <c r="F101" s="91" t="b">
        <v>0</v>
      </c>
      <c r="G101" s="91" t="b">
        <v>0</v>
      </c>
    </row>
    <row r="102" spans="1:7" ht="15">
      <c r="A102" s="91" t="s">
        <v>787</v>
      </c>
      <c r="B102" s="91">
        <v>3</v>
      </c>
      <c r="C102" s="134">
        <v>0.008910128821186759</v>
      </c>
      <c r="D102" s="91" t="s">
        <v>733</v>
      </c>
      <c r="E102" s="91" t="b">
        <v>0</v>
      </c>
      <c r="F102" s="91" t="b">
        <v>0</v>
      </c>
      <c r="G102" s="91" t="b">
        <v>0</v>
      </c>
    </row>
    <row r="103" spans="1:7" ht="15">
      <c r="A103" s="91" t="s">
        <v>244</v>
      </c>
      <c r="B103" s="91">
        <v>3</v>
      </c>
      <c r="C103" s="134">
        <v>0.00689381669459499</v>
      </c>
      <c r="D103" s="91" t="s">
        <v>733</v>
      </c>
      <c r="E103" s="91" t="b">
        <v>0</v>
      </c>
      <c r="F103" s="91" t="b">
        <v>0</v>
      </c>
      <c r="G103" s="91" t="b">
        <v>0</v>
      </c>
    </row>
    <row r="104" spans="1:7" ht="15">
      <c r="A104" s="91" t="s">
        <v>248</v>
      </c>
      <c r="B104" s="91">
        <v>3</v>
      </c>
      <c r="C104" s="134">
        <v>0.00689381669459499</v>
      </c>
      <c r="D104" s="91" t="s">
        <v>733</v>
      </c>
      <c r="E104" s="91" t="b">
        <v>0</v>
      </c>
      <c r="F104" s="91" t="b">
        <v>0</v>
      </c>
      <c r="G104" s="91" t="b">
        <v>0</v>
      </c>
    </row>
    <row r="105" spans="1:7" ht="15">
      <c r="A105" s="91" t="s">
        <v>225</v>
      </c>
      <c r="B105" s="91">
        <v>2</v>
      </c>
      <c r="C105" s="134">
        <v>0.005940085880791173</v>
      </c>
      <c r="D105" s="91" t="s">
        <v>733</v>
      </c>
      <c r="E105" s="91" t="b">
        <v>0</v>
      </c>
      <c r="F105" s="91" t="b">
        <v>0</v>
      </c>
      <c r="G105" s="91" t="b">
        <v>0</v>
      </c>
    </row>
    <row r="106" spans="1:7" ht="15">
      <c r="A106" s="91" t="s">
        <v>250</v>
      </c>
      <c r="B106" s="91">
        <v>2</v>
      </c>
      <c r="C106" s="134">
        <v>0.005940085880791173</v>
      </c>
      <c r="D106" s="91" t="s">
        <v>733</v>
      </c>
      <c r="E106" s="91" t="b">
        <v>0</v>
      </c>
      <c r="F106" s="91" t="b">
        <v>0</v>
      </c>
      <c r="G106" s="91" t="b">
        <v>0</v>
      </c>
    </row>
    <row r="107" spans="1:7" ht="15">
      <c r="A107" s="91" t="s">
        <v>911</v>
      </c>
      <c r="B107" s="91">
        <v>2</v>
      </c>
      <c r="C107" s="134">
        <v>0.005940085880791173</v>
      </c>
      <c r="D107" s="91" t="s">
        <v>733</v>
      </c>
      <c r="E107" s="91" t="b">
        <v>0</v>
      </c>
      <c r="F107" s="91" t="b">
        <v>0</v>
      </c>
      <c r="G107" s="91" t="b">
        <v>0</v>
      </c>
    </row>
    <row r="108" spans="1:7" ht="15">
      <c r="A108" s="91" t="s">
        <v>921</v>
      </c>
      <c r="B108" s="91">
        <v>2</v>
      </c>
      <c r="C108" s="134">
        <v>0.005940085880791173</v>
      </c>
      <c r="D108" s="91" t="s">
        <v>733</v>
      </c>
      <c r="E108" s="91" t="b">
        <v>0</v>
      </c>
      <c r="F108" s="91" t="b">
        <v>0</v>
      </c>
      <c r="G108" s="91" t="b">
        <v>0</v>
      </c>
    </row>
    <row r="109" spans="1:7" ht="15">
      <c r="A109" s="91" t="s">
        <v>931</v>
      </c>
      <c r="B109" s="91">
        <v>2</v>
      </c>
      <c r="C109" s="134">
        <v>0.005940085880791173</v>
      </c>
      <c r="D109" s="91" t="s">
        <v>733</v>
      </c>
      <c r="E109" s="91" t="b">
        <v>0</v>
      </c>
      <c r="F109" s="91" t="b">
        <v>0</v>
      </c>
      <c r="G109" s="91" t="b">
        <v>0</v>
      </c>
    </row>
    <row r="110" spans="1:7" ht="15">
      <c r="A110" s="91" t="s">
        <v>926</v>
      </c>
      <c r="B110" s="91">
        <v>2</v>
      </c>
      <c r="C110" s="134">
        <v>0.005940085880791173</v>
      </c>
      <c r="D110" s="91" t="s">
        <v>733</v>
      </c>
      <c r="E110" s="91" t="b">
        <v>1</v>
      </c>
      <c r="F110" s="91" t="b">
        <v>0</v>
      </c>
      <c r="G110" s="91" t="b">
        <v>0</v>
      </c>
    </row>
    <row r="111" spans="1:7" ht="15">
      <c r="A111" s="91" t="s">
        <v>945</v>
      </c>
      <c r="B111" s="91">
        <v>2</v>
      </c>
      <c r="C111" s="134">
        <v>0.008238024778989503</v>
      </c>
      <c r="D111" s="91" t="s">
        <v>733</v>
      </c>
      <c r="E111" s="91" t="b">
        <v>0</v>
      </c>
      <c r="F111" s="91" t="b">
        <v>0</v>
      </c>
      <c r="G111" s="91" t="b">
        <v>0</v>
      </c>
    </row>
    <row r="112" spans="1:7" ht="15">
      <c r="A112" s="91" t="s">
        <v>792</v>
      </c>
      <c r="B112" s="91">
        <v>2</v>
      </c>
      <c r="C112" s="134">
        <v>0.005940085880791173</v>
      </c>
      <c r="D112" s="91" t="s">
        <v>733</v>
      </c>
      <c r="E112" s="91" t="b">
        <v>0</v>
      </c>
      <c r="F112" s="91" t="b">
        <v>0</v>
      </c>
      <c r="G112" s="91" t="b">
        <v>0</v>
      </c>
    </row>
    <row r="113" spans="1:7" ht="15">
      <c r="A113" s="91" t="s">
        <v>912</v>
      </c>
      <c r="B113" s="91">
        <v>2</v>
      </c>
      <c r="C113" s="134">
        <v>0.005940085880791173</v>
      </c>
      <c r="D113" s="91" t="s">
        <v>733</v>
      </c>
      <c r="E113" s="91" t="b">
        <v>0</v>
      </c>
      <c r="F113" s="91" t="b">
        <v>0</v>
      </c>
      <c r="G113" s="91" t="b">
        <v>0</v>
      </c>
    </row>
    <row r="114" spans="1:7" ht="15">
      <c r="A114" s="91" t="s">
        <v>906</v>
      </c>
      <c r="B114" s="91">
        <v>2</v>
      </c>
      <c r="C114" s="134">
        <v>0.005940085880791173</v>
      </c>
      <c r="D114" s="91" t="s">
        <v>733</v>
      </c>
      <c r="E114" s="91" t="b">
        <v>0</v>
      </c>
      <c r="F114" s="91" t="b">
        <v>0</v>
      </c>
      <c r="G114" s="91" t="b">
        <v>0</v>
      </c>
    </row>
    <row r="115" spans="1:7" ht="15">
      <c r="A115" s="91" t="s">
        <v>929</v>
      </c>
      <c r="B115" s="91">
        <v>2</v>
      </c>
      <c r="C115" s="134">
        <v>0.005940085880791173</v>
      </c>
      <c r="D115" s="91" t="s">
        <v>733</v>
      </c>
      <c r="E115" s="91" t="b">
        <v>0</v>
      </c>
      <c r="F115" s="91" t="b">
        <v>0</v>
      </c>
      <c r="G115" s="91" t="b">
        <v>0</v>
      </c>
    </row>
    <row r="116" spans="1:7" ht="15">
      <c r="A116" s="91" t="s">
        <v>930</v>
      </c>
      <c r="B116" s="91">
        <v>2</v>
      </c>
      <c r="C116" s="134">
        <v>0.005940085880791173</v>
      </c>
      <c r="D116" s="91" t="s">
        <v>733</v>
      </c>
      <c r="E116" s="91" t="b">
        <v>0</v>
      </c>
      <c r="F116" s="91" t="b">
        <v>0</v>
      </c>
      <c r="G116" s="91" t="b">
        <v>0</v>
      </c>
    </row>
    <row r="117" spans="1:7" ht="15">
      <c r="A117" s="91" t="s">
        <v>913</v>
      </c>
      <c r="B117" s="91">
        <v>2</v>
      </c>
      <c r="C117" s="134">
        <v>0.005940085880791173</v>
      </c>
      <c r="D117" s="91" t="s">
        <v>733</v>
      </c>
      <c r="E117" s="91" t="b">
        <v>0</v>
      </c>
      <c r="F117" s="91" t="b">
        <v>0</v>
      </c>
      <c r="G117" s="91" t="b">
        <v>0</v>
      </c>
    </row>
    <row r="118" spans="1:7" ht="15">
      <c r="A118" s="91" t="s">
        <v>933</v>
      </c>
      <c r="B118" s="91">
        <v>2</v>
      </c>
      <c r="C118" s="134">
        <v>0.008238024778989503</v>
      </c>
      <c r="D118" s="91" t="s">
        <v>733</v>
      </c>
      <c r="E118" s="91" t="b">
        <v>0</v>
      </c>
      <c r="F118" s="91" t="b">
        <v>0</v>
      </c>
      <c r="G118" s="91" t="b">
        <v>0</v>
      </c>
    </row>
    <row r="119" spans="1:7" ht="15">
      <c r="A119" s="91" t="s">
        <v>237</v>
      </c>
      <c r="B119" s="91">
        <v>2</v>
      </c>
      <c r="C119" s="134">
        <v>0.005940085880791173</v>
      </c>
      <c r="D119" s="91" t="s">
        <v>733</v>
      </c>
      <c r="E119" s="91" t="b">
        <v>0</v>
      </c>
      <c r="F119" s="91" t="b">
        <v>0</v>
      </c>
      <c r="G119" s="91" t="b">
        <v>0</v>
      </c>
    </row>
    <row r="120" spans="1:7" ht="15">
      <c r="A120" s="91" t="s">
        <v>220</v>
      </c>
      <c r="B120" s="91">
        <v>2</v>
      </c>
      <c r="C120" s="134">
        <v>0.005940085880791173</v>
      </c>
      <c r="D120" s="91" t="s">
        <v>733</v>
      </c>
      <c r="E120" s="91" t="b">
        <v>0</v>
      </c>
      <c r="F120" s="91" t="b">
        <v>0</v>
      </c>
      <c r="G120" s="91" t="b">
        <v>0</v>
      </c>
    </row>
    <row r="121" spans="1:7" ht="15">
      <c r="A121" s="91" t="s">
        <v>245</v>
      </c>
      <c r="B121" s="91">
        <v>2</v>
      </c>
      <c r="C121" s="134">
        <v>0.005940085880791173</v>
      </c>
      <c r="D121" s="91" t="s">
        <v>733</v>
      </c>
      <c r="E121" s="91" t="b">
        <v>0</v>
      </c>
      <c r="F121" s="91" t="b">
        <v>0</v>
      </c>
      <c r="G121" s="91" t="b">
        <v>0</v>
      </c>
    </row>
    <row r="122" spans="1:7" ht="15">
      <c r="A122" s="91" t="s">
        <v>221</v>
      </c>
      <c r="B122" s="91">
        <v>2</v>
      </c>
      <c r="C122" s="134">
        <v>0.005940085880791173</v>
      </c>
      <c r="D122" s="91" t="s">
        <v>733</v>
      </c>
      <c r="E122" s="91" t="b">
        <v>0</v>
      </c>
      <c r="F122" s="91" t="b">
        <v>0</v>
      </c>
      <c r="G122" s="91" t="b">
        <v>0</v>
      </c>
    </row>
    <row r="123" spans="1:7" ht="15">
      <c r="A123" s="91" t="s">
        <v>294</v>
      </c>
      <c r="B123" s="91">
        <v>2</v>
      </c>
      <c r="C123" s="134">
        <v>0.005940085880791173</v>
      </c>
      <c r="D123" s="91" t="s">
        <v>733</v>
      </c>
      <c r="E123" s="91" t="b">
        <v>0</v>
      </c>
      <c r="F123" s="91" t="b">
        <v>0</v>
      </c>
      <c r="G123" s="91" t="b">
        <v>0</v>
      </c>
    </row>
    <row r="124" spans="1:7" ht="15">
      <c r="A124" s="91" t="s">
        <v>927</v>
      </c>
      <c r="B124" s="91">
        <v>2</v>
      </c>
      <c r="C124" s="134">
        <v>0.005940085880791173</v>
      </c>
      <c r="D124" s="91" t="s">
        <v>733</v>
      </c>
      <c r="E124" s="91" t="b">
        <v>0</v>
      </c>
      <c r="F124" s="91" t="b">
        <v>0</v>
      </c>
      <c r="G124" s="91" t="b">
        <v>0</v>
      </c>
    </row>
    <row r="125" spans="1:7" ht="15">
      <c r="A125" s="91" t="s">
        <v>928</v>
      </c>
      <c r="B125" s="91">
        <v>2</v>
      </c>
      <c r="C125" s="134">
        <v>0.005940085880791173</v>
      </c>
      <c r="D125" s="91" t="s">
        <v>733</v>
      </c>
      <c r="E125" s="91" t="b">
        <v>0</v>
      </c>
      <c r="F125" s="91" t="b">
        <v>0</v>
      </c>
      <c r="G125" s="91" t="b">
        <v>0</v>
      </c>
    </row>
    <row r="126" spans="1:7" ht="15">
      <c r="A126" s="91" t="s">
        <v>922</v>
      </c>
      <c r="B126" s="91">
        <v>2</v>
      </c>
      <c r="C126" s="134">
        <v>0.005940085880791173</v>
      </c>
      <c r="D126" s="91" t="s">
        <v>733</v>
      </c>
      <c r="E126" s="91" t="b">
        <v>0</v>
      </c>
      <c r="F126" s="91" t="b">
        <v>0</v>
      </c>
      <c r="G126" s="91" t="b">
        <v>0</v>
      </c>
    </row>
    <row r="127" spans="1:7" ht="15">
      <c r="A127" s="91" t="s">
        <v>923</v>
      </c>
      <c r="B127" s="91">
        <v>2</v>
      </c>
      <c r="C127" s="134">
        <v>0.005940085880791173</v>
      </c>
      <c r="D127" s="91" t="s">
        <v>733</v>
      </c>
      <c r="E127" s="91" t="b">
        <v>1</v>
      </c>
      <c r="F127" s="91" t="b">
        <v>0</v>
      </c>
      <c r="G127" s="91" t="b">
        <v>0</v>
      </c>
    </row>
    <row r="128" spans="1:7" ht="15">
      <c r="A128" s="91" t="s">
        <v>227</v>
      </c>
      <c r="B128" s="91">
        <v>2</v>
      </c>
      <c r="C128" s="134">
        <v>0.005940085880791173</v>
      </c>
      <c r="D128" s="91" t="s">
        <v>733</v>
      </c>
      <c r="E128" s="91" t="b">
        <v>0</v>
      </c>
      <c r="F128" s="91" t="b">
        <v>0</v>
      </c>
      <c r="G128" s="91" t="b">
        <v>0</v>
      </c>
    </row>
    <row r="129" spans="1:7" ht="15">
      <c r="A129" s="91" t="s">
        <v>226</v>
      </c>
      <c r="B129" s="91">
        <v>2</v>
      </c>
      <c r="C129" s="134">
        <v>0.005940085880791173</v>
      </c>
      <c r="D129" s="91" t="s">
        <v>733</v>
      </c>
      <c r="E129" s="91" t="b">
        <v>0</v>
      </c>
      <c r="F129" s="91" t="b">
        <v>0</v>
      </c>
      <c r="G129" s="91" t="b">
        <v>0</v>
      </c>
    </row>
    <row r="130" spans="1:7" ht="15">
      <c r="A130" s="91" t="s">
        <v>924</v>
      </c>
      <c r="B130" s="91">
        <v>2</v>
      </c>
      <c r="C130" s="134">
        <v>0.005940085880791173</v>
      </c>
      <c r="D130" s="91" t="s">
        <v>733</v>
      </c>
      <c r="E130" s="91" t="b">
        <v>1</v>
      </c>
      <c r="F130" s="91" t="b">
        <v>0</v>
      </c>
      <c r="G130" s="91" t="b">
        <v>0</v>
      </c>
    </row>
    <row r="131" spans="1:7" ht="15">
      <c r="A131" s="91" t="s">
        <v>767</v>
      </c>
      <c r="B131" s="91">
        <v>2</v>
      </c>
      <c r="C131" s="134">
        <v>0.005940085880791173</v>
      </c>
      <c r="D131" s="91" t="s">
        <v>733</v>
      </c>
      <c r="E131" s="91" t="b">
        <v>0</v>
      </c>
      <c r="F131" s="91" t="b">
        <v>0</v>
      </c>
      <c r="G131" s="91" t="b">
        <v>0</v>
      </c>
    </row>
    <row r="132" spans="1:7" ht="15">
      <c r="A132" s="91" t="s">
        <v>925</v>
      </c>
      <c r="B132" s="91">
        <v>2</v>
      </c>
      <c r="C132" s="134">
        <v>0.005940085880791173</v>
      </c>
      <c r="D132" s="91" t="s">
        <v>733</v>
      </c>
      <c r="E132" s="91" t="b">
        <v>0</v>
      </c>
      <c r="F132" s="91" t="b">
        <v>0</v>
      </c>
      <c r="G132" s="91" t="b">
        <v>0</v>
      </c>
    </row>
    <row r="133" spans="1:7" ht="15">
      <c r="A133" s="91" t="s">
        <v>219</v>
      </c>
      <c r="B133" s="91">
        <v>3</v>
      </c>
      <c r="C133" s="134">
        <v>0</v>
      </c>
      <c r="D133" s="91" t="s">
        <v>734</v>
      </c>
      <c r="E133" s="91" t="b">
        <v>0</v>
      </c>
      <c r="F133" s="91" t="b">
        <v>0</v>
      </c>
      <c r="G133" s="91" t="b">
        <v>0</v>
      </c>
    </row>
    <row r="134" spans="1:7" ht="15">
      <c r="A134" s="91" t="s">
        <v>789</v>
      </c>
      <c r="B134" s="91">
        <v>2</v>
      </c>
      <c r="C134" s="134">
        <v>0.010062357660324641</v>
      </c>
      <c r="D134" s="91" t="s">
        <v>734</v>
      </c>
      <c r="E134" s="91" t="b">
        <v>0</v>
      </c>
      <c r="F134" s="91" t="b">
        <v>0</v>
      </c>
      <c r="G134" s="91" t="b">
        <v>0</v>
      </c>
    </row>
    <row r="135" spans="1:7" ht="15">
      <c r="A135" s="91" t="s">
        <v>790</v>
      </c>
      <c r="B135" s="91">
        <v>2</v>
      </c>
      <c r="C135" s="134">
        <v>0.010062357660324641</v>
      </c>
      <c r="D135" s="91" t="s">
        <v>734</v>
      </c>
      <c r="E135" s="91" t="b">
        <v>0</v>
      </c>
      <c r="F135" s="91" t="b">
        <v>0</v>
      </c>
      <c r="G135" s="91" t="b">
        <v>0</v>
      </c>
    </row>
    <row r="136" spans="1:7" ht="15">
      <c r="A136" s="91" t="s">
        <v>791</v>
      </c>
      <c r="B136" s="91">
        <v>2</v>
      </c>
      <c r="C136" s="134">
        <v>0.010062357660324641</v>
      </c>
      <c r="D136" s="91" t="s">
        <v>734</v>
      </c>
      <c r="E136" s="91" t="b">
        <v>0</v>
      </c>
      <c r="F136" s="91" t="b">
        <v>0</v>
      </c>
      <c r="G136" s="91" t="b">
        <v>0</v>
      </c>
    </row>
    <row r="137" spans="1:7" ht="15">
      <c r="A137" s="91" t="s">
        <v>215</v>
      </c>
      <c r="B137" s="91">
        <v>2</v>
      </c>
      <c r="C137" s="134">
        <v>0.010062357660324641</v>
      </c>
      <c r="D137" s="91" t="s">
        <v>734</v>
      </c>
      <c r="E137" s="91" t="b">
        <v>0</v>
      </c>
      <c r="F137" s="91" t="b">
        <v>0</v>
      </c>
      <c r="G137" s="91" t="b">
        <v>0</v>
      </c>
    </row>
    <row r="138" spans="1:7" ht="15">
      <c r="A138" s="91" t="s">
        <v>782</v>
      </c>
      <c r="B138" s="91">
        <v>2</v>
      </c>
      <c r="C138" s="134">
        <v>0.010062357660324641</v>
      </c>
      <c r="D138" s="91" t="s">
        <v>734</v>
      </c>
      <c r="E138" s="91" t="b">
        <v>0</v>
      </c>
      <c r="F138" s="91" t="b">
        <v>0</v>
      </c>
      <c r="G138" s="91" t="b">
        <v>0</v>
      </c>
    </row>
    <row r="139" spans="1:7" ht="15">
      <c r="A139" s="91" t="s">
        <v>792</v>
      </c>
      <c r="B139" s="91">
        <v>2</v>
      </c>
      <c r="C139" s="134">
        <v>0.010062357660324641</v>
      </c>
      <c r="D139" s="91" t="s">
        <v>734</v>
      </c>
      <c r="E139" s="91" t="b">
        <v>0</v>
      </c>
      <c r="F139" s="91" t="b">
        <v>0</v>
      </c>
      <c r="G139" s="91" t="b">
        <v>0</v>
      </c>
    </row>
    <row r="140" spans="1:7" ht="15">
      <c r="A140" s="91" t="s">
        <v>793</v>
      </c>
      <c r="B140" s="91">
        <v>2</v>
      </c>
      <c r="C140" s="134">
        <v>0.010062357660324641</v>
      </c>
      <c r="D140" s="91" t="s">
        <v>734</v>
      </c>
      <c r="E140" s="91" t="b">
        <v>0</v>
      </c>
      <c r="F140" s="91" t="b">
        <v>0</v>
      </c>
      <c r="G140" s="91" t="b">
        <v>0</v>
      </c>
    </row>
    <row r="141" spans="1:7" ht="15">
      <c r="A141" s="91" t="s">
        <v>794</v>
      </c>
      <c r="B141" s="91">
        <v>2</v>
      </c>
      <c r="C141" s="134">
        <v>0.010062357660324641</v>
      </c>
      <c r="D141" s="91" t="s">
        <v>734</v>
      </c>
      <c r="E141" s="91" t="b">
        <v>0</v>
      </c>
      <c r="F141" s="91" t="b">
        <v>0</v>
      </c>
      <c r="G141" s="91" t="b">
        <v>0</v>
      </c>
    </row>
    <row r="142" spans="1:7" ht="15">
      <c r="A142" s="91" t="s">
        <v>795</v>
      </c>
      <c r="B142" s="91">
        <v>2</v>
      </c>
      <c r="C142" s="134">
        <v>0.010062357660324641</v>
      </c>
      <c r="D142" s="91" t="s">
        <v>734</v>
      </c>
      <c r="E142" s="91" t="b">
        <v>0</v>
      </c>
      <c r="F142" s="91" t="b">
        <v>1</v>
      </c>
      <c r="G142" s="91" t="b">
        <v>0</v>
      </c>
    </row>
    <row r="143" spans="1:7" ht="15">
      <c r="A143" s="91" t="s">
        <v>914</v>
      </c>
      <c r="B143" s="91">
        <v>2</v>
      </c>
      <c r="C143" s="134">
        <v>0.010062357660324641</v>
      </c>
      <c r="D143" s="91" t="s">
        <v>734</v>
      </c>
      <c r="E143" s="91" t="b">
        <v>0</v>
      </c>
      <c r="F143" s="91" t="b">
        <v>0</v>
      </c>
      <c r="G143" s="91" t="b">
        <v>0</v>
      </c>
    </row>
    <row r="144" spans="1:7" ht="15">
      <c r="A144" s="91" t="s">
        <v>932</v>
      </c>
      <c r="B144" s="91">
        <v>2</v>
      </c>
      <c r="C144" s="134">
        <v>0.010062357660324641</v>
      </c>
      <c r="D144" s="91" t="s">
        <v>734</v>
      </c>
      <c r="E144" s="91" t="b">
        <v>0</v>
      </c>
      <c r="F144" s="91" t="b">
        <v>0</v>
      </c>
      <c r="G144" s="91" t="b">
        <v>0</v>
      </c>
    </row>
    <row r="145" spans="1:7" ht="15">
      <c r="A145" s="91" t="s">
        <v>212</v>
      </c>
      <c r="B145" s="91">
        <v>8</v>
      </c>
      <c r="C145" s="134">
        <v>0.006104567748538987</v>
      </c>
      <c r="D145" s="91" t="s">
        <v>735</v>
      </c>
      <c r="E145" s="91" t="b">
        <v>0</v>
      </c>
      <c r="F145" s="91" t="b">
        <v>0</v>
      </c>
      <c r="G145" s="91" t="b">
        <v>0</v>
      </c>
    </row>
    <row r="146" spans="1:7" ht="15">
      <c r="A146" s="91" t="s">
        <v>781</v>
      </c>
      <c r="B146" s="91">
        <v>6</v>
      </c>
      <c r="C146" s="134">
        <v>0.01048104328896172</v>
      </c>
      <c r="D146" s="91" t="s">
        <v>735</v>
      </c>
      <c r="E146" s="91" t="b">
        <v>0</v>
      </c>
      <c r="F146" s="91" t="b">
        <v>0</v>
      </c>
      <c r="G146" s="91" t="b">
        <v>0</v>
      </c>
    </row>
    <row r="147" spans="1:7" ht="15">
      <c r="A147" s="91" t="s">
        <v>215</v>
      </c>
      <c r="B147" s="91">
        <v>4</v>
      </c>
      <c r="C147" s="134">
        <v>0.012533543580221657</v>
      </c>
      <c r="D147" s="91" t="s">
        <v>735</v>
      </c>
      <c r="E147" s="91" t="b">
        <v>0</v>
      </c>
      <c r="F147" s="91" t="b">
        <v>0</v>
      </c>
      <c r="G147" s="91" t="b">
        <v>0</v>
      </c>
    </row>
    <row r="148" spans="1:7" ht="15">
      <c r="A148" s="91" t="s">
        <v>797</v>
      </c>
      <c r="B148" s="91">
        <v>4</v>
      </c>
      <c r="C148" s="134">
        <v>0.012533543580221657</v>
      </c>
      <c r="D148" s="91" t="s">
        <v>735</v>
      </c>
      <c r="E148" s="91" t="b">
        <v>1</v>
      </c>
      <c r="F148" s="91" t="b">
        <v>0</v>
      </c>
      <c r="G148" s="91" t="b">
        <v>0</v>
      </c>
    </row>
    <row r="149" spans="1:7" ht="15">
      <c r="A149" s="91" t="s">
        <v>798</v>
      </c>
      <c r="B149" s="91">
        <v>4</v>
      </c>
      <c r="C149" s="134">
        <v>0.012533543580221657</v>
      </c>
      <c r="D149" s="91" t="s">
        <v>735</v>
      </c>
      <c r="E149" s="91" t="b">
        <v>0</v>
      </c>
      <c r="F149" s="91" t="b">
        <v>0</v>
      </c>
      <c r="G149" s="91" t="b">
        <v>0</v>
      </c>
    </row>
    <row r="150" spans="1:7" ht="15">
      <c r="A150" s="91" t="s">
        <v>799</v>
      </c>
      <c r="B150" s="91">
        <v>4</v>
      </c>
      <c r="C150" s="134">
        <v>0.012533543580221657</v>
      </c>
      <c r="D150" s="91" t="s">
        <v>735</v>
      </c>
      <c r="E150" s="91" t="b">
        <v>0</v>
      </c>
      <c r="F150" s="91" t="b">
        <v>0</v>
      </c>
      <c r="G150" s="91" t="b">
        <v>0</v>
      </c>
    </row>
    <row r="151" spans="1:7" ht="15">
      <c r="A151" s="91" t="s">
        <v>800</v>
      </c>
      <c r="B151" s="91">
        <v>4</v>
      </c>
      <c r="C151" s="134">
        <v>0.012533543580221657</v>
      </c>
      <c r="D151" s="91" t="s">
        <v>735</v>
      </c>
      <c r="E151" s="91" t="b">
        <v>0</v>
      </c>
      <c r="F151" s="91" t="b">
        <v>1</v>
      </c>
      <c r="G151" s="91" t="b">
        <v>0</v>
      </c>
    </row>
    <row r="152" spans="1:7" ht="15">
      <c r="A152" s="91" t="s">
        <v>801</v>
      </c>
      <c r="B152" s="91">
        <v>4</v>
      </c>
      <c r="C152" s="134">
        <v>0.012533543580221657</v>
      </c>
      <c r="D152" s="91" t="s">
        <v>735</v>
      </c>
      <c r="E152" s="91" t="b">
        <v>0</v>
      </c>
      <c r="F152" s="91" t="b">
        <v>0</v>
      </c>
      <c r="G152" s="91" t="b">
        <v>0</v>
      </c>
    </row>
    <row r="153" spans="1:7" ht="15">
      <c r="A153" s="91" t="s">
        <v>802</v>
      </c>
      <c r="B153" s="91">
        <v>4</v>
      </c>
      <c r="C153" s="134">
        <v>0.012533543580221657</v>
      </c>
      <c r="D153" s="91" t="s">
        <v>735</v>
      </c>
      <c r="E153" s="91" t="b">
        <v>0</v>
      </c>
      <c r="F153" s="91" t="b">
        <v>0</v>
      </c>
      <c r="G153" s="91" t="b">
        <v>0</v>
      </c>
    </row>
    <row r="154" spans="1:7" ht="15">
      <c r="A154" s="91" t="s">
        <v>803</v>
      </c>
      <c r="B154" s="91">
        <v>4</v>
      </c>
      <c r="C154" s="134">
        <v>0.012533543580221657</v>
      </c>
      <c r="D154" s="91" t="s">
        <v>735</v>
      </c>
      <c r="E154" s="91" t="b">
        <v>0</v>
      </c>
      <c r="F154" s="91" t="b">
        <v>0</v>
      </c>
      <c r="G154" s="91" t="b">
        <v>0</v>
      </c>
    </row>
    <row r="155" spans="1:7" ht="15">
      <c r="A155" s="91" t="s">
        <v>907</v>
      </c>
      <c r="B155" s="91">
        <v>4</v>
      </c>
      <c r="C155" s="134">
        <v>0.012533543580221657</v>
      </c>
      <c r="D155" s="91" t="s">
        <v>735</v>
      </c>
      <c r="E155" s="91" t="b">
        <v>0</v>
      </c>
      <c r="F155" s="91" t="b">
        <v>0</v>
      </c>
      <c r="G155" s="91" t="b">
        <v>0</v>
      </c>
    </row>
    <row r="156" spans="1:7" ht="15">
      <c r="A156" s="91" t="s">
        <v>908</v>
      </c>
      <c r="B156" s="91">
        <v>4</v>
      </c>
      <c r="C156" s="134">
        <v>0.012533543580221657</v>
      </c>
      <c r="D156" s="91" t="s">
        <v>735</v>
      </c>
      <c r="E156" s="91" t="b">
        <v>0</v>
      </c>
      <c r="F156" s="91" t="b">
        <v>0</v>
      </c>
      <c r="G156" s="91" t="b">
        <v>0</v>
      </c>
    </row>
    <row r="157" spans="1:7" ht="15">
      <c r="A157" s="91" t="s">
        <v>216</v>
      </c>
      <c r="B157" s="91">
        <v>4</v>
      </c>
      <c r="C157" s="134">
        <v>0.012533543580221657</v>
      </c>
      <c r="D157" s="91" t="s">
        <v>735</v>
      </c>
      <c r="E157" s="91" t="b">
        <v>0</v>
      </c>
      <c r="F157" s="91" t="b">
        <v>0</v>
      </c>
      <c r="G157" s="91" t="b">
        <v>0</v>
      </c>
    </row>
    <row r="158" spans="1:7" ht="15">
      <c r="A158" s="91" t="s">
        <v>909</v>
      </c>
      <c r="B158" s="91">
        <v>3</v>
      </c>
      <c r="C158" s="134">
        <v>0.012351466423944983</v>
      </c>
      <c r="D158" s="91" t="s">
        <v>735</v>
      </c>
      <c r="E158" s="91" t="b">
        <v>0</v>
      </c>
      <c r="F158" s="91" t="b">
        <v>0</v>
      </c>
      <c r="G158" s="91" t="b">
        <v>0</v>
      </c>
    </row>
    <row r="159" spans="1:7" ht="15">
      <c r="A159" s="91" t="s">
        <v>906</v>
      </c>
      <c r="B159" s="91">
        <v>3</v>
      </c>
      <c r="C159" s="134">
        <v>0.012351466423944983</v>
      </c>
      <c r="D159" s="91" t="s">
        <v>735</v>
      </c>
      <c r="E159" s="91" t="b">
        <v>0</v>
      </c>
      <c r="F159" s="91" t="b">
        <v>0</v>
      </c>
      <c r="G159" s="91" t="b">
        <v>0</v>
      </c>
    </row>
    <row r="160" spans="1:7" ht="15">
      <c r="A160" s="91" t="s">
        <v>224</v>
      </c>
      <c r="B160" s="91">
        <v>3</v>
      </c>
      <c r="C160" s="134">
        <v>0.012351466423944983</v>
      </c>
      <c r="D160" s="91" t="s">
        <v>735</v>
      </c>
      <c r="E160" s="91" t="b">
        <v>0</v>
      </c>
      <c r="F160" s="91" t="b">
        <v>0</v>
      </c>
      <c r="G160" s="91" t="b">
        <v>0</v>
      </c>
    </row>
    <row r="161" spans="1:7" ht="15">
      <c r="A161" s="91" t="s">
        <v>910</v>
      </c>
      <c r="B161" s="91">
        <v>3</v>
      </c>
      <c r="C161" s="134">
        <v>0.012351466423944983</v>
      </c>
      <c r="D161" s="91" t="s">
        <v>735</v>
      </c>
      <c r="E161" s="91" t="b">
        <v>1</v>
      </c>
      <c r="F161" s="91" t="b">
        <v>0</v>
      </c>
      <c r="G161" s="91" t="b">
        <v>0</v>
      </c>
    </row>
    <row r="162" spans="1:7" ht="15">
      <c r="A162" s="91" t="s">
        <v>916</v>
      </c>
      <c r="B162" s="91">
        <v>2</v>
      </c>
      <c r="C162" s="134">
        <v>0.011007401643086912</v>
      </c>
      <c r="D162" s="91" t="s">
        <v>735</v>
      </c>
      <c r="E162" s="91" t="b">
        <v>0</v>
      </c>
      <c r="F162" s="91" t="b">
        <v>0</v>
      </c>
      <c r="G162" s="91" t="b">
        <v>0</v>
      </c>
    </row>
    <row r="163" spans="1:7" ht="15">
      <c r="A163" s="91" t="s">
        <v>917</v>
      </c>
      <c r="B163" s="91">
        <v>2</v>
      </c>
      <c r="C163" s="134">
        <v>0.011007401643086912</v>
      </c>
      <c r="D163" s="91" t="s">
        <v>735</v>
      </c>
      <c r="E163" s="91" t="b">
        <v>0</v>
      </c>
      <c r="F163" s="91" t="b">
        <v>0</v>
      </c>
      <c r="G163" s="91" t="b">
        <v>0</v>
      </c>
    </row>
    <row r="164" spans="1:7" ht="15">
      <c r="A164" s="91" t="s">
        <v>918</v>
      </c>
      <c r="B164" s="91">
        <v>2</v>
      </c>
      <c r="C164" s="134">
        <v>0.011007401643086912</v>
      </c>
      <c r="D164" s="91" t="s">
        <v>735</v>
      </c>
      <c r="E164" s="91" t="b">
        <v>0</v>
      </c>
      <c r="F164" s="91" t="b">
        <v>0</v>
      </c>
      <c r="G164" s="91" t="b">
        <v>0</v>
      </c>
    </row>
    <row r="165" spans="1:7" ht="15">
      <c r="A165" s="91" t="s">
        <v>919</v>
      </c>
      <c r="B165" s="91">
        <v>2</v>
      </c>
      <c r="C165" s="134">
        <v>0.011007401643086912</v>
      </c>
      <c r="D165" s="91" t="s">
        <v>735</v>
      </c>
      <c r="E165" s="91" t="b">
        <v>0</v>
      </c>
      <c r="F165" s="91" t="b">
        <v>0</v>
      </c>
      <c r="G165" s="91" t="b">
        <v>0</v>
      </c>
    </row>
    <row r="166" spans="1:7" ht="15">
      <c r="A166" s="91" t="s">
        <v>920</v>
      </c>
      <c r="B166" s="91">
        <v>2</v>
      </c>
      <c r="C166" s="134">
        <v>0.011007401643086912</v>
      </c>
      <c r="D166" s="91" t="s">
        <v>735</v>
      </c>
      <c r="E166" s="91" t="b">
        <v>0</v>
      </c>
      <c r="F166" s="91" t="b">
        <v>0</v>
      </c>
      <c r="G166" s="91" t="b">
        <v>0</v>
      </c>
    </row>
    <row r="167" spans="1:7" ht="15">
      <c r="A167" s="91" t="s">
        <v>231</v>
      </c>
      <c r="B167" s="91">
        <v>2</v>
      </c>
      <c r="C167" s="134">
        <v>0.011007401643086912</v>
      </c>
      <c r="D167" s="91" t="s">
        <v>735</v>
      </c>
      <c r="E167" s="91" t="b">
        <v>0</v>
      </c>
      <c r="F167" s="91" t="b">
        <v>0</v>
      </c>
      <c r="G167" s="91" t="b">
        <v>0</v>
      </c>
    </row>
    <row r="168" spans="1:7" ht="15">
      <c r="A168" s="91" t="s">
        <v>937</v>
      </c>
      <c r="B168" s="91">
        <v>2</v>
      </c>
      <c r="C168" s="134">
        <v>0.011007401643086912</v>
      </c>
      <c r="D168" s="91" t="s">
        <v>735</v>
      </c>
      <c r="E168" s="91" t="b">
        <v>0</v>
      </c>
      <c r="F168" s="91" t="b">
        <v>0</v>
      </c>
      <c r="G168" s="91" t="b">
        <v>0</v>
      </c>
    </row>
    <row r="169" spans="1:7" ht="15">
      <c r="A169" s="91" t="s">
        <v>915</v>
      </c>
      <c r="B169" s="91">
        <v>2</v>
      </c>
      <c r="C169" s="134">
        <v>0.011007401643086912</v>
      </c>
      <c r="D169" s="91" t="s">
        <v>735</v>
      </c>
      <c r="E169" s="91" t="b">
        <v>0</v>
      </c>
      <c r="F169" s="91" t="b">
        <v>0</v>
      </c>
      <c r="G169" s="91" t="b">
        <v>0</v>
      </c>
    </row>
    <row r="170" spans="1:7" ht="15">
      <c r="A170" s="91" t="s">
        <v>938</v>
      </c>
      <c r="B170" s="91">
        <v>2</v>
      </c>
      <c r="C170" s="134">
        <v>0.011007401643086912</v>
      </c>
      <c r="D170" s="91" t="s">
        <v>735</v>
      </c>
      <c r="E170" s="91" t="b">
        <v>0</v>
      </c>
      <c r="F170" s="91" t="b">
        <v>0</v>
      </c>
      <c r="G170" s="91" t="b">
        <v>0</v>
      </c>
    </row>
    <row r="171" spans="1:7" ht="15">
      <c r="A171" s="91" t="s">
        <v>939</v>
      </c>
      <c r="B171" s="91">
        <v>2</v>
      </c>
      <c r="C171" s="134">
        <v>0.011007401643086912</v>
      </c>
      <c r="D171" s="91" t="s">
        <v>735</v>
      </c>
      <c r="E171" s="91" t="b">
        <v>0</v>
      </c>
      <c r="F171" s="91" t="b">
        <v>0</v>
      </c>
      <c r="G171" s="91" t="b">
        <v>0</v>
      </c>
    </row>
    <row r="172" spans="1:7" ht="15">
      <c r="A172" s="91" t="s">
        <v>940</v>
      </c>
      <c r="B172" s="91">
        <v>2</v>
      </c>
      <c r="C172" s="134">
        <v>0.011007401643086912</v>
      </c>
      <c r="D172" s="91" t="s">
        <v>735</v>
      </c>
      <c r="E172" s="91" t="b">
        <v>0</v>
      </c>
      <c r="F172" s="91" t="b">
        <v>1</v>
      </c>
      <c r="G172" s="91" t="b">
        <v>0</v>
      </c>
    </row>
    <row r="173" spans="1:7" ht="15">
      <c r="A173" s="91" t="s">
        <v>941</v>
      </c>
      <c r="B173" s="91">
        <v>2</v>
      </c>
      <c r="C173" s="134">
        <v>0.011007401643086912</v>
      </c>
      <c r="D173" s="91" t="s">
        <v>735</v>
      </c>
      <c r="E173" s="91" t="b">
        <v>0</v>
      </c>
      <c r="F173" s="91" t="b">
        <v>0</v>
      </c>
      <c r="G173" s="91" t="b">
        <v>0</v>
      </c>
    </row>
    <row r="174" spans="1:7" ht="15">
      <c r="A174" s="91" t="s">
        <v>942</v>
      </c>
      <c r="B174" s="91">
        <v>2</v>
      </c>
      <c r="C174" s="134">
        <v>0.011007401643086912</v>
      </c>
      <c r="D174" s="91" t="s">
        <v>735</v>
      </c>
      <c r="E174" s="91" t="b">
        <v>0</v>
      </c>
      <c r="F174" s="91" t="b">
        <v>0</v>
      </c>
      <c r="G174" s="91" t="b">
        <v>0</v>
      </c>
    </row>
    <row r="175" spans="1:7" ht="15">
      <c r="A175" s="91" t="s">
        <v>943</v>
      </c>
      <c r="B175" s="91">
        <v>2</v>
      </c>
      <c r="C175" s="134">
        <v>0.011007401643086912</v>
      </c>
      <c r="D175" s="91" t="s">
        <v>735</v>
      </c>
      <c r="E175" s="91" t="b">
        <v>0</v>
      </c>
      <c r="F175" s="91" t="b">
        <v>0</v>
      </c>
      <c r="G175" s="91" t="b">
        <v>0</v>
      </c>
    </row>
    <row r="176" spans="1:7" ht="15">
      <c r="A176" s="91" t="s">
        <v>944</v>
      </c>
      <c r="B176" s="91">
        <v>2</v>
      </c>
      <c r="C176" s="134">
        <v>0.011007401643086912</v>
      </c>
      <c r="D176" s="91" t="s">
        <v>735</v>
      </c>
      <c r="E176" s="91" t="b">
        <v>0</v>
      </c>
      <c r="F176" s="91" t="b">
        <v>0</v>
      </c>
      <c r="G17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953</v>
      </c>
      <c r="B1" s="13" t="s">
        <v>954</v>
      </c>
      <c r="C1" s="13" t="s">
        <v>947</v>
      </c>
      <c r="D1" s="13" t="s">
        <v>948</v>
      </c>
      <c r="E1" s="13" t="s">
        <v>955</v>
      </c>
      <c r="F1" s="13" t="s">
        <v>144</v>
      </c>
      <c r="G1" s="13" t="s">
        <v>956</v>
      </c>
      <c r="H1" s="13" t="s">
        <v>957</v>
      </c>
      <c r="I1" s="13" t="s">
        <v>958</v>
      </c>
      <c r="J1" s="13" t="s">
        <v>959</v>
      </c>
      <c r="K1" s="13" t="s">
        <v>960</v>
      </c>
      <c r="L1" s="13" t="s">
        <v>961</v>
      </c>
    </row>
    <row r="2" spans="1:12" ht="15">
      <c r="A2" s="91" t="s">
        <v>907</v>
      </c>
      <c r="B2" s="91" t="s">
        <v>908</v>
      </c>
      <c r="C2" s="91">
        <v>5</v>
      </c>
      <c r="D2" s="134">
        <v>0.008242570805849279</v>
      </c>
      <c r="E2" s="134">
        <v>1.9020028913507294</v>
      </c>
      <c r="F2" s="91" t="s">
        <v>949</v>
      </c>
      <c r="G2" s="91" t="b">
        <v>0</v>
      </c>
      <c r="H2" s="91" t="b">
        <v>0</v>
      </c>
      <c r="I2" s="91" t="b">
        <v>0</v>
      </c>
      <c r="J2" s="91" t="b">
        <v>0</v>
      </c>
      <c r="K2" s="91" t="b">
        <v>0</v>
      </c>
      <c r="L2" s="91" t="b">
        <v>0</v>
      </c>
    </row>
    <row r="3" spans="1:12" ht="15">
      <c r="A3" s="91" t="s">
        <v>782</v>
      </c>
      <c r="B3" s="91" t="s">
        <v>792</v>
      </c>
      <c r="C3" s="91">
        <v>4</v>
      </c>
      <c r="D3" s="134">
        <v>0.007508302050415803</v>
      </c>
      <c r="E3" s="134">
        <v>1.9020028913507294</v>
      </c>
      <c r="F3" s="91" t="s">
        <v>949</v>
      </c>
      <c r="G3" s="91" t="b">
        <v>0</v>
      </c>
      <c r="H3" s="91" t="b">
        <v>0</v>
      </c>
      <c r="I3" s="91" t="b">
        <v>0</v>
      </c>
      <c r="J3" s="91" t="b">
        <v>0</v>
      </c>
      <c r="K3" s="91" t="b">
        <v>0</v>
      </c>
      <c r="L3" s="91" t="b">
        <v>0</v>
      </c>
    </row>
    <row r="4" spans="1:12" ht="15">
      <c r="A4" s="91" t="s">
        <v>797</v>
      </c>
      <c r="B4" s="91" t="s">
        <v>798</v>
      </c>
      <c r="C4" s="91">
        <v>4</v>
      </c>
      <c r="D4" s="134">
        <v>0.007508302050415803</v>
      </c>
      <c r="E4" s="134">
        <v>1.9989129043587859</v>
      </c>
      <c r="F4" s="91" t="s">
        <v>949</v>
      </c>
      <c r="G4" s="91" t="b">
        <v>1</v>
      </c>
      <c r="H4" s="91" t="b">
        <v>0</v>
      </c>
      <c r="I4" s="91" t="b">
        <v>0</v>
      </c>
      <c r="J4" s="91" t="b">
        <v>0</v>
      </c>
      <c r="K4" s="91" t="b">
        <v>0</v>
      </c>
      <c r="L4" s="91" t="b">
        <v>0</v>
      </c>
    </row>
    <row r="5" spans="1:12" ht="15">
      <c r="A5" s="91" t="s">
        <v>798</v>
      </c>
      <c r="B5" s="91" t="s">
        <v>799</v>
      </c>
      <c r="C5" s="91">
        <v>4</v>
      </c>
      <c r="D5" s="134">
        <v>0.007508302050415803</v>
      </c>
      <c r="E5" s="134">
        <v>1.9989129043587859</v>
      </c>
      <c r="F5" s="91" t="s">
        <v>949</v>
      </c>
      <c r="G5" s="91" t="b">
        <v>0</v>
      </c>
      <c r="H5" s="91" t="b">
        <v>0</v>
      </c>
      <c r="I5" s="91" t="b">
        <v>0</v>
      </c>
      <c r="J5" s="91" t="b">
        <v>0</v>
      </c>
      <c r="K5" s="91" t="b">
        <v>0</v>
      </c>
      <c r="L5" s="91" t="b">
        <v>0</v>
      </c>
    </row>
    <row r="6" spans="1:12" ht="15">
      <c r="A6" s="91" t="s">
        <v>799</v>
      </c>
      <c r="B6" s="91" t="s">
        <v>800</v>
      </c>
      <c r="C6" s="91">
        <v>4</v>
      </c>
      <c r="D6" s="134">
        <v>0.007508302050415803</v>
      </c>
      <c r="E6" s="134">
        <v>1.9989129043587859</v>
      </c>
      <c r="F6" s="91" t="s">
        <v>949</v>
      </c>
      <c r="G6" s="91" t="b">
        <v>0</v>
      </c>
      <c r="H6" s="91" t="b">
        <v>0</v>
      </c>
      <c r="I6" s="91" t="b">
        <v>0</v>
      </c>
      <c r="J6" s="91" t="b">
        <v>0</v>
      </c>
      <c r="K6" s="91" t="b">
        <v>1</v>
      </c>
      <c r="L6" s="91" t="b">
        <v>0</v>
      </c>
    </row>
    <row r="7" spans="1:12" ht="15">
      <c r="A7" s="91" t="s">
        <v>800</v>
      </c>
      <c r="B7" s="91" t="s">
        <v>801</v>
      </c>
      <c r="C7" s="91">
        <v>4</v>
      </c>
      <c r="D7" s="134">
        <v>0.007508302050415803</v>
      </c>
      <c r="E7" s="134">
        <v>1.9020028913507294</v>
      </c>
      <c r="F7" s="91" t="s">
        <v>949</v>
      </c>
      <c r="G7" s="91" t="b">
        <v>0</v>
      </c>
      <c r="H7" s="91" t="b">
        <v>1</v>
      </c>
      <c r="I7" s="91" t="b">
        <v>0</v>
      </c>
      <c r="J7" s="91" t="b">
        <v>0</v>
      </c>
      <c r="K7" s="91" t="b">
        <v>0</v>
      </c>
      <c r="L7" s="91" t="b">
        <v>0</v>
      </c>
    </row>
    <row r="8" spans="1:12" ht="15">
      <c r="A8" s="91" t="s">
        <v>801</v>
      </c>
      <c r="B8" s="91" t="s">
        <v>781</v>
      </c>
      <c r="C8" s="91">
        <v>4</v>
      </c>
      <c r="D8" s="134">
        <v>0.007508302050415803</v>
      </c>
      <c r="E8" s="134">
        <v>1.658964842664435</v>
      </c>
      <c r="F8" s="91" t="s">
        <v>949</v>
      </c>
      <c r="G8" s="91" t="b">
        <v>0</v>
      </c>
      <c r="H8" s="91" t="b">
        <v>0</v>
      </c>
      <c r="I8" s="91" t="b">
        <v>0</v>
      </c>
      <c r="J8" s="91" t="b">
        <v>0</v>
      </c>
      <c r="K8" s="91" t="b">
        <v>0</v>
      </c>
      <c r="L8" s="91" t="b">
        <v>0</v>
      </c>
    </row>
    <row r="9" spans="1:12" ht="15">
      <c r="A9" s="91" t="s">
        <v>781</v>
      </c>
      <c r="B9" s="91" t="s">
        <v>802</v>
      </c>
      <c r="C9" s="91">
        <v>4</v>
      </c>
      <c r="D9" s="134">
        <v>0.007508302050415803</v>
      </c>
      <c r="E9" s="134">
        <v>1.7558748556724915</v>
      </c>
      <c r="F9" s="91" t="s">
        <v>949</v>
      </c>
      <c r="G9" s="91" t="b">
        <v>0</v>
      </c>
      <c r="H9" s="91" t="b">
        <v>0</v>
      </c>
      <c r="I9" s="91" t="b">
        <v>0</v>
      </c>
      <c r="J9" s="91" t="b">
        <v>0</v>
      </c>
      <c r="K9" s="91" t="b">
        <v>0</v>
      </c>
      <c r="L9" s="91" t="b">
        <v>0</v>
      </c>
    </row>
    <row r="10" spans="1:12" ht="15">
      <c r="A10" s="91" t="s">
        <v>802</v>
      </c>
      <c r="B10" s="91" t="s">
        <v>803</v>
      </c>
      <c r="C10" s="91">
        <v>4</v>
      </c>
      <c r="D10" s="134">
        <v>0.007508302050415803</v>
      </c>
      <c r="E10" s="134">
        <v>1.9989129043587859</v>
      </c>
      <c r="F10" s="91" t="s">
        <v>949</v>
      </c>
      <c r="G10" s="91" t="b">
        <v>0</v>
      </c>
      <c r="H10" s="91" t="b">
        <v>0</v>
      </c>
      <c r="I10" s="91" t="b">
        <v>0</v>
      </c>
      <c r="J10" s="91" t="b">
        <v>0</v>
      </c>
      <c r="K10" s="91" t="b">
        <v>0</v>
      </c>
      <c r="L10" s="91" t="b">
        <v>0</v>
      </c>
    </row>
    <row r="11" spans="1:12" ht="15">
      <c r="A11" s="91" t="s">
        <v>244</v>
      </c>
      <c r="B11" s="91" t="s">
        <v>221</v>
      </c>
      <c r="C11" s="91">
        <v>3</v>
      </c>
      <c r="D11" s="134">
        <v>0.0065152270326819</v>
      </c>
      <c r="E11" s="134">
        <v>1.9989129043587859</v>
      </c>
      <c r="F11" s="91" t="s">
        <v>949</v>
      </c>
      <c r="G11" s="91" t="b">
        <v>0</v>
      </c>
      <c r="H11" s="91" t="b">
        <v>0</v>
      </c>
      <c r="I11" s="91" t="b">
        <v>0</v>
      </c>
      <c r="J11" s="91" t="b">
        <v>0</v>
      </c>
      <c r="K11" s="91" t="b">
        <v>0</v>
      </c>
      <c r="L11" s="91" t="b">
        <v>0</v>
      </c>
    </row>
    <row r="12" spans="1:12" ht="15">
      <c r="A12" s="91" t="s">
        <v>789</v>
      </c>
      <c r="B12" s="91" t="s">
        <v>790</v>
      </c>
      <c r="C12" s="91">
        <v>3</v>
      </c>
      <c r="D12" s="134">
        <v>0.0065152270326819</v>
      </c>
      <c r="E12" s="134">
        <v>2.123851640967086</v>
      </c>
      <c r="F12" s="91" t="s">
        <v>949</v>
      </c>
      <c r="G12" s="91" t="b">
        <v>0</v>
      </c>
      <c r="H12" s="91" t="b">
        <v>0</v>
      </c>
      <c r="I12" s="91" t="b">
        <v>0</v>
      </c>
      <c r="J12" s="91" t="b">
        <v>0</v>
      </c>
      <c r="K12" s="91" t="b">
        <v>0</v>
      </c>
      <c r="L12" s="91" t="b">
        <v>0</v>
      </c>
    </row>
    <row r="13" spans="1:12" ht="15">
      <c r="A13" s="91" t="s">
        <v>790</v>
      </c>
      <c r="B13" s="91" t="s">
        <v>791</v>
      </c>
      <c r="C13" s="91">
        <v>3</v>
      </c>
      <c r="D13" s="134">
        <v>0.0065152270326819</v>
      </c>
      <c r="E13" s="134">
        <v>2.123851640967086</v>
      </c>
      <c r="F13" s="91" t="s">
        <v>949</v>
      </c>
      <c r="G13" s="91" t="b">
        <v>0</v>
      </c>
      <c r="H13" s="91" t="b">
        <v>0</v>
      </c>
      <c r="I13" s="91" t="b">
        <v>0</v>
      </c>
      <c r="J13" s="91" t="b">
        <v>0</v>
      </c>
      <c r="K13" s="91" t="b">
        <v>0</v>
      </c>
      <c r="L13" s="91" t="b">
        <v>0</v>
      </c>
    </row>
    <row r="14" spans="1:12" ht="15">
      <c r="A14" s="91" t="s">
        <v>791</v>
      </c>
      <c r="B14" s="91" t="s">
        <v>215</v>
      </c>
      <c r="C14" s="91">
        <v>3</v>
      </c>
      <c r="D14" s="134">
        <v>0.0065152270326819</v>
      </c>
      <c r="E14" s="134">
        <v>1.5217916496391235</v>
      </c>
      <c r="F14" s="91" t="s">
        <v>949</v>
      </c>
      <c r="G14" s="91" t="b">
        <v>0</v>
      </c>
      <c r="H14" s="91" t="b">
        <v>0</v>
      </c>
      <c r="I14" s="91" t="b">
        <v>0</v>
      </c>
      <c r="J14" s="91" t="b">
        <v>0</v>
      </c>
      <c r="K14" s="91" t="b">
        <v>0</v>
      </c>
      <c r="L14" s="91" t="b">
        <v>0</v>
      </c>
    </row>
    <row r="15" spans="1:12" ht="15">
      <c r="A15" s="91" t="s">
        <v>215</v>
      </c>
      <c r="B15" s="91" t="s">
        <v>782</v>
      </c>
      <c r="C15" s="91">
        <v>3</v>
      </c>
      <c r="D15" s="134">
        <v>0.0065152270326819</v>
      </c>
      <c r="E15" s="134">
        <v>1.299942900022767</v>
      </c>
      <c r="F15" s="91" t="s">
        <v>949</v>
      </c>
      <c r="G15" s="91" t="b">
        <v>0</v>
      </c>
      <c r="H15" s="91" t="b">
        <v>0</v>
      </c>
      <c r="I15" s="91" t="b">
        <v>0</v>
      </c>
      <c r="J15" s="91" t="b">
        <v>0</v>
      </c>
      <c r="K15" s="91" t="b">
        <v>0</v>
      </c>
      <c r="L15" s="91" t="b">
        <v>0</v>
      </c>
    </row>
    <row r="16" spans="1:12" ht="15">
      <c r="A16" s="91" t="s">
        <v>792</v>
      </c>
      <c r="B16" s="91" t="s">
        <v>793</v>
      </c>
      <c r="C16" s="91">
        <v>3</v>
      </c>
      <c r="D16" s="134">
        <v>0.0065152270326819</v>
      </c>
      <c r="E16" s="134">
        <v>1.9989129043587859</v>
      </c>
      <c r="F16" s="91" t="s">
        <v>949</v>
      </c>
      <c r="G16" s="91" t="b">
        <v>0</v>
      </c>
      <c r="H16" s="91" t="b">
        <v>0</v>
      </c>
      <c r="I16" s="91" t="b">
        <v>0</v>
      </c>
      <c r="J16" s="91" t="b">
        <v>0</v>
      </c>
      <c r="K16" s="91" t="b">
        <v>0</v>
      </c>
      <c r="L16" s="91" t="b">
        <v>0</v>
      </c>
    </row>
    <row r="17" spans="1:12" ht="15">
      <c r="A17" s="91" t="s">
        <v>793</v>
      </c>
      <c r="B17" s="91" t="s">
        <v>794</v>
      </c>
      <c r="C17" s="91">
        <v>3</v>
      </c>
      <c r="D17" s="134">
        <v>0.0065152270326819</v>
      </c>
      <c r="E17" s="134">
        <v>2.123851640967086</v>
      </c>
      <c r="F17" s="91" t="s">
        <v>949</v>
      </c>
      <c r="G17" s="91" t="b">
        <v>0</v>
      </c>
      <c r="H17" s="91" t="b">
        <v>0</v>
      </c>
      <c r="I17" s="91" t="b">
        <v>0</v>
      </c>
      <c r="J17" s="91" t="b">
        <v>0</v>
      </c>
      <c r="K17" s="91" t="b">
        <v>0</v>
      </c>
      <c r="L17" s="91" t="b">
        <v>0</v>
      </c>
    </row>
    <row r="18" spans="1:12" ht="15">
      <c r="A18" s="91" t="s">
        <v>794</v>
      </c>
      <c r="B18" s="91" t="s">
        <v>795</v>
      </c>
      <c r="C18" s="91">
        <v>3</v>
      </c>
      <c r="D18" s="134">
        <v>0.0065152270326819</v>
      </c>
      <c r="E18" s="134">
        <v>2.123851640967086</v>
      </c>
      <c r="F18" s="91" t="s">
        <v>949</v>
      </c>
      <c r="G18" s="91" t="b">
        <v>0</v>
      </c>
      <c r="H18" s="91" t="b">
        <v>0</v>
      </c>
      <c r="I18" s="91" t="b">
        <v>0</v>
      </c>
      <c r="J18" s="91" t="b">
        <v>0</v>
      </c>
      <c r="K18" s="91" t="b">
        <v>1</v>
      </c>
      <c r="L18" s="91" t="b">
        <v>0</v>
      </c>
    </row>
    <row r="19" spans="1:12" ht="15">
      <c r="A19" s="91" t="s">
        <v>795</v>
      </c>
      <c r="B19" s="91" t="s">
        <v>914</v>
      </c>
      <c r="C19" s="91">
        <v>3</v>
      </c>
      <c r="D19" s="134">
        <v>0.0065152270326819</v>
      </c>
      <c r="E19" s="134">
        <v>2.123851640967086</v>
      </c>
      <c r="F19" s="91" t="s">
        <v>949</v>
      </c>
      <c r="G19" s="91" t="b">
        <v>0</v>
      </c>
      <c r="H19" s="91" t="b">
        <v>1</v>
      </c>
      <c r="I19" s="91" t="b">
        <v>0</v>
      </c>
      <c r="J19" s="91" t="b">
        <v>0</v>
      </c>
      <c r="K19" s="91" t="b">
        <v>0</v>
      </c>
      <c r="L19" s="91" t="b">
        <v>0</v>
      </c>
    </row>
    <row r="20" spans="1:12" ht="15">
      <c r="A20" s="91" t="s">
        <v>916</v>
      </c>
      <c r="B20" s="91" t="s">
        <v>907</v>
      </c>
      <c r="C20" s="91">
        <v>3</v>
      </c>
      <c r="D20" s="134">
        <v>0.0065152270326819</v>
      </c>
      <c r="E20" s="134">
        <v>1.9020028913507294</v>
      </c>
      <c r="F20" s="91" t="s">
        <v>949</v>
      </c>
      <c r="G20" s="91" t="b">
        <v>0</v>
      </c>
      <c r="H20" s="91" t="b">
        <v>0</v>
      </c>
      <c r="I20" s="91" t="b">
        <v>0</v>
      </c>
      <c r="J20" s="91" t="b">
        <v>0</v>
      </c>
      <c r="K20" s="91" t="b">
        <v>0</v>
      </c>
      <c r="L20" s="91" t="b">
        <v>0</v>
      </c>
    </row>
    <row r="21" spans="1:12" ht="15">
      <c r="A21" s="91" t="s">
        <v>908</v>
      </c>
      <c r="B21" s="91" t="s">
        <v>910</v>
      </c>
      <c r="C21" s="91">
        <v>3</v>
      </c>
      <c r="D21" s="134">
        <v>0.0065152270326819</v>
      </c>
      <c r="E21" s="134">
        <v>1.7770641547424295</v>
      </c>
      <c r="F21" s="91" t="s">
        <v>949</v>
      </c>
      <c r="G21" s="91" t="b">
        <v>0</v>
      </c>
      <c r="H21" s="91" t="b">
        <v>0</v>
      </c>
      <c r="I21" s="91" t="b">
        <v>0</v>
      </c>
      <c r="J21" s="91" t="b">
        <v>1</v>
      </c>
      <c r="K21" s="91" t="b">
        <v>0</v>
      </c>
      <c r="L21" s="91" t="b">
        <v>0</v>
      </c>
    </row>
    <row r="22" spans="1:12" ht="15">
      <c r="A22" s="91" t="s">
        <v>910</v>
      </c>
      <c r="B22" s="91" t="s">
        <v>917</v>
      </c>
      <c r="C22" s="91">
        <v>3</v>
      </c>
      <c r="D22" s="134">
        <v>0.0065152270326819</v>
      </c>
      <c r="E22" s="134">
        <v>1.9989129043587859</v>
      </c>
      <c r="F22" s="91" t="s">
        <v>949</v>
      </c>
      <c r="G22" s="91" t="b">
        <v>1</v>
      </c>
      <c r="H22" s="91" t="b">
        <v>0</v>
      </c>
      <c r="I22" s="91" t="b">
        <v>0</v>
      </c>
      <c r="J22" s="91" t="b">
        <v>0</v>
      </c>
      <c r="K22" s="91" t="b">
        <v>0</v>
      </c>
      <c r="L22" s="91" t="b">
        <v>0</v>
      </c>
    </row>
    <row r="23" spans="1:12" ht="15">
      <c r="A23" s="91" t="s">
        <v>917</v>
      </c>
      <c r="B23" s="91" t="s">
        <v>918</v>
      </c>
      <c r="C23" s="91">
        <v>3</v>
      </c>
      <c r="D23" s="134">
        <v>0.0065152270326819</v>
      </c>
      <c r="E23" s="134">
        <v>2.123851640967086</v>
      </c>
      <c r="F23" s="91" t="s">
        <v>949</v>
      </c>
      <c r="G23" s="91" t="b">
        <v>0</v>
      </c>
      <c r="H23" s="91" t="b">
        <v>0</v>
      </c>
      <c r="I23" s="91" t="b">
        <v>0</v>
      </c>
      <c r="J23" s="91" t="b">
        <v>0</v>
      </c>
      <c r="K23" s="91" t="b">
        <v>0</v>
      </c>
      <c r="L23" s="91" t="b">
        <v>0</v>
      </c>
    </row>
    <row r="24" spans="1:12" ht="15">
      <c r="A24" s="91" t="s">
        <v>918</v>
      </c>
      <c r="B24" s="91" t="s">
        <v>212</v>
      </c>
      <c r="C24" s="91">
        <v>3</v>
      </c>
      <c r="D24" s="134">
        <v>0.0065152270326819</v>
      </c>
      <c r="E24" s="134">
        <v>1.8228216453031045</v>
      </c>
      <c r="F24" s="91" t="s">
        <v>949</v>
      </c>
      <c r="G24" s="91" t="b">
        <v>0</v>
      </c>
      <c r="H24" s="91" t="b">
        <v>0</v>
      </c>
      <c r="I24" s="91" t="b">
        <v>0</v>
      </c>
      <c r="J24" s="91" t="b">
        <v>0</v>
      </c>
      <c r="K24" s="91" t="b">
        <v>0</v>
      </c>
      <c r="L24" s="91" t="b">
        <v>0</v>
      </c>
    </row>
    <row r="25" spans="1:12" ht="15">
      <c r="A25" s="91" t="s">
        <v>212</v>
      </c>
      <c r="B25" s="91" t="s">
        <v>216</v>
      </c>
      <c r="C25" s="91">
        <v>3</v>
      </c>
      <c r="D25" s="134">
        <v>0.0065152270326819</v>
      </c>
      <c r="E25" s="134">
        <v>1.5217916496391235</v>
      </c>
      <c r="F25" s="91" t="s">
        <v>949</v>
      </c>
      <c r="G25" s="91" t="b">
        <v>0</v>
      </c>
      <c r="H25" s="91" t="b">
        <v>0</v>
      </c>
      <c r="I25" s="91" t="b">
        <v>0</v>
      </c>
      <c r="J25" s="91" t="b">
        <v>0</v>
      </c>
      <c r="K25" s="91" t="b">
        <v>0</v>
      </c>
      <c r="L25" s="91" t="b">
        <v>0</v>
      </c>
    </row>
    <row r="26" spans="1:12" ht="15">
      <c r="A26" s="91" t="s">
        <v>216</v>
      </c>
      <c r="B26" s="91" t="s">
        <v>919</v>
      </c>
      <c r="C26" s="91">
        <v>3</v>
      </c>
      <c r="D26" s="134">
        <v>0.0065152270326819</v>
      </c>
      <c r="E26" s="134">
        <v>1.9020028913507294</v>
      </c>
      <c r="F26" s="91" t="s">
        <v>949</v>
      </c>
      <c r="G26" s="91" t="b">
        <v>0</v>
      </c>
      <c r="H26" s="91" t="b">
        <v>0</v>
      </c>
      <c r="I26" s="91" t="b">
        <v>0</v>
      </c>
      <c r="J26" s="91" t="b">
        <v>0</v>
      </c>
      <c r="K26" s="91" t="b">
        <v>0</v>
      </c>
      <c r="L26" s="91" t="b">
        <v>0</v>
      </c>
    </row>
    <row r="27" spans="1:12" ht="15">
      <c r="A27" s="91" t="s">
        <v>919</v>
      </c>
      <c r="B27" s="91" t="s">
        <v>920</v>
      </c>
      <c r="C27" s="91">
        <v>3</v>
      </c>
      <c r="D27" s="134">
        <v>0.0065152270326819</v>
      </c>
      <c r="E27" s="134">
        <v>2.123851640967086</v>
      </c>
      <c r="F27" s="91" t="s">
        <v>949</v>
      </c>
      <c r="G27" s="91" t="b">
        <v>0</v>
      </c>
      <c r="H27" s="91" t="b">
        <v>0</v>
      </c>
      <c r="I27" s="91" t="b">
        <v>0</v>
      </c>
      <c r="J27" s="91" t="b">
        <v>0</v>
      </c>
      <c r="K27" s="91" t="b">
        <v>0</v>
      </c>
      <c r="L27" s="91" t="b">
        <v>0</v>
      </c>
    </row>
    <row r="28" spans="1:12" ht="15">
      <c r="A28" s="91" t="s">
        <v>212</v>
      </c>
      <c r="B28" s="91" t="s">
        <v>797</v>
      </c>
      <c r="C28" s="91">
        <v>3</v>
      </c>
      <c r="D28" s="134">
        <v>0.0065152270326819</v>
      </c>
      <c r="E28" s="134">
        <v>1.6467303862474234</v>
      </c>
      <c r="F28" s="91" t="s">
        <v>949</v>
      </c>
      <c r="G28" s="91" t="b">
        <v>0</v>
      </c>
      <c r="H28" s="91" t="b">
        <v>0</v>
      </c>
      <c r="I28" s="91" t="b">
        <v>0</v>
      </c>
      <c r="J28" s="91" t="b">
        <v>1</v>
      </c>
      <c r="K28" s="91" t="b">
        <v>0</v>
      </c>
      <c r="L28" s="91" t="b">
        <v>0</v>
      </c>
    </row>
    <row r="29" spans="1:12" ht="15">
      <c r="A29" s="91" t="s">
        <v>803</v>
      </c>
      <c r="B29" s="91" t="s">
        <v>224</v>
      </c>
      <c r="C29" s="91">
        <v>3</v>
      </c>
      <c r="D29" s="134">
        <v>0.0065152270326819</v>
      </c>
      <c r="E29" s="134">
        <v>1.9989129043587859</v>
      </c>
      <c r="F29" s="91" t="s">
        <v>949</v>
      </c>
      <c r="G29" s="91" t="b">
        <v>0</v>
      </c>
      <c r="H29" s="91" t="b">
        <v>0</v>
      </c>
      <c r="I29" s="91" t="b">
        <v>0</v>
      </c>
      <c r="J29" s="91" t="b">
        <v>0</v>
      </c>
      <c r="K29" s="91" t="b">
        <v>0</v>
      </c>
      <c r="L29" s="91" t="b">
        <v>0</v>
      </c>
    </row>
    <row r="30" spans="1:12" ht="15">
      <c r="A30" s="91" t="s">
        <v>293</v>
      </c>
      <c r="B30" s="91" t="s">
        <v>922</v>
      </c>
      <c r="C30" s="91">
        <v>2</v>
      </c>
      <c r="D30" s="134">
        <v>0.005174103834943662</v>
      </c>
      <c r="E30" s="134">
        <v>2.123851640967086</v>
      </c>
      <c r="F30" s="91" t="s">
        <v>949</v>
      </c>
      <c r="G30" s="91" t="b">
        <v>0</v>
      </c>
      <c r="H30" s="91" t="b">
        <v>0</v>
      </c>
      <c r="I30" s="91" t="b">
        <v>0</v>
      </c>
      <c r="J30" s="91" t="b">
        <v>0</v>
      </c>
      <c r="K30" s="91" t="b">
        <v>0</v>
      </c>
      <c r="L30" s="91" t="b">
        <v>0</v>
      </c>
    </row>
    <row r="31" spans="1:12" ht="15">
      <c r="A31" s="91" t="s">
        <v>922</v>
      </c>
      <c r="B31" s="91" t="s">
        <v>923</v>
      </c>
      <c r="C31" s="91">
        <v>2</v>
      </c>
      <c r="D31" s="134">
        <v>0.005174103834943662</v>
      </c>
      <c r="E31" s="134">
        <v>2.299942900022767</v>
      </c>
      <c r="F31" s="91" t="s">
        <v>949</v>
      </c>
      <c r="G31" s="91" t="b">
        <v>0</v>
      </c>
      <c r="H31" s="91" t="b">
        <v>0</v>
      </c>
      <c r="I31" s="91" t="b">
        <v>0</v>
      </c>
      <c r="J31" s="91" t="b">
        <v>1</v>
      </c>
      <c r="K31" s="91" t="b">
        <v>0</v>
      </c>
      <c r="L31" s="91" t="b">
        <v>0</v>
      </c>
    </row>
    <row r="32" spans="1:12" ht="15">
      <c r="A32" s="91" t="s">
        <v>923</v>
      </c>
      <c r="B32" s="91" t="s">
        <v>227</v>
      </c>
      <c r="C32" s="91">
        <v>2</v>
      </c>
      <c r="D32" s="134">
        <v>0.005174103834943662</v>
      </c>
      <c r="E32" s="134">
        <v>2.299942900022767</v>
      </c>
      <c r="F32" s="91" t="s">
        <v>949</v>
      </c>
      <c r="G32" s="91" t="b">
        <v>1</v>
      </c>
      <c r="H32" s="91" t="b">
        <v>0</v>
      </c>
      <c r="I32" s="91" t="b">
        <v>0</v>
      </c>
      <c r="J32" s="91" t="b">
        <v>0</v>
      </c>
      <c r="K32" s="91" t="b">
        <v>0</v>
      </c>
      <c r="L32" s="91" t="b">
        <v>0</v>
      </c>
    </row>
    <row r="33" spans="1:12" ht="15">
      <c r="A33" s="91" t="s">
        <v>227</v>
      </c>
      <c r="B33" s="91" t="s">
        <v>226</v>
      </c>
      <c r="C33" s="91">
        <v>2</v>
      </c>
      <c r="D33" s="134">
        <v>0.005174103834943662</v>
      </c>
      <c r="E33" s="134">
        <v>2.299942900022767</v>
      </c>
      <c r="F33" s="91" t="s">
        <v>949</v>
      </c>
      <c r="G33" s="91" t="b">
        <v>0</v>
      </c>
      <c r="H33" s="91" t="b">
        <v>0</v>
      </c>
      <c r="I33" s="91" t="b">
        <v>0</v>
      </c>
      <c r="J33" s="91" t="b">
        <v>0</v>
      </c>
      <c r="K33" s="91" t="b">
        <v>0</v>
      </c>
      <c r="L33" s="91" t="b">
        <v>0</v>
      </c>
    </row>
    <row r="34" spans="1:12" ht="15">
      <c r="A34" s="91" t="s">
        <v>226</v>
      </c>
      <c r="B34" s="91" t="s">
        <v>924</v>
      </c>
      <c r="C34" s="91">
        <v>2</v>
      </c>
      <c r="D34" s="134">
        <v>0.005174103834943662</v>
      </c>
      <c r="E34" s="134">
        <v>2.299942900022767</v>
      </c>
      <c r="F34" s="91" t="s">
        <v>949</v>
      </c>
      <c r="G34" s="91" t="b">
        <v>0</v>
      </c>
      <c r="H34" s="91" t="b">
        <v>0</v>
      </c>
      <c r="I34" s="91" t="b">
        <v>0</v>
      </c>
      <c r="J34" s="91" t="b">
        <v>1</v>
      </c>
      <c r="K34" s="91" t="b">
        <v>0</v>
      </c>
      <c r="L34" s="91" t="b">
        <v>0</v>
      </c>
    </row>
    <row r="35" spans="1:12" ht="15">
      <c r="A35" s="91" t="s">
        <v>924</v>
      </c>
      <c r="B35" s="91" t="s">
        <v>767</v>
      </c>
      <c r="C35" s="91">
        <v>2</v>
      </c>
      <c r="D35" s="134">
        <v>0.005174103834943662</v>
      </c>
      <c r="E35" s="134">
        <v>2.299942900022767</v>
      </c>
      <c r="F35" s="91" t="s">
        <v>949</v>
      </c>
      <c r="G35" s="91" t="b">
        <v>1</v>
      </c>
      <c r="H35" s="91" t="b">
        <v>0</v>
      </c>
      <c r="I35" s="91" t="b">
        <v>0</v>
      </c>
      <c r="J35" s="91" t="b">
        <v>0</v>
      </c>
      <c r="K35" s="91" t="b">
        <v>0</v>
      </c>
      <c r="L35" s="91" t="b">
        <v>0</v>
      </c>
    </row>
    <row r="36" spans="1:12" ht="15">
      <c r="A36" s="91" t="s">
        <v>767</v>
      </c>
      <c r="B36" s="91" t="s">
        <v>925</v>
      </c>
      <c r="C36" s="91">
        <v>2</v>
      </c>
      <c r="D36" s="134">
        <v>0.005174103834943662</v>
      </c>
      <c r="E36" s="134">
        <v>2.299942900022767</v>
      </c>
      <c r="F36" s="91" t="s">
        <v>949</v>
      </c>
      <c r="G36" s="91" t="b">
        <v>0</v>
      </c>
      <c r="H36" s="91" t="b">
        <v>0</v>
      </c>
      <c r="I36" s="91" t="b">
        <v>0</v>
      </c>
      <c r="J36" s="91" t="b">
        <v>0</v>
      </c>
      <c r="K36" s="91" t="b">
        <v>0</v>
      </c>
      <c r="L36" s="91" t="b">
        <v>0</v>
      </c>
    </row>
    <row r="37" spans="1:12" ht="15">
      <c r="A37" s="91" t="s">
        <v>927</v>
      </c>
      <c r="B37" s="91" t="s">
        <v>928</v>
      </c>
      <c r="C37" s="91">
        <v>2</v>
      </c>
      <c r="D37" s="134">
        <v>0.005174103834943662</v>
      </c>
      <c r="E37" s="134">
        <v>2.299942900022767</v>
      </c>
      <c r="F37" s="91" t="s">
        <v>949</v>
      </c>
      <c r="G37" s="91" t="b">
        <v>0</v>
      </c>
      <c r="H37" s="91" t="b">
        <v>0</v>
      </c>
      <c r="I37" s="91" t="b">
        <v>0</v>
      </c>
      <c r="J37" s="91" t="b">
        <v>0</v>
      </c>
      <c r="K37" s="91" t="b">
        <v>0</v>
      </c>
      <c r="L37" s="91" t="b">
        <v>0</v>
      </c>
    </row>
    <row r="38" spans="1:12" ht="15">
      <c r="A38" s="91" t="s">
        <v>786</v>
      </c>
      <c r="B38" s="91" t="s">
        <v>768</v>
      </c>
      <c r="C38" s="91">
        <v>2</v>
      </c>
      <c r="D38" s="134">
        <v>0.005174103834943662</v>
      </c>
      <c r="E38" s="134">
        <v>1.8228216453031045</v>
      </c>
      <c r="F38" s="91" t="s">
        <v>949</v>
      </c>
      <c r="G38" s="91" t="b">
        <v>0</v>
      </c>
      <c r="H38" s="91" t="b">
        <v>0</v>
      </c>
      <c r="I38" s="91" t="b">
        <v>0</v>
      </c>
      <c r="J38" s="91" t="b">
        <v>0</v>
      </c>
      <c r="K38" s="91" t="b">
        <v>0</v>
      </c>
      <c r="L38" s="91" t="b">
        <v>0</v>
      </c>
    </row>
    <row r="39" spans="1:12" ht="15">
      <c r="A39" s="91" t="s">
        <v>220</v>
      </c>
      <c r="B39" s="91" t="s">
        <v>236</v>
      </c>
      <c r="C39" s="91">
        <v>2</v>
      </c>
      <c r="D39" s="134">
        <v>0.005174103834943662</v>
      </c>
      <c r="E39" s="134">
        <v>2.123851640967086</v>
      </c>
      <c r="F39" s="91" t="s">
        <v>949</v>
      </c>
      <c r="G39" s="91" t="b">
        <v>0</v>
      </c>
      <c r="H39" s="91" t="b">
        <v>0</v>
      </c>
      <c r="I39" s="91" t="b">
        <v>0</v>
      </c>
      <c r="J39" s="91" t="b">
        <v>0</v>
      </c>
      <c r="K39" s="91" t="b">
        <v>0</v>
      </c>
      <c r="L39" s="91" t="b">
        <v>0</v>
      </c>
    </row>
    <row r="40" spans="1:12" ht="15">
      <c r="A40" s="91" t="s">
        <v>236</v>
      </c>
      <c r="B40" s="91" t="s">
        <v>245</v>
      </c>
      <c r="C40" s="91">
        <v>2</v>
      </c>
      <c r="D40" s="134">
        <v>0.005174103834943662</v>
      </c>
      <c r="E40" s="134">
        <v>2.123851640967086</v>
      </c>
      <c r="F40" s="91" t="s">
        <v>949</v>
      </c>
      <c r="G40" s="91" t="b">
        <v>0</v>
      </c>
      <c r="H40" s="91" t="b">
        <v>0</v>
      </c>
      <c r="I40" s="91" t="b">
        <v>0</v>
      </c>
      <c r="J40" s="91" t="b">
        <v>0</v>
      </c>
      <c r="K40" s="91" t="b">
        <v>0</v>
      </c>
      <c r="L40" s="91" t="b">
        <v>0</v>
      </c>
    </row>
    <row r="41" spans="1:12" ht="15">
      <c r="A41" s="91" t="s">
        <v>245</v>
      </c>
      <c r="B41" s="91" t="s">
        <v>244</v>
      </c>
      <c r="C41" s="91">
        <v>2</v>
      </c>
      <c r="D41" s="134">
        <v>0.005174103834943662</v>
      </c>
      <c r="E41" s="134">
        <v>1.8228216453031045</v>
      </c>
      <c r="F41" s="91" t="s">
        <v>949</v>
      </c>
      <c r="G41" s="91" t="b">
        <v>0</v>
      </c>
      <c r="H41" s="91" t="b">
        <v>0</v>
      </c>
      <c r="I41" s="91" t="b">
        <v>0</v>
      </c>
      <c r="J41" s="91" t="b">
        <v>0</v>
      </c>
      <c r="K41" s="91" t="b">
        <v>0</v>
      </c>
      <c r="L41" s="91" t="b">
        <v>0</v>
      </c>
    </row>
    <row r="42" spans="1:12" ht="15">
      <c r="A42" s="91" t="s">
        <v>221</v>
      </c>
      <c r="B42" s="91" t="s">
        <v>235</v>
      </c>
      <c r="C42" s="91">
        <v>2</v>
      </c>
      <c r="D42" s="134">
        <v>0.005174103834943662</v>
      </c>
      <c r="E42" s="134">
        <v>2.123851640967086</v>
      </c>
      <c r="F42" s="91" t="s">
        <v>949</v>
      </c>
      <c r="G42" s="91" t="b">
        <v>0</v>
      </c>
      <c r="H42" s="91" t="b">
        <v>0</v>
      </c>
      <c r="I42" s="91" t="b">
        <v>0</v>
      </c>
      <c r="J42" s="91" t="b">
        <v>0</v>
      </c>
      <c r="K42" s="91" t="b">
        <v>0</v>
      </c>
      <c r="L42" s="91" t="b">
        <v>0</v>
      </c>
    </row>
    <row r="43" spans="1:12" ht="15">
      <c r="A43" s="91" t="s">
        <v>235</v>
      </c>
      <c r="B43" s="91" t="s">
        <v>237</v>
      </c>
      <c r="C43" s="91">
        <v>2</v>
      </c>
      <c r="D43" s="134">
        <v>0.005174103834943662</v>
      </c>
      <c r="E43" s="134">
        <v>2.123851640967086</v>
      </c>
      <c r="F43" s="91" t="s">
        <v>949</v>
      </c>
      <c r="G43" s="91" t="b">
        <v>0</v>
      </c>
      <c r="H43" s="91" t="b">
        <v>0</v>
      </c>
      <c r="I43" s="91" t="b">
        <v>0</v>
      </c>
      <c r="J43" s="91" t="b">
        <v>0</v>
      </c>
      <c r="K43" s="91" t="b">
        <v>0</v>
      </c>
      <c r="L43" s="91" t="b">
        <v>0</v>
      </c>
    </row>
    <row r="44" spans="1:12" ht="15">
      <c r="A44" s="91" t="s">
        <v>237</v>
      </c>
      <c r="B44" s="91" t="s">
        <v>234</v>
      </c>
      <c r="C44" s="91">
        <v>2</v>
      </c>
      <c r="D44" s="134">
        <v>0.005174103834943662</v>
      </c>
      <c r="E44" s="134">
        <v>2.299942900022767</v>
      </c>
      <c r="F44" s="91" t="s">
        <v>949</v>
      </c>
      <c r="G44" s="91" t="b">
        <v>0</v>
      </c>
      <c r="H44" s="91" t="b">
        <v>0</v>
      </c>
      <c r="I44" s="91" t="b">
        <v>0</v>
      </c>
      <c r="J44" s="91" t="b">
        <v>0</v>
      </c>
      <c r="K44" s="91" t="b">
        <v>0</v>
      </c>
      <c r="L44" s="91" t="b">
        <v>0</v>
      </c>
    </row>
    <row r="45" spans="1:12" ht="15">
      <c r="A45" s="91" t="s">
        <v>234</v>
      </c>
      <c r="B45" s="91" t="s">
        <v>233</v>
      </c>
      <c r="C45" s="91">
        <v>2</v>
      </c>
      <c r="D45" s="134">
        <v>0.005174103834943662</v>
      </c>
      <c r="E45" s="134">
        <v>2.299942900022767</v>
      </c>
      <c r="F45" s="91" t="s">
        <v>949</v>
      </c>
      <c r="G45" s="91" t="b">
        <v>0</v>
      </c>
      <c r="H45" s="91" t="b">
        <v>0</v>
      </c>
      <c r="I45" s="91" t="b">
        <v>0</v>
      </c>
      <c r="J45" s="91" t="b">
        <v>0</v>
      </c>
      <c r="K45" s="91" t="b">
        <v>0</v>
      </c>
      <c r="L45" s="91" t="b">
        <v>0</v>
      </c>
    </row>
    <row r="46" spans="1:12" ht="15">
      <c r="A46" s="91" t="s">
        <v>233</v>
      </c>
      <c r="B46" s="91" t="s">
        <v>232</v>
      </c>
      <c r="C46" s="91">
        <v>2</v>
      </c>
      <c r="D46" s="134">
        <v>0.005174103834943662</v>
      </c>
      <c r="E46" s="134">
        <v>2.299942900022767</v>
      </c>
      <c r="F46" s="91" t="s">
        <v>949</v>
      </c>
      <c r="G46" s="91" t="b">
        <v>0</v>
      </c>
      <c r="H46" s="91" t="b">
        <v>0</v>
      </c>
      <c r="I46" s="91" t="b">
        <v>0</v>
      </c>
      <c r="J46" s="91" t="b">
        <v>0</v>
      </c>
      <c r="K46" s="91" t="b">
        <v>0</v>
      </c>
      <c r="L46" s="91" t="b">
        <v>0</v>
      </c>
    </row>
    <row r="47" spans="1:12" ht="15">
      <c r="A47" s="91" t="s">
        <v>231</v>
      </c>
      <c r="B47" s="91" t="s">
        <v>913</v>
      </c>
      <c r="C47" s="91">
        <v>2</v>
      </c>
      <c r="D47" s="134">
        <v>0.005174103834943662</v>
      </c>
      <c r="E47" s="134">
        <v>1.7259116322950483</v>
      </c>
      <c r="F47" s="91" t="s">
        <v>949</v>
      </c>
      <c r="G47" s="91" t="b">
        <v>0</v>
      </c>
      <c r="H47" s="91" t="b">
        <v>0</v>
      </c>
      <c r="I47" s="91" t="b">
        <v>0</v>
      </c>
      <c r="J47" s="91" t="b">
        <v>0</v>
      </c>
      <c r="K47" s="91" t="b">
        <v>0</v>
      </c>
      <c r="L47" s="91" t="b">
        <v>0</v>
      </c>
    </row>
    <row r="48" spans="1:12" ht="15">
      <c r="A48" s="91" t="s">
        <v>219</v>
      </c>
      <c r="B48" s="91" t="s">
        <v>789</v>
      </c>
      <c r="C48" s="91">
        <v>2</v>
      </c>
      <c r="D48" s="134">
        <v>0.005174103834943662</v>
      </c>
      <c r="E48" s="134">
        <v>1.9020028913507294</v>
      </c>
      <c r="F48" s="91" t="s">
        <v>949</v>
      </c>
      <c r="G48" s="91" t="b">
        <v>0</v>
      </c>
      <c r="H48" s="91" t="b">
        <v>0</v>
      </c>
      <c r="I48" s="91" t="b">
        <v>0</v>
      </c>
      <c r="J48" s="91" t="b">
        <v>0</v>
      </c>
      <c r="K48" s="91" t="b">
        <v>0</v>
      </c>
      <c r="L48" s="91" t="b">
        <v>0</v>
      </c>
    </row>
    <row r="49" spans="1:12" ht="15">
      <c r="A49" s="91" t="s">
        <v>914</v>
      </c>
      <c r="B49" s="91" t="s">
        <v>932</v>
      </c>
      <c r="C49" s="91">
        <v>2</v>
      </c>
      <c r="D49" s="134">
        <v>0.005174103834943662</v>
      </c>
      <c r="E49" s="134">
        <v>2.123851640967086</v>
      </c>
      <c r="F49" s="91" t="s">
        <v>949</v>
      </c>
      <c r="G49" s="91" t="b">
        <v>0</v>
      </c>
      <c r="H49" s="91" t="b">
        <v>0</v>
      </c>
      <c r="I49" s="91" t="b">
        <v>0</v>
      </c>
      <c r="J49" s="91" t="b">
        <v>0</v>
      </c>
      <c r="K49" s="91" t="b">
        <v>0</v>
      </c>
      <c r="L49" s="91" t="b">
        <v>0</v>
      </c>
    </row>
    <row r="50" spans="1:12" ht="15">
      <c r="A50" s="91" t="s">
        <v>291</v>
      </c>
      <c r="B50" s="91" t="s">
        <v>912</v>
      </c>
      <c r="C50" s="91">
        <v>2</v>
      </c>
      <c r="D50" s="134">
        <v>0.005174103834943662</v>
      </c>
      <c r="E50" s="134">
        <v>2.123851640967086</v>
      </c>
      <c r="F50" s="91" t="s">
        <v>949</v>
      </c>
      <c r="G50" s="91" t="b">
        <v>0</v>
      </c>
      <c r="H50" s="91" t="b">
        <v>0</v>
      </c>
      <c r="I50" s="91" t="b">
        <v>0</v>
      </c>
      <c r="J50" s="91" t="b">
        <v>0</v>
      </c>
      <c r="K50" s="91" t="b">
        <v>0</v>
      </c>
      <c r="L50" s="91" t="b">
        <v>0</v>
      </c>
    </row>
    <row r="51" spans="1:12" ht="15">
      <c r="A51" s="91" t="s">
        <v>912</v>
      </c>
      <c r="B51" s="91" t="s">
        <v>215</v>
      </c>
      <c r="C51" s="91">
        <v>2</v>
      </c>
      <c r="D51" s="134">
        <v>0.005174103834943662</v>
      </c>
      <c r="E51" s="134">
        <v>1.3457003905834422</v>
      </c>
      <c r="F51" s="91" t="s">
        <v>949</v>
      </c>
      <c r="G51" s="91" t="b">
        <v>0</v>
      </c>
      <c r="H51" s="91" t="b">
        <v>0</v>
      </c>
      <c r="I51" s="91" t="b">
        <v>0</v>
      </c>
      <c r="J51" s="91" t="b">
        <v>0</v>
      </c>
      <c r="K51" s="91" t="b">
        <v>0</v>
      </c>
      <c r="L51" s="91" t="b">
        <v>0</v>
      </c>
    </row>
    <row r="52" spans="1:12" ht="15">
      <c r="A52" s="91" t="s">
        <v>215</v>
      </c>
      <c r="B52" s="91" t="s">
        <v>768</v>
      </c>
      <c r="C52" s="91">
        <v>2</v>
      </c>
      <c r="D52" s="134">
        <v>0.005174103834943662</v>
      </c>
      <c r="E52" s="134">
        <v>1.2207616539751422</v>
      </c>
      <c r="F52" s="91" t="s">
        <v>949</v>
      </c>
      <c r="G52" s="91" t="b">
        <v>0</v>
      </c>
      <c r="H52" s="91" t="b">
        <v>0</v>
      </c>
      <c r="I52" s="91" t="b">
        <v>0</v>
      </c>
      <c r="J52" s="91" t="b">
        <v>0</v>
      </c>
      <c r="K52" s="91" t="b">
        <v>0</v>
      </c>
      <c r="L52" s="91" t="b">
        <v>0</v>
      </c>
    </row>
    <row r="53" spans="1:12" ht="15">
      <c r="A53" s="91" t="s">
        <v>768</v>
      </c>
      <c r="B53" s="91" t="s">
        <v>909</v>
      </c>
      <c r="C53" s="91">
        <v>2</v>
      </c>
      <c r="D53" s="134">
        <v>0.005174103834943662</v>
      </c>
      <c r="E53" s="134">
        <v>1.8228216453031045</v>
      </c>
      <c r="F53" s="91" t="s">
        <v>949</v>
      </c>
      <c r="G53" s="91" t="b">
        <v>0</v>
      </c>
      <c r="H53" s="91" t="b">
        <v>0</v>
      </c>
      <c r="I53" s="91" t="b">
        <v>0</v>
      </c>
      <c r="J53" s="91" t="b">
        <v>0</v>
      </c>
      <c r="K53" s="91" t="b">
        <v>0</v>
      </c>
      <c r="L53" s="91" t="b">
        <v>0</v>
      </c>
    </row>
    <row r="54" spans="1:12" ht="15">
      <c r="A54" s="91" t="s">
        <v>909</v>
      </c>
      <c r="B54" s="91" t="s">
        <v>934</v>
      </c>
      <c r="C54" s="91">
        <v>2</v>
      </c>
      <c r="D54" s="134">
        <v>0.005174103834943662</v>
      </c>
      <c r="E54" s="134">
        <v>1.9989129043587859</v>
      </c>
      <c r="F54" s="91" t="s">
        <v>949</v>
      </c>
      <c r="G54" s="91" t="b">
        <v>0</v>
      </c>
      <c r="H54" s="91" t="b">
        <v>0</v>
      </c>
      <c r="I54" s="91" t="b">
        <v>0</v>
      </c>
      <c r="J54" s="91" t="b">
        <v>0</v>
      </c>
      <c r="K54" s="91" t="b">
        <v>0</v>
      </c>
      <c r="L54" s="91" t="b">
        <v>0</v>
      </c>
    </row>
    <row r="55" spans="1:12" ht="15">
      <c r="A55" s="91" t="s">
        <v>934</v>
      </c>
      <c r="B55" s="91" t="s">
        <v>935</v>
      </c>
      <c r="C55" s="91">
        <v>2</v>
      </c>
      <c r="D55" s="134">
        <v>0.005174103834943662</v>
      </c>
      <c r="E55" s="134">
        <v>2.299942900022767</v>
      </c>
      <c r="F55" s="91" t="s">
        <v>949</v>
      </c>
      <c r="G55" s="91" t="b">
        <v>0</v>
      </c>
      <c r="H55" s="91" t="b">
        <v>0</v>
      </c>
      <c r="I55" s="91" t="b">
        <v>0</v>
      </c>
      <c r="J55" s="91" t="b">
        <v>0</v>
      </c>
      <c r="K55" s="91" t="b">
        <v>0</v>
      </c>
      <c r="L55" s="91" t="b">
        <v>0</v>
      </c>
    </row>
    <row r="56" spans="1:12" ht="15">
      <c r="A56" s="91" t="s">
        <v>935</v>
      </c>
      <c r="B56" s="91" t="s">
        <v>936</v>
      </c>
      <c r="C56" s="91">
        <v>2</v>
      </c>
      <c r="D56" s="134">
        <v>0.005174103834943662</v>
      </c>
      <c r="E56" s="134">
        <v>2.299942900022767</v>
      </c>
      <c r="F56" s="91" t="s">
        <v>949</v>
      </c>
      <c r="G56" s="91" t="b">
        <v>0</v>
      </c>
      <c r="H56" s="91" t="b">
        <v>0</v>
      </c>
      <c r="I56" s="91" t="b">
        <v>0</v>
      </c>
      <c r="J56" s="91" t="b">
        <v>0</v>
      </c>
      <c r="K56" s="91" t="b">
        <v>0</v>
      </c>
      <c r="L56" s="91" t="b">
        <v>0</v>
      </c>
    </row>
    <row r="57" spans="1:12" ht="15">
      <c r="A57" s="91" t="s">
        <v>936</v>
      </c>
      <c r="B57" s="91" t="s">
        <v>781</v>
      </c>
      <c r="C57" s="91">
        <v>2</v>
      </c>
      <c r="D57" s="134">
        <v>0.005174103834943662</v>
      </c>
      <c r="E57" s="134">
        <v>1.7558748556724915</v>
      </c>
      <c r="F57" s="91" t="s">
        <v>949</v>
      </c>
      <c r="G57" s="91" t="b">
        <v>0</v>
      </c>
      <c r="H57" s="91" t="b">
        <v>0</v>
      </c>
      <c r="I57" s="91" t="b">
        <v>0</v>
      </c>
      <c r="J57" s="91" t="b">
        <v>0</v>
      </c>
      <c r="K57" s="91" t="b">
        <v>0</v>
      </c>
      <c r="L57" s="91" t="b">
        <v>0</v>
      </c>
    </row>
    <row r="58" spans="1:12" ht="15">
      <c r="A58" s="91" t="s">
        <v>781</v>
      </c>
      <c r="B58" s="91" t="s">
        <v>906</v>
      </c>
      <c r="C58" s="91">
        <v>2</v>
      </c>
      <c r="D58" s="134">
        <v>0.005174103834943662</v>
      </c>
      <c r="E58" s="134">
        <v>1.3579348470004537</v>
      </c>
      <c r="F58" s="91" t="s">
        <v>949</v>
      </c>
      <c r="G58" s="91" t="b">
        <v>0</v>
      </c>
      <c r="H58" s="91" t="b">
        <v>0</v>
      </c>
      <c r="I58" s="91" t="b">
        <v>0</v>
      </c>
      <c r="J58" s="91" t="b">
        <v>0</v>
      </c>
      <c r="K58" s="91" t="b">
        <v>0</v>
      </c>
      <c r="L58" s="91" t="b">
        <v>0</v>
      </c>
    </row>
    <row r="59" spans="1:12" ht="15">
      <c r="A59" s="91" t="s">
        <v>906</v>
      </c>
      <c r="B59" s="91" t="s">
        <v>784</v>
      </c>
      <c r="C59" s="91">
        <v>2</v>
      </c>
      <c r="D59" s="134">
        <v>0.005174103834943662</v>
      </c>
      <c r="E59" s="134">
        <v>1.504062882678692</v>
      </c>
      <c r="F59" s="91" t="s">
        <v>949</v>
      </c>
      <c r="G59" s="91" t="b">
        <v>0</v>
      </c>
      <c r="H59" s="91" t="b">
        <v>0</v>
      </c>
      <c r="I59" s="91" t="b">
        <v>0</v>
      </c>
      <c r="J59" s="91" t="b">
        <v>0</v>
      </c>
      <c r="K59" s="91" t="b">
        <v>0</v>
      </c>
      <c r="L59" s="91" t="b">
        <v>0</v>
      </c>
    </row>
    <row r="60" spans="1:12" ht="15">
      <c r="A60" s="91" t="s">
        <v>215</v>
      </c>
      <c r="B60" s="91" t="s">
        <v>231</v>
      </c>
      <c r="C60" s="91">
        <v>2</v>
      </c>
      <c r="D60" s="134">
        <v>0.005174103834943662</v>
      </c>
      <c r="E60" s="134">
        <v>0.9777236052888477</v>
      </c>
      <c r="F60" s="91" t="s">
        <v>949</v>
      </c>
      <c r="G60" s="91" t="b">
        <v>0</v>
      </c>
      <c r="H60" s="91" t="b">
        <v>0</v>
      </c>
      <c r="I60" s="91" t="b">
        <v>0</v>
      </c>
      <c r="J60" s="91" t="b">
        <v>0</v>
      </c>
      <c r="K60" s="91" t="b">
        <v>0</v>
      </c>
      <c r="L60" s="91" t="b">
        <v>0</v>
      </c>
    </row>
    <row r="61" spans="1:12" ht="15">
      <c r="A61" s="91" t="s">
        <v>937</v>
      </c>
      <c r="B61" s="91" t="s">
        <v>915</v>
      </c>
      <c r="C61" s="91">
        <v>2</v>
      </c>
      <c r="D61" s="134">
        <v>0.005174103834943662</v>
      </c>
      <c r="E61" s="134">
        <v>2.123851640967086</v>
      </c>
      <c r="F61" s="91" t="s">
        <v>949</v>
      </c>
      <c r="G61" s="91" t="b">
        <v>0</v>
      </c>
      <c r="H61" s="91" t="b">
        <v>0</v>
      </c>
      <c r="I61" s="91" t="b">
        <v>0</v>
      </c>
      <c r="J61" s="91" t="b">
        <v>0</v>
      </c>
      <c r="K61" s="91" t="b">
        <v>0</v>
      </c>
      <c r="L61" s="91" t="b">
        <v>0</v>
      </c>
    </row>
    <row r="62" spans="1:12" ht="15">
      <c r="A62" s="91" t="s">
        <v>915</v>
      </c>
      <c r="B62" s="91" t="s">
        <v>906</v>
      </c>
      <c r="C62" s="91">
        <v>2</v>
      </c>
      <c r="D62" s="134">
        <v>0.005174103834943662</v>
      </c>
      <c r="E62" s="134">
        <v>1.7259116322950483</v>
      </c>
      <c r="F62" s="91" t="s">
        <v>949</v>
      </c>
      <c r="G62" s="91" t="b">
        <v>0</v>
      </c>
      <c r="H62" s="91" t="b">
        <v>0</v>
      </c>
      <c r="I62" s="91" t="b">
        <v>0</v>
      </c>
      <c r="J62" s="91" t="b">
        <v>0</v>
      </c>
      <c r="K62" s="91" t="b">
        <v>0</v>
      </c>
      <c r="L62" s="91" t="b">
        <v>0</v>
      </c>
    </row>
    <row r="63" spans="1:12" ht="15">
      <c r="A63" s="91" t="s">
        <v>906</v>
      </c>
      <c r="B63" s="91" t="s">
        <v>938</v>
      </c>
      <c r="C63" s="91">
        <v>2</v>
      </c>
      <c r="D63" s="134">
        <v>0.005174103834943662</v>
      </c>
      <c r="E63" s="134">
        <v>1.9020028913507294</v>
      </c>
      <c r="F63" s="91" t="s">
        <v>949</v>
      </c>
      <c r="G63" s="91" t="b">
        <v>0</v>
      </c>
      <c r="H63" s="91" t="b">
        <v>0</v>
      </c>
      <c r="I63" s="91" t="b">
        <v>0</v>
      </c>
      <c r="J63" s="91" t="b">
        <v>0</v>
      </c>
      <c r="K63" s="91" t="b">
        <v>0</v>
      </c>
      <c r="L63" s="91" t="b">
        <v>0</v>
      </c>
    </row>
    <row r="64" spans="1:12" ht="15">
      <c r="A64" s="91" t="s">
        <v>938</v>
      </c>
      <c r="B64" s="91" t="s">
        <v>939</v>
      </c>
      <c r="C64" s="91">
        <v>2</v>
      </c>
      <c r="D64" s="134">
        <v>0.005174103834943662</v>
      </c>
      <c r="E64" s="134">
        <v>2.299942900022767</v>
      </c>
      <c r="F64" s="91" t="s">
        <v>949</v>
      </c>
      <c r="G64" s="91" t="b">
        <v>0</v>
      </c>
      <c r="H64" s="91" t="b">
        <v>0</v>
      </c>
      <c r="I64" s="91" t="b">
        <v>0</v>
      </c>
      <c r="J64" s="91" t="b">
        <v>0</v>
      </c>
      <c r="K64" s="91" t="b">
        <v>0</v>
      </c>
      <c r="L64" s="91" t="b">
        <v>0</v>
      </c>
    </row>
    <row r="65" spans="1:12" ht="15">
      <c r="A65" s="91" t="s">
        <v>939</v>
      </c>
      <c r="B65" s="91" t="s">
        <v>940</v>
      </c>
      <c r="C65" s="91">
        <v>2</v>
      </c>
      <c r="D65" s="134">
        <v>0.005174103834943662</v>
      </c>
      <c r="E65" s="134">
        <v>2.299942900022767</v>
      </c>
      <c r="F65" s="91" t="s">
        <v>949</v>
      </c>
      <c r="G65" s="91" t="b">
        <v>0</v>
      </c>
      <c r="H65" s="91" t="b">
        <v>0</v>
      </c>
      <c r="I65" s="91" t="b">
        <v>0</v>
      </c>
      <c r="J65" s="91" t="b">
        <v>0</v>
      </c>
      <c r="K65" s="91" t="b">
        <v>1</v>
      </c>
      <c r="L65" s="91" t="b">
        <v>0</v>
      </c>
    </row>
    <row r="66" spans="1:12" ht="15">
      <c r="A66" s="91" t="s">
        <v>940</v>
      </c>
      <c r="B66" s="91" t="s">
        <v>941</v>
      </c>
      <c r="C66" s="91">
        <v>2</v>
      </c>
      <c r="D66" s="134">
        <v>0.005174103834943662</v>
      </c>
      <c r="E66" s="134">
        <v>2.299942900022767</v>
      </c>
      <c r="F66" s="91" t="s">
        <v>949</v>
      </c>
      <c r="G66" s="91" t="b">
        <v>0</v>
      </c>
      <c r="H66" s="91" t="b">
        <v>1</v>
      </c>
      <c r="I66" s="91" t="b">
        <v>0</v>
      </c>
      <c r="J66" s="91" t="b">
        <v>0</v>
      </c>
      <c r="K66" s="91" t="b">
        <v>0</v>
      </c>
      <c r="L66" s="91" t="b">
        <v>0</v>
      </c>
    </row>
    <row r="67" spans="1:12" ht="15">
      <c r="A67" s="91" t="s">
        <v>941</v>
      </c>
      <c r="B67" s="91" t="s">
        <v>942</v>
      </c>
      <c r="C67" s="91">
        <v>2</v>
      </c>
      <c r="D67" s="134">
        <v>0.005174103834943662</v>
      </c>
      <c r="E67" s="134">
        <v>2.299942900022767</v>
      </c>
      <c r="F67" s="91" t="s">
        <v>949</v>
      </c>
      <c r="G67" s="91" t="b">
        <v>0</v>
      </c>
      <c r="H67" s="91" t="b">
        <v>0</v>
      </c>
      <c r="I67" s="91" t="b">
        <v>0</v>
      </c>
      <c r="J67" s="91" t="b">
        <v>0</v>
      </c>
      <c r="K67" s="91" t="b">
        <v>0</v>
      </c>
      <c r="L67" s="91" t="b">
        <v>0</v>
      </c>
    </row>
    <row r="68" spans="1:12" ht="15">
      <c r="A68" s="91" t="s">
        <v>942</v>
      </c>
      <c r="B68" s="91" t="s">
        <v>909</v>
      </c>
      <c r="C68" s="91">
        <v>2</v>
      </c>
      <c r="D68" s="134">
        <v>0.005174103834943662</v>
      </c>
      <c r="E68" s="134">
        <v>1.9989129043587859</v>
      </c>
      <c r="F68" s="91" t="s">
        <v>949</v>
      </c>
      <c r="G68" s="91" t="b">
        <v>0</v>
      </c>
      <c r="H68" s="91" t="b">
        <v>0</v>
      </c>
      <c r="I68" s="91" t="b">
        <v>0</v>
      </c>
      <c r="J68" s="91" t="b">
        <v>0</v>
      </c>
      <c r="K68" s="91" t="b">
        <v>0</v>
      </c>
      <c r="L68" s="91" t="b">
        <v>0</v>
      </c>
    </row>
    <row r="69" spans="1:12" ht="15">
      <c r="A69" s="91" t="s">
        <v>909</v>
      </c>
      <c r="B69" s="91" t="s">
        <v>943</v>
      </c>
      <c r="C69" s="91">
        <v>2</v>
      </c>
      <c r="D69" s="134">
        <v>0.005174103834943662</v>
      </c>
      <c r="E69" s="134">
        <v>1.9989129043587859</v>
      </c>
      <c r="F69" s="91" t="s">
        <v>949</v>
      </c>
      <c r="G69" s="91" t="b">
        <v>0</v>
      </c>
      <c r="H69" s="91" t="b">
        <v>0</v>
      </c>
      <c r="I69" s="91" t="b">
        <v>0</v>
      </c>
      <c r="J69" s="91" t="b">
        <v>0</v>
      </c>
      <c r="K69" s="91" t="b">
        <v>0</v>
      </c>
      <c r="L69" s="91" t="b">
        <v>0</v>
      </c>
    </row>
    <row r="70" spans="1:12" ht="15">
      <c r="A70" s="91" t="s">
        <v>943</v>
      </c>
      <c r="B70" s="91" t="s">
        <v>944</v>
      </c>
      <c r="C70" s="91">
        <v>2</v>
      </c>
      <c r="D70" s="134">
        <v>0.005174103834943662</v>
      </c>
      <c r="E70" s="134">
        <v>2.299942900022767</v>
      </c>
      <c r="F70" s="91" t="s">
        <v>949</v>
      </c>
      <c r="G70" s="91" t="b">
        <v>0</v>
      </c>
      <c r="H70" s="91" t="b">
        <v>0</v>
      </c>
      <c r="I70" s="91" t="b">
        <v>0</v>
      </c>
      <c r="J70" s="91" t="b">
        <v>0</v>
      </c>
      <c r="K70" s="91" t="b">
        <v>0</v>
      </c>
      <c r="L70" s="91" t="b">
        <v>0</v>
      </c>
    </row>
    <row r="71" spans="1:12" ht="15">
      <c r="A71" s="91" t="s">
        <v>944</v>
      </c>
      <c r="B71" s="91" t="s">
        <v>212</v>
      </c>
      <c r="C71" s="91">
        <v>2</v>
      </c>
      <c r="D71" s="134">
        <v>0.005174103834943662</v>
      </c>
      <c r="E71" s="134">
        <v>1.8228216453031045</v>
      </c>
      <c r="F71" s="91" t="s">
        <v>949</v>
      </c>
      <c r="G71" s="91" t="b">
        <v>0</v>
      </c>
      <c r="H71" s="91" t="b">
        <v>0</v>
      </c>
      <c r="I71" s="91" t="b">
        <v>0</v>
      </c>
      <c r="J71" s="91" t="b">
        <v>0</v>
      </c>
      <c r="K71" s="91" t="b">
        <v>0</v>
      </c>
      <c r="L71" s="91" t="b">
        <v>0</v>
      </c>
    </row>
    <row r="72" spans="1:12" ht="15">
      <c r="A72" s="91" t="s">
        <v>215</v>
      </c>
      <c r="B72" s="91" t="s">
        <v>916</v>
      </c>
      <c r="C72" s="91">
        <v>2</v>
      </c>
      <c r="D72" s="134">
        <v>0.005174103834943662</v>
      </c>
      <c r="E72" s="134">
        <v>1.5217916496391235</v>
      </c>
      <c r="F72" s="91" t="s">
        <v>949</v>
      </c>
      <c r="G72" s="91" t="b">
        <v>0</v>
      </c>
      <c r="H72" s="91" t="b">
        <v>0</v>
      </c>
      <c r="I72" s="91" t="b">
        <v>0</v>
      </c>
      <c r="J72" s="91" t="b">
        <v>0</v>
      </c>
      <c r="K72" s="91" t="b">
        <v>0</v>
      </c>
      <c r="L72" s="91" t="b">
        <v>0</v>
      </c>
    </row>
    <row r="73" spans="1:12" ht="15">
      <c r="A73" s="91" t="s">
        <v>920</v>
      </c>
      <c r="B73" s="91" t="s">
        <v>946</v>
      </c>
      <c r="C73" s="91">
        <v>2</v>
      </c>
      <c r="D73" s="134">
        <v>0.005174103834943662</v>
      </c>
      <c r="E73" s="134">
        <v>2.299942900022767</v>
      </c>
      <c r="F73" s="91" t="s">
        <v>949</v>
      </c>
      <c r="G73" s="91" t="b">
        <v>0</v>
      </c>
      <c r="H73" s="91" t="b">
        <v>0</v>
      </c>
      <c r="I73" s="91" t="b">
        <v>0</v>
      </c>
      <c r="J73" s="91" t="b">
        <v>0</v>
      </c>
      <c r="K73" s="91" t="b">
        <v>0</v>
      </c>
      <c r="L73" s="91" t="b">
        <v>0</v>
      </c>
    </row>
    <row r="74" spans="1:12" ht="15">
      <c r="A74" s="91" t="s">
        <v>782</v>
      </c>
      <c r="B74" s="91" t="s">
        <v>792</v>
      </c>
      <c r="C74" s="91">
        <v>2</v>
      </c>
      <c r="D74" s="134">
        <v>0.005940085880791173</v>
      </c>
      <c r="E74" s="134">
        <v>1.9208187539523751</v>
      </c>
      <c r="F74" s="91" t="s">
        <v>733</v>
      </c>
      <c r="G74" s="91" t="b">
        <v>0</v>
      </c>
      <c r="H74" s="91" t="b">
        <v>0</v>
      </c>
      <c r="I74" s="91" t="b">
        <v>0</v>
      </c>
      <c r="J74" s="91" t="b">
        <v>0</v>
      </c>
      <c r="K74" s="91" t="b">
        <v>0</v>
      </c>
      <c r="L74" s="91" t="b">
        <v>0</v>
      </c>
    </row>
    <row r="75" spans="1:12" ht="15">
      <c r="A75" s="91" t="s">
        <v>244</v>
      </c>
      <c r="B75" s="91" t="s">
        <v>221</v>
      </c>
      <c r="C75" s="91">
        <v>2</v>
      </c>
      <c r="D75" s="134">
        <v>0.005940085880791173</v>
      </c>
      <c r="E75" s="134">
        <v>1.9208187539523751</v>
      </c>
      <c r="F75" s="91" t="s">
        <v>733</v>
      </c>
      <c r="G75" s="91" t="b">
        <v>0</v>
      </c>
      <c r="H75" s="91" t="b">
        <v>0</v>
      </c>
      <c r="I75" s="91" t="b">
        <v>0</v>
      </c>
      <c r="J75" s="91" t="b">
        <v>0</v>
      </c>
      <c r="K75" s="91" t="b">
        <v>0</v>
      </c>
      <c r="L75" s="91" t="b">
        <v>0</v>
      </c>
    </row>
    <row r="76" spans="1:12" ht="15">
      <c r="A76" s="91" t="s">
        <v>786</v>
      </c>
      <c r="B76" s="91" t="s">
        <v>768</v>
      </c>
      <c r="C76" s="91">
        <v>2</v>
      </c>
      <c r="D76" s="134">
        <v>0.005940085880791173</v>
      </c>
      <c r="E76" s="134">
        <v>1.744727494896694</v>
      </c>
      <c r="F76" s="91" t="s">
        <v>733</v>
      </c>
      <c r="G76" s="91" t="b">
        <v>0</v>
      </c>
      <c r="H76" s="91" t="b">
        <v>0</v>
      </c>
      <c r="I76" s="91" t="b">
        <v>0</v>
      </c>
      <c r="J76" s="91" t="b">
        <v>0</v>
      </c>
      <c r="K76" s="91" t="b">
        <v>0</v>
      </c>
      <c r="L76" s="91" t="b">
        <v>0</v>
      </c>
    </row>
    <row r="77" spans="1:12" ht="15">
      <c r="A77" s="91" t="s">
        <v>927</v>
      </c>
      <c r="B77" s="91" t="s">
        <v>928</v>
      </c>
      <c r="C77" s="91">
        <v>2</v>
      </c>
      <c r="D77" s="134">
        <v>0.005940085880791173</v>
      </c>
      <c r="E77" s="134">
        <v>2.0969100130080567</v>
      </c>
      <c r="F77" s="91" t="s">
        <v>733</v>
      </c>
      <c r="G77" s="91" t="b">
        <v>0</v>
      </c>
      <c r="H77" s="91" t="b">
        <v>0</v>
      </c>
      <c r="I77" s="91" t="b">
        <v>0</v>
      </c>
      <c r="J77" s="91" t="b">
        <v>0</v>
      </c>
      <c r="K77" s="91" t="b">
        <v>0</v>
      </c>
      <c r="L77" s="91" t="b">
        <v>0</v>
      </c>
    </row>
    <row r="78" spans="1:12" ht="15">
      <c r="A78" s="91" t="s">
        <v>293</v>
      </c>
      <c r="B78" s="91" t="s">
        <v>922</v>
      </c>
      <c r="C78" s="91">
        <v>2</v>
      </c>
      <c r="D78" s="134">
        <v>0.005940085880791173</v>
      </c>
      <c r="E78" s="134">
        <v>1.9208187539523751</v>
      </c>
      <c r="F78" s="91" t="s">
        <v>733</v>
      </c>
      <c r="G78" s="91" t="b">
        <v>0</v>
      </c>
      <c r="H78" s="91" t="b">
        <v>0</v>
      </c>
      <c r="I78" s="91" t="b">
        <v>0</v>
      </c>
      <c r="J78" s="91" t="b">
        <v>0</v>
      </c>
      <c r="K78" s="91" t="b">
        <v>0</v>
      </c>
      <c r="L78" s="91" t="b">
        <v>0</v>
      </c>
    </row>
    <row r="79" spans="1:12" ht="15">
      <c r="A79" s="91" t="s">
        <v>922</v>
      </c>
      <c r="B79" s="91" t="s">
        <v>923</v>
      </c>
      <c r="C79" s="91">
        <v>2</v>
      </c>
      <c r="D79" s="134">
        <v>0.005940085880791173</v>
      </c>
      <c r="E79" s="134">
        <v>2.0969100130080567</v>
      </c>
      <c r="F79" s="91" t="s">
        <v>733</v>
      </c>
      <c r="G79" s="91" t="b">
        <v>0</v>
      </c>
      <c r="H79" s="91" t="b">
        <v>0</v>
      </c>
      <c r="I79" s="91" t="b">
        <v>0</v>
      </c>
      <c r="J79" s="91" t="b">
        <v>1</v>
      </c>
      <c r="K79" s="91" t="b">
        <v>0</v>
      </c>
      <c r="L79" s="91" t="b">
        <v>0</v>
      </c>
    </row>
    <row r="80" spans="1:12" ht="15">
      <c r="A80" s="91" t="s">
        <v>923</v>
      </c>
      <c r="B80" s="91" t="s">
        <v>227</v>
      </c>
      <c r="C80" s="91">
        <v>2</v>
      </c>
      <c r="D80" s="134">
        <v>0.005940085880791173</v>
      </c>
      <c r="E80" s="134">
        <v>2.0969100130080567</v>
      </c>
      <c r="F80" s="91" t="s">
        <v>733</v>
      </c>
      <c r="G80" s="91" t="b">
        <v>1</v>
      </c>
      <c r="H80" s="91" t="b">
        <v>0</v>
      </c>
      <c r="I80" s="91" t="b">
        <v>0</v>
      </c>
      <c r="J80" s="91" t="b">
        <v>0</v>
      </c>
      <c r="K80" s="91" t="b">
        <v>0</v>
      </c>
      <c r="L80" s="91" t="b">
        <v>0</v>
      </c>
    </row>
    <row r="81" spans="1:12" ht="15">
      <c r="A81" s="91" t="s">
        <v>227</v>
      </c>
      <c r="B81" s="91" t="s">
        <v>226</v>
      </c>
      <c r="C81" s="91">
        <v>2</v>
      </c>
      <c r="D81" s="134">
        <v>0.005940085880791173</v>
      </c>
      <c r="E81" s="134">
        <v>2.0969100130080567</v>
      </c>
      <c r="F81" s="91" t="s">
        <v>733</v>
      </c>
      <c r="G81" s="91" t="b">
        <v>0</v>
      </c>
      <c r="H81" s="91" t="b">
        <v>0</v>
      </c>
      <c r="I81" s="91" t="b">
        <v>0</v>
      </c>
      <c r="J81" s="91" t="b">
        <v>0</v>
      </c>
      <c r="K81" s="91" t="b">
        <v>0</v>
      </c>
      <c r="L81" s="91" t="b">
        <v>0</v>
      </c>
    </row>
    <row r="82" spans="1:12" ht="15">
      <c r="A82" s="91" t="s">
        <v>226</v>
      </c>
      <c r="B82" s="91" t="s">
        <v>924</v>
      </c>
      <c r="C82" s="91">
        <v>2</v>
      </c>
      <c r="D82" s="134">
        <v>0.005940085880791173</v>
      </c>
      <c r="E82" s="134">
        <v>2.0969100130080567</v>
      </c>
      <c r="F82" s="91" t="s">
        <v>733</v>
      </c>
      <c r="G82" s="91" t="b">
        <v>0</v>
      </c>
      <c r="H82" s="91" t="b">
        <v>0</v>
      </c>
      <c r="I82" s="91" t="b">
        <v>0</v>
      </c>
      <c r="J82" s="91" t="b">
        <v>1</v>
      </c>
      <c r="K82" s="91" t="b">
        <v>0</v>
      </c>
      <c r="L82" s="91" t="b">
        <v>0</v>
      </c>
    </row>
    <row r="83" spans="1:12" ht="15">
      <c r="A83" s="91" t="s">
        <v>924</v>
      </c>
      <c r="B83" s="91" t="s">
        <v>767</v>
      </c>
      <c r="C83" s="91">
        <v>2</v>
      </c>
      <c r="D83" s="134">
        <v>0.005940085880791173</v>
      </c>
      <c r="E83" s="134">
        <v>2.0969100130080567</v>
      </c>
      <c r="F83" s="91" t="s">
        <v>733</v>
      </c>
      <c r="G83" s="91" t="b">
        <v>1</v>
      </c>
      <c r="H83" s="91" t="b">
        <v>0</v>
      </c>
      <c r="I83" s="91" t="b">
        <v>0</v>
      </c>
      <c r="J83" s="91" t="b">
        <v>0</v>
      </c>
      <c r="K83" s="91" t="b">
        <v>0</v>
      </c>
      <c r="L83" s="91" t="b">
        <v>0</v>
      </c>
    </row>
    <row r="84" spans="1:12" ht="15">
      <c r="A84" s="91" t="s">
        <v>767</v>
      </c>
      <c r="B84" s="91" t="s">
        <v>925</v>
      </c>
      <c r="C84" s="91">
        <v>2</v>
      </c>
      <c r="D84" s="134">
        <v>0.005940085880791173</v>
      </c>
      <c r="E84" s="134">
        <v>2.0969100130080567</v>
      </c>
      <c r="F84" s="91" t="s">
        <v>733</v>
      </c>
      <c r="G84" s="91" t="b">
        <v>0</v>
      </c>
      <c r="H84" s="91" t="b">
        <v>0</v>
      </c>
      <c r="I84" s="91" t="b">
        <v>0</v>
      </c>
      <c r="J84" s="91" t="b">
        <v>0</v>
      </c>
      <c r="K84" s="91" t="b">
        <v>0</v>
      </c>
      <c r="L84" s="91" t="b">
        <v>0</v>
      </c>
    </row>
    <row r="85" spans="1:12" ht="15">
      <c r="A85" s="91" t="s">
        <v>219</v>
      </c>
      <c r="B85" s="91" t="s">
        <v>789</v>
      </c>
      <c r="C85" s="91">
        <v>2</v>
      </c>
      <c r="D85" s="134">
        <v>0.010062357660324641</v>
      </c>
      <c r="E85" s="134">
        <v>1.0280287236002434</v>
      </c>
      <c r="F85" s="91" t="s">
        <v>734</v>
      </c>
      <c r="G85" s="91" t="b">
        <v>0</v>
      </c>
      <c r="H85" s="91" t="b">
        <v>0</v>
      </c>
      <c r="I85" s="91" t="b">
        <v>0</v>
      </c>
      <c r="J85" s="91" t="b">
        <v>0</v>
      </c>
      <c r="K85" s="91" t="b">
        <v>0</v>
      </c>
      <c r="L85" s="91" t="b">
        <v>0</v>
      </c>
    </row>
    <row r="86" spans="1:12" ht="15">
      <c r="A86" s="91" t="s">
        <v>789</v>
      </c>
      <c r="B86" s="91" t="s">
        <v>790</v>
      </c>
      <c r="C86" s="91">
        <v>2</v>
      </c>
      <c r="D86" s="134">
        <v>0.010062357660324641</v>
      </c>
      <c r="E86" s="134">
        <v>1.2041199826559248</v>
      </c>
      <c r="F86" s="91" t="s">
        <v>734</v>
      </c>
      <c r="G86" s="91" t="b">
        <v>0</v>
      </c>
      <c r="H86" s="91" t="b">
        <v>0</v>
      </c>
      <c r="I86" s="91" t="b">
        <v>0</v>
      </c>
      <c r="J86" s="91" t="b">
        <v>0</v>
      </c>
      <c r="K86" s="91" t="b">
        <v>0</v>
      </c>
      <c r="L86" s="91" t="b">
        <v>0</v>
      </c>
    </row>
    <row r="87" spans="1:12" ht="15">
      <c r="A87" s="91" t="s">
        <v>790</v>
      </c>
      <c r="B87" s="91" t="s">
        <v>791</v>
      </c>
      <c r="C87" s="91">
        <v>2</v>
      </c>
      <c r="D87" s="134">
        <v>0.010062357660324641</v>
      </c>
      <c r="E87" s="134">
        <v>1.2041199826559248</v>
      </c>
      <c r="F87" s="91" t="s">
        <v>734</v>
      </c>
      <c r="G87" s="91" t="b">
        <v>0</v>
      </c>
      <c r="H87" s="91" t="b">
        <v>0</v>
      </c>
      <c r="I87" s="91" t="b">
        <v>0</v>
      </c>
      <c r="J87" s="91" t="b">
        <v>0</v>
      </c>
      <c r="K87" s="91" t="b">
        <v>0</v>
      </c>
      <c r="L87" s="91" t="b">
        <v>0</v>
      </c>
    </row>
    <row r="88" spans="1:12" ht="15">
      <c r="A88" s="91" t="s">
        <v>791</v>
      </c>
      <c r="B88" s="91" t="s">
        <v>215</v>
      </c>
      <c r="C88" s="91">
        <v>2</v>
      </c>
      <c r="D88" s="134">
        <v>0.010062357660324641</v>
      </c>
      <c r="E88" s="134">
        <v>1.2041199826559248</v>
      </c>
      <c r="F88" s="91" t="s">
        <v>734</v>
      </c>
      <c r="G88" s="91" t="b">
        <v>0</v>
      </c>
      <c r="H88" s="91" t="b">
        <v>0</v>
      </c>
      <c r="I88" s="91" t="b">
        <v>0</v>
      </c>
      <c r="J88" s="91" t="b">
        <v>0</v>
      </c>
      <c r="K88" s="91" t="b">
        <v>0</v>
      </c>
      <c r="L88" s="91" t="b">
        <v>0</v>
      </c>
    </row>
    <row r="89" spans="1:12" ht="15">
      <c r="A89" s="91" t="s">
        <v>215</v>
      </c>
      <c r="B89" s="91" t="s">
        <v>782</v>
      </c>
      <c r="C89" s="91">
        <v>2</v>
      </c>
      <c r="D89" s="134">
        <v>0.010062357660324641</v>
      </c>
      <c r="E89" s="134">
        <v>1.2041199826559248</v>
      </c>
      <c r="F89" s="91" t="s">
        <v>734</v>
      </c>
      <c r="G89" s="91" t="b">
        <v>0</v>
      </c>
      <c r="H89" s="91" t="b">
        <v>0</v>
      </c>
      <c r="I89" s="91" t="b">
        <v>0</v>
      </c>
      <c r="J89" s="91" t="b">
        <v>0</v>
      </c>
      <c r="K89" s="91" t="b">
        <v>0</v>
      </c>
      <c r="L89" s="91" t="b">
        <v>0</v>
      </c>
    </row>
    <row r="90" spans="1:12" ht="15">
      <c r="A90" s="91" t="s">
        <v>782</v>
      </c>
      <c r="B90" s="91" t="s">
        <v>792</v>
      </c>
      <c r="C90" s="91">
        <v>2</v>
      </c>
      <c r="D90" s="134">
        <v>0.010062357660324641</v>
      </c>
      <c r="E90" s="134">
        <v>1.2041199826559248</v>
      </c>
      <c r="F90" s="91" t="s">
        <v>734</v>
      </c>
      <c r="G90" s="91" t="b">
        <v>0</v>
      </c>
      <c r="H90" s="91" t="b">
        <v>0</v>
      </c>
      <c r="I90" s="91" t="b">
        <v>0</v>
      </c>
      <c r="J90" s="91" t="b">
        <v>0</v>
      </c>
      <c r="K90" s="91" t="b">
        <v>0</v>
      </c>
      <c r="L90" s="91" t="b">
        <v>0</v>
      </c>
    </row>
    <row r="91" spans="1:12" ht="15">
      <c r="A91" s="91" t="s">
        <v>792</v>
      </c>
      <c r="B91" s="91" t="s">
        <v>793</v>
      </c>
      <c r="C91" s="91">
        <v>2</v>
      </c>
      <c r="D91" s="134">
        <v>0.010062357660324641</v>
      </c>
      <c r="E91" s="134">
        <v>1.2041199826559248</v>
      </c>
      <c r="F91" s="91" t="s">
        <v>734</v>
      </c>
      <c r="G91" s="91" t="b">
        <v>0</v>
      </c>
      <c r="H91" s="91" t="b">
        <v>0</v>
      </c>
      <c r="I91" s="91" t="b">
        <v>0</v>
      </c>
      <c r="J91" s="91" t="b">
        <v>0</v>
      </c>
      <c r="K91" s="91" t="b">
        <v>0</v>
      </c>
      <c r="L91" s="91" t="b">
        <v>0</v>
      </c>
    </row>
    <row r="92" spans="1:12" ht="15">
      <c r="A92" s="91" t="s">
        <v>793</v>
      </c>
      <c r="B92" s="91" t="s">
        <v>794</v>
      </c>
      <c r="C92" s="91">
        <v>2</v>
      </c>
      <c r="D92" s="134">
        <v>0.010062357660324641</v>
      </c>
      <c r="E92" s="134">
        <v>1.2041199826559248</v>
      </c>
      <c r="F92" s="91" t="s">
        <v>734</v>
      </c>
      <c r="G92" s="91" t="b">
        <v>0</v>
      </c>
      <c r="H92" s="91" t="b">
        <v>0</v>
      </c>
      <c r="I92" s="91" t="b">
        <v>0</v>
      </c>
      <c r="J92" s="91" t="b">
        <v>0</v>
      </c>
      <c r="K92" s="91" t="b">
        <v>0</v>
      </c>
      <c r="L92" s="91" t="b">
        <v>0</v>
      </c>
    </row>
    <row r="93" spans="1:12" ht="15">
      <c r="A93" s="91" t="s">
        <v>794</v>
      </c>
      <c r="B93" s="91" t="s">
        <v>795</v>
      </c>
      <c r="C93" s="91">
        <v>2</v>
      </c>
      <c r="D93" s="134">
        <v>0.010062357660324641</v>
      </c>
      <c r="E93" s="134">
        <v>1.2041199826559248</v>
      </c>
      <c r="F93" s="91" t="s">
        <v>734</v>
      </c>
      <c r="G93" s="91" t="b">
        <v>0</v>
      </c>
      <c r="H93" s="91" t="b">
        <v>0</v>
      </c>
      <c r="I93" s="91" t="b">
        <v>0</v>
      </c>
      <c r="J93" s="91" t="b">
        <v>0</v>
      </c>
      <c r="K93" s="91" t="b">
        <v>1</v>
      </c>
      <c r="L93" s="91" t="b">
        <v>0</v>
      </c>
    </row>
    <row r="94" spans="1:12" ht="15">
      <c r="A94" s="91" t="s">
        <v>795</v>
      </c>
      <c r="B94" s="91" t="s">
        <v>914</v>
      </c>
      <c r="C94" s="91">
        <v>2</v>
      </c>
      <c r="D94" s="134">
        <v>0.010062357660324641</v>
      </c>
      <c r="E94" s="134">
        <v>1.2041199826559248</v>
      </c>
      <c r="F94" s="91" t="s">
        <v>734</v>
      </c>
      <c r="G94" s="91" t="b">
        <v>0</v>
      </c>
      <c r="H94" s="91" t="b">
        <v>1</v>
      </c>
      <c r="I94" s="91" t="b">
        <v>0</v>
      </c>
      <c r="J94" s="91" t="b">
        <v>0</v>
      </c>
      <c r="K94" s="91" t="b">
        <v>0</v>
      </c>
      <c r="L94" s="91" t="b">
        <v>0</v>
      </c>
    </row>
    <row r="95" spans="1:12" ht="15">
      <c r="A95" s="91" t="s">
        <v>914</v>
      </c>
      <c r="B95" s="91" t="s">
        <v>932</v>
      </c>
      <c r="C95" s="91">
        <v>2</v>
      </c>
      <c r="D95" s="134">
        <v>0.010062357660324641</v>
      </c>
      <c r="E95" s="134">
        <v>1.2041199826559248</v>
      </c>
      <c r="F95" s="91" t="s">
        <v>734</v>
      </c>
      <c r="G95" s="91" t="b">
        <v>0</v>
      </c>
      <c r="H95" s="91" t="b">
        <v>0</v>
      </c>
      <c r="I95" s="91" t="b">
        <v>0</v>
      </c>
      <c r="J95" s="91" t="b">
        <v>0</v>
      </c>
      <c r="K95" s="91" t="b">
        <v>0</v>
      </c>
      <c r="L95" s="91" t="b">
        <v>0</v>
      </c>
    </row>
    <row r="96" spans="1:12" ht="15">
      <c r="A96" s="91" t="s">
        <v>797</v>
      </c>
      <c r="B96" s="91" t="s">
        <v>798</v>
      </c>
      <c r="C96" s="91">
        <v>4</v>
      </c>
      <c r="D96" s="134">
        <v>0.012533543580221657</v>
      </c>
      <c r="E96" s="134">
        <v>1.4661258704181992</v>
      </c>
      <c r="F96" s="91" t="s">
        <v>735</v>
      </c>
      <c r="G96" s="91" t="b">
        <v>1</v>
      </c>
      <c r="H96" s="91" t="b">
        <v>0</v>
      </c>
      <c r="I96" s="91" t="b">
        <v>0</v>
      </c>
      <c r="J96" s="91" t="b">
        <v>0</v>
      </c>
      <c r="K96" s="91" t="b">
        <v>0</v>
      </c>
      <c r="L96" s="91" t="b">
        <v>0</v>
      </c>
    </row>
    <row r="97" spans="1:12" ht="15">
      <c r="A97" s="91" t="s">
        <v>798</v>
      </c>
      <c r="B97" s="91" t="s">
        <v>799</v>
      </c>
      <c r="C97" s="91">
        <v>4</v>
      </c>
      <c r="D97" s="134">
        <v>0.012533543580221657</v>
      </c>
      <c r="E97" s="134">
        <v>1.4661258704181992</v>
      </c>
      <c r="F97" s="91" t="s">
        <v>735</v>
      </c>
      <c r="G97" s="91" t="b">
        <v>0</v>
      </c>
      <c r="H97" s="91" t="b">
        <v>0</v>
      </c>
      <c r="I97" s="91" t="b">
        <v>0</v>
      </c>
      <c r="J97" s="91" t="b">
        <v>0</v>
      </c>
      <c r="K97" s="91" t="b">
        <v>0</v>
      </c>
      <c r="L97" s="91" t="b">
        <v>0</v>
      </c>
    </row>
    <row r="98" spans="1:12" ht="15">
      <c r="A98" s="91" t="s">
        <v>799</v>
      </c>
      <c r="B98" s="91" t="s">
        <v>800</v>
      </c>
      <c r="C98" s="91">
        <v>4</v>
      </c>
      <c r="D98" s="134">
        <v>0.012533543580221657</v>
      </c>
      <c r="E98" s="134">
        <v>1.4661258704181992</v>
      </c>
      <c r="F98" s="91" t="s">
        <v>735</v>
      </c>
      <c r="G98" s="91" t="b">
        <v>0</v>
      </c>
      <c r="H98" s="91" t="b">
        <v>0</v>
      </c>
      <c r="I98" s="91" t="b">
        <v>0</v>
      </c>
      <c r="J98" s="91" t="b">
        <v>0</v>
      </c>
      <c r="K98" s="91" t="b">
        <v>1</v>
      </c>
      <c r="L98" s="91" t="b">
        <v>0</v>
      </c>
    </row>
    <row r="99" spans="1:12" ht="15">
      <c r="A99" s="91" t="s">
        <v>800</v>
      </c>
      <c r="B99" s="91" t="s">
        <v>801</v>
      </c>
      <c r="C99" s="91">
        <v>4</v>
      </c>
      <c r="D99" s="134">
        <v>0.012533543580221657</v>
      </c>
      <c r="E99" s="134">
        <v>1.4661258704181992</v>
      </c>
      <c r="F99" s="91" t="s">
        <v>735</v>
      </c>
      <c r="G99" s="91" t="b">
        <v>0</v>
      </c>
      <c r="H99" s="91" t="b">
        <v>1</v>
      </c>
      <c r="I99" s="91" t="b">
        <v>0</v>
      </c>
      <c r="J99" s="91" t="b">
        <v>0</v>
      </c>
      <c r="K99" s="91" t="b">
        <v>0</v>
      </c>
      <c r="L99" s="91" t="b">
        <v>0</v>
      </c>
    </row>
    <row r="100" spans="1:12" ht="15">
      <c r="A100" s="91" t="s">
        <v>801</v>
      </c>
      <c r="B100" s="91" t="s">
        <v>781</v>
      </c>
      <c r="C100" s="91">
        <v>4</v>
      </c>
      <c r="D100" s="134">
        <v>0.012533543580221657</v>
      </c>
      <c r="E100" s="134">
        <v>1.290034611362518</v>
      </c>
      <c r="F100" s="91" t="s">
        <v>735</v>
      </c>
      <c r="G100" s="91" t="b">
        <v>0</v>
      </c>
      <c r="H100" s="91" t="b">
        <v>0</v>
      </c>
      <c r="I100" s="91" t="b">
        <v>0</v>
      </c>
      <c r="J100" s="91" t="b">
        <v>0</v>
      </c>
      <c r="K100" s="91" t="b">
        <v>0</v>
      </c>
      <c r="L100" s="91" t="b">
        <v>0</v>
      </c>
    </row>
    <row r="101" spans="1:12" ht="15">
      <c r="A101" s="91" t="s">
        <v>781</v>
      </c>
      <c r="B101" s="91" t="s">
        <v>802</v>
      </c>
      <c r="C101" s="91">
        <v>4</v>
      </c>
      <c r="D101" s="134">
        <v>0.012533543580221657</v>
      </c>
      <c r="E101" s="134">
        <v>1.290034611362518</v>
      </c>
      <c r="F101" s="91" t="s">
        <v>735</v>
      </c>
      <c r="G101" s="91" t="b">
        <v>0</v>
      </c>
      <c r="H101" s="91" t="b">
        <v>0</v>
      </c>
      <c r="I101" s="91" t="b">
        <v>0</v>
      </c>
      <c r="J101" s="91" t="b">
        <v>0</v>
      </c>
      <c r="K101" s="91" t="b">
        <v>0</v>
      </c>
      <c r="L101" s="91" t="b">
        <v>0</v>
      </c>
    </row>
    <row r="102" spans="1:12" ht="15">
      <c r="A102" s="91" t="s">
        <v>802</v>
      </c>
      <c r="B102" s="91" t="s">
        <v>803</v>
      </c>
      <c r="C102" s="91">
        <v>4</v>
      </c>
      <c r="D102" s="134">
        <v>0.012533543580221657</v>
      </c>
      <c r="E102" s="134">
        <v>1.4661258704181992</v>
      </c>
      <c r="F102" s="91" t="s">
        <v>735</v>
      </c>
      <c r="G102" s="91" t="b">
        <v>0</v>
      </c>
      <c r="H102" s="91" t="b">
        <v>0</v>
      </c>
      <c r="I102" s="91" t="b">
        <v>0</v>
      </c>
      <c r="J102" s="91" t="b">
        <v>0</v>
      </c>
      <c r="K102" s="91" t="b">
        <v>0</v>
      </c>
      <c r="L102" s="91" t="b">
        <v>0</v>
      </c>
    </row>
    <row r="103" spans="1:12" ht="15">
      <c r="A103" s="91" t="s">
        <v>907</v>
      </c>
      <c r="B103" s="91" t="s">
        <v>908</v>
      </c>
      <c r="C103" s="91">
        <v>4</v>
      </c>
      <c r="D103" s="134">
        <v>0.012533543580221657</v>
      </c>
      <c r="E103" s="134">
        <v>1.4661258704181992</v>
      </c>
      <c r="F103" s="91" t="s">
        <v>735</v>
      </c>
      <c r="G103" s="91" t="b">
        <v>0</v>
      </c>
      <c r="H103" s="91" t="b">
        <v>0</v>
      </c>
      <c r="I103" s="91" t="b">
        <v>0</v>
      </c>
      <c r="J103" s="91" t="b">
        <v>0</v>
      </c>
      <c r="K103" s="91" t="b">
        <v>0</v>
      </c>
      <c r="L103" s="91" t="b">
        <v>0</v>
      </c>
    </row>
    <row r="104" spans="1:12" ht="15">
      <c r="A104" s="91" t="s">
        <v>212</v>
      </c>
      <c r="B104" s="91" t="s">
        <v>797</v>
      </c>
      <c r="C104" s="91">
        <v>3</v>
      </c>
      <c r="D104" s="134">
        <v>0.012351466423944983</v>
      </c>
      <c r="E104" s="134">
        <v>1.165095874754218</v>
      </c>
      <c r="F104" s="91" t="s">
        <v>735</v>
      </c>
      <c r="G104" s="91" t="b">
        <v>0</v>
      </c>
      <c r="H104" s="91" t="b">
        <v>0</v>
      </c>
      <c r="I104" s="91" t="b">
        <v>0</v>
      </c>
      <c r="J104" s="91" t="b">
        <v>1</v>
      </c>
      <c r="K104" s="91" t="b">
        <v>0</v>
      </c>
      <c r="L104" s="91" t="b">
        <v>0</v>
      </c>
    </row>
    <row r="105" spans="1:12" ht="15">
      <c r="A105" s="91" t="s">
        <v>803</v>
      </c>
      <c r="B105" s="91" t="s">
        <v>224</v>
      </c>
      <c r="C105" s="91">
        <v>3</v>
      </c>
      <c r="D105" s="134">
        <v>0.012351466423944983</v>
      </c>
      <c r="E105" s="134">
        <v>1.4661258704181992</v>
      </c>
      <c r="F105" s="91" t="s">
        <v>735</v>
      </c>
      <c r="G105" s="91" t="b">
        <v>0</v>
      </c>
      <c r="H105" s="91" t="b">
        <v>0</v>
      </c>
      <c r="I105" s="91" t="b">
        <v>0</v>
      </c>
      <c r="J105" s="91" t="b">
        <v>0</v>
      </c>
      <c r="K105" s="91" t="b">
        <v>0</v>
      </c>
      <c r="L105" s="91" t="b">
        <v>0</v>
      </c>
    </row>
    <row r="106" spans="1:12" ht="15">
      <c r="A106" s="91" t="s">
        <v>916</v>
      </c>
      <c r="B106" s="91" t="s">
        <v>907</v>
      </c>
      <c r="C106" s="91">
        <v>2</v>
      </c>
      <c r="D106" s="134">
        <v>0.011007401643086912</v>
      </c>
      <c r="E106" s="134">
        <v>1.4661258704181992</v>
      </c>
      <c r="F106" s="91" t="s">
        <v>735</v>
      </c>
      <c r="G106" s="91" t="b">
        <v>0</v>
      </c>
      <c r="H106" s="91" t="b">
        <v>0</v>
      </c>
      <c r="I106" s="91" t="b">
        <v>0</v>
      </c>
      <c r="J106" s="91" t="b">
        <v>0</v>
      </c>
      <c r="K106" s="91" t="b">
        <v>0</v>
      </c>
      <c r="L106" s="91" t="b">
        <v>0</v>
      </c>
    </row>
    <row r="107" spans="1:12" ht="15">
      <c r="A107" s="91" t="s">
        <v>908</v>
      </c>
      <c r="B107" s="91" t="s">
        <v>910</v>
      </c>
      <c r="C107" s="91">
        <v>2</v>
      </c>
      <c r="D107" s="134">
        <v>0.011007401643086912</v>
      </c>
      <c r="E107" s="134">
        <v>1.290034611362518</v>
      </c>
      <c r="F107" s="91" t="s">
        <v>735</v>
      </c>
      <c r="G107" s="91" t="b">
        <v>0</v>
      </c>
      <c r="H107" s="91" t="b">
        <v>0</v>
      </c>
      <c r="I107" s="91" t="b">
        <v>0</v>
      </c>
      <c r="J107" s="91" t="b">
        <v>1</v>
      </c>
      <c r="K107" s="91" t="b">
        <v>0</v>
      </c>
      <c r="L107" s="91" t="b">
        <v>0</v>
      </c>
    </row>
    <row r="108" spans="1:12" ht="15">
      <c r="A108" s="91" t="s">
        <v>910</v>
      </c>
      <c r="B108" s="91" t="s">
        <v>917</v>
      </c>
      <c r="C108" s="91">
        <v>2</v>
      </c>
      <c r="D108" s="134">
        <v>0.011007401643086912</v>
      </c>
      <c r="E108" s="134">
        <v>1.591064607026499</v>
      </c>
      <c r="F108" s="91" t="s">
        <v>735</v>
      </c>
      <c r="G108" s="91" t="b">
        <v>1</v>
      </c>
      <c r="H108" s="91" t="b">
        <v>0</v>
      </c>
      <c r="I108" s="91" t="b">
        <v>0</v>
      </c>
      <c r="J108" s="91" t="b">
        <v>0</v>
      </c>
      <c r="K108" s="91" t="b">
        <v>0</v>
      </c>
      <c r="L108" s="91" t="b">
        <v>0</v>
      </c>
    </row>
    <row r="109" spans="1:12" ht="15">
      <c r="A109" s="91" t="s">
        <v>917</v>
      </c>
      <c r="B109" s="91" t="s">
        <v>918</v>
      </c>
      <c r="C109" s="91">
        <v>2</v>
      </c>
      <c r="D109" s="134">
        <v>0.011007401643086912</v>
      </c>
      <c r="E109" s="134">
        <v>1.7671558660821804</v>
      </c>
      <c r="F109" s="91" t="s">
        <v>735</v>
      </c>
      <c r="G109" s="91" t="b">
        <v>0</v>
      </c>
      <c r="H109" s="91" t="b">
        <v>0</v>
      </c>
      <c r="I109" s="91" t="b">
        <v>0</v>
      </c>
      <c r="J109" s="91" t="b">
        <v>0</v>
      </c>
      <c r="K109" s="91" t="b">
        <v>0</v>
      </c>
      <c r="L109" s="91" t="b">
        <v>0</v>
      </c>
    </row>
    <row r="110" spans="1:12" ht="15">
      <c r="A110" s="91" t="s">
        <v>918</v>
      </c>
      <c r="B110" s="91" t="s">
        <v>212</v>
      </c>
      <c r="C110" s="91">
        <v>2</v>
      </c>
      <c r="D110" s="134">
        <v>0.011007401643086912</v>
      </c>
      <c r="E110" s="134">
        <v>1.369215857410143</v>
      </c>
      <c r="F110" s="91" t="s">
        <v>735</v>
      </c>
      <c r="G110" s="91" t="b">
        <v>0</v>
      </c>
      <c r="H110" s="91" t="b">
        <v>0</v>
      </c>
      <c r="I110" s="91" t="b">
        <v>0</v>
      </c>
      <c r="J110" s="91" t="b">
        <v>0</v>
      </c>
      <c r="K110" s="91" t="b">
        <v>0</v>
      </c>
      <c r="L110" s="91" t="b">
        <v>0</v>
      </c>
    </row>
    <row r="111" spans="1:12" ht="15">
      <c r="A111" s="91" t="s">
        <v>212</v>
      </c>
      <c r="B111" s="91" t="s">
        <v>216</v>
      </c>
      <c r="C111" s="91">
        <v>2</v>
      </c>
      <c r="D111" s="134">
        <v>0.011007401643086912</v>
      </c>
      <c r="E111" s="134">
        <v>0.9890046156985368</v>
      </c>
      <c r="F111" s="91" t="s">
        <v>735</v>
      </c>
      <c r="G111" s="91" t="b">
        <v>0</v>
      </c>
      <c r="H111" s="91" t="b">
        <v>0</v>
      </c>
      <c r="I111" s="91" t="b">
        <v>0</v>
      </c>
      <c r="J111" s="91" t="b">
        <v>0</v>
      </c>
      <c r="K111" s="91" t="b">
        <v>0</v>
      </c>
      <c r="L111" s="91" t="b">
        <v>0</v>
      </c>
    </row>
    <row r="112" spans="1:12" ht="15">
      <c r="A112" s="91" t="s">
        <v>216</v>
      </c>
      <c r="B112" s="91" t="s">
        <v>919</v>
      </c>
      <c r="C112" s="91">
        <v>2</v>
      </c>
      <c r="D112" s="134">
        <v>0.011007401643086912</v>
      </c>
      <c r="E112" s="134">
        <v>1.4661258704181992</v>
      </c>
      <c r="F112" s="91" t="s">
        <v>735</v>
      </c>
      <c r="G112" s="91" t="b">
        <v>0</v>
      </c>
      <c r="H112" s="91" t="b">
        <v>0</v>
      </c>
      <c r="I112" s="91" t="b">
        <v>0</v>
      </c>
      <c r="J112" s="91" t="b">
        <v>0</v>
      </c>
      <c r="K112" s="91" t="b">
        <v>0</v>
      </c>
      <c r="L112" s="91" t="b">
        <v>0</v>
      </c>
    </row>
    <row r="113" spans="1:12" ht="15">
      <c r="A113" s="91" t="s">
        <v>919</v>
      </c>
      <c r="B113" s="91" t="s">
        <v>920</v>
      </c>
      <c r="C113" s="91">
        <v>2</v>
      </c>
      <c r="D113" s="134">
        <v>0.011007401643086912</v>
      </c>
      <c r="E113" s="134">
        <v>1.7671558660821804</v>
      </c>
      <c r="F113" s="91" t="s">
        <v>735</v>
      </c>
      <c r="G113" s="91" t="b">
        <v>0</v>
      </c>
      <c r="H113" s="91" t="b">
        <v>0</v>
      </c>
      <c r="I113" s="91" t="b">
        <v>0</v>
      </c>
      <c r="J113" s="91" t="b">
        <v>0</v>
      </c>
      <c r="K113" s="91" t="b">
        <v>0</v>
      </c>
      <c r="L113" s="91" t="b">
        <v>0</v>
      </c>
    </row>
    <row r="114" spans="1:12" ht="15">
      <c r="A114" s="91" t="s">
        <v>215</v>
      </c>
      <c r="B114" s="91" t="s">
        <v>231</v>
      </c>
      <c r="C114" s="91">
        <v>2</v>
      </c>
      <c r="D114" s="134">
        <v>0.011007401643086912</v>
      </c>
      <c r="E114" s="134">
        <v>1.4661258704181992</v>
      </c>
      <c r="F114" s="91" t="s">
        <v>735</v>
      </c>
      <c r="G114" s="91" t="b">
        <v>0</v>
      </c>
      <c r="H114" s="91" t="b">
        <v>0</v>
      </c>
      <c r="I114" s="91" t="b">
        <v>0</v>
      </c>
      <c r="J114" s="91" t="b">
        <v>0</v>
      </c>
      <c r="K114" s="91" t="b">
        <v>0</v>
      </c>
      <c r="L114" s="91" t="b">
        <v>0</v>
      </c>
    </row>
    <row r="115" spans="1:12" ht="15">
      <c r="A115" s="91" t="s">
        <v>937</v>
      </c>
      <c r="B115" s="91" t="s">
        <v>915</v>
      </c>
      <c r="C115" s="91">
        <v>2</v>
      </c>
      <c r="D115" s="134">
        <v>0.011007401643086912</v>
      </c>
      <c r="E115" s="134">
        <v>1.7671558660821804</v>
      </c>
      <c r="F115" s="91" t="s">
        <v>735</v>
      </c>
      <c r="G115" s="91" t="b">
        <v>0</v>
      </c>
      <c r="H115" s="91" t="b">
        <v>0</v>
      </c>
      <c r="I115" s="91" t="b">
        <v>0</v>
      </c>
      <c r="J115" s="91" t="b">
        <v>0</v>
      </c>
      <c r="K115" s="91" t="b">
        <v>0</v>
      </c>
      <c r="L115" s="91" t="b">
        <v>0</v>
      </c>
    </row>
    <row r="116" spans="1:12" ht="15">
      <c r="A116" s="91" t="s">
        <v>915</v>
      </c>
      <c r="B116" s="91" t="s">
        <v>906</v>
      </c>
      <c r="C116" s="91">
        <v>2</v>
      </c>
      <c r="D116" s="134">
        <v>0.011007401643086912</v>
      </c>
      <c r="E116" s="134">
        <v>1.591064607026499</v>
      </c>
      <c r="F116" s="91" t="s">
        <v>735</v>
      </c>
      <c r="G116" s="91" t="b">
        <v>0</v>
      </c>
      <c r="H116" s="91" t="b">
        <v>0</v>
      </c>
      <c r="I116" s="91" t="b">
        <v>0</v>
      </c>
      <c r="J116" s="91" t="b">
        <v>0</v>
      </c>
      <c r="K116" s="91" t="b">
        <v>0</v>
      </c>
      <c r="L116" s="91" t="b">
        <v>0</v>
      </c>
    </row>
    <row r="117" spans="1:12" ht="15">
      <c r="A117" s="91" t="s">
        <v>906</v>
      </c>
      <c r="B117" s="91" t="s">
        <v>938</v>
      </c>
      <c r="C117" s="91">
        <v>2</v>
      </c>
      <c r="D117" s="134">
        <v>0.011007401643086912</v>
      </c>
      <c r="E117" s="134">
        <v>1.591064607026499</v>
      </c>
      <c r="F117" s="91" t="s">
        <v>735</v>
      </c>
      <c r="G117" s="91" t="b">
        <v>0</v>
      </c>
      <c r="H117" s="91" t="b">
        <v>0</v>
      </c>
      <c r="I117" s="91" t="b">
        <v>0</v>
      </c>
      <c r="J117" s="91" t="b">
        <v>0</v>
      </c>
      <c r="K117" s="91" t="b">
        <v>0</v>
      </c>
      <c r="L117" s="91" t="b">
        <v>0</v>
      </c>
    </row>
    <row r="118" spans="1:12" ht="15">
      <c r="A118" s="91" t="s">
        <v>938</v>
      </c>
      <c r="B118" s="91" t="s">
        <v>939</v>
      </c>
      <c r="C118" s="91">
        <v>2</v>
      </c>
      <c r="D118" s="134">
        <v>0.011007401643086912</v>
      </c>
      <c r="E118" s="134">
        <v>1.7671558660821804</v>
      </c>
      <c r="F118" s="91" t="s">
        <v>735</v>
      </c>
      <c r="G118" s="91" t="b">
        <v>0</v>
      </c>
      <c r="H118" s="91" t="b">
        <v>0</v>
      </c>
      <c r="I118" s="91" t="b">
        <v>0</v>
      </c>
      <c r="J118" s="91" t="b">
        <v>0</v>
      </c>
      <c r="K118" s="91" t="b">
        <v>0</v>
      </c>
      <c r="L118" s="91" t="b">
        <v>0</v>
      </c>
    </row>
    <row r="119" spans="1:12" ht="15">
      <c r="A119" s="91" t="s">
        <v>939</v>
      </c>
      <c r="B119" s="91" t="s">
        <v>940</v>
      </c>
      <c r="C119" s="91">
        <v>2</v>
      </c>
      <c r="D119" s="134">
        <v>0.011007401643086912</v>
      </c>
      <c r="E119" s="134">
        <v>1.7671558660821804</v>
      </c>
      <c r="F119" s="91" t="s">
        <v>735</v>
      </c>
      <c r="G119" s="91" t="b">
        <v>0</v>
      </c>
      <c r="H119" s="91" t="b">
        <v>0</v>
      </c>
      <c r="I119" s="91" t="b">
        <v>0</v>
      </c>
      <c r="J119" s="91" t="b">
        <v>0</v>
      </c>
      <c r="K119" s="91" t="b">
        <v>1</v>
      </c>
      <c r="L119" s="91" t="b">
        <v>0</v>
      </c>
    </row>
    <row r="120" spans="1:12" ht="15">
      <c r="A120" s="91" t="s">
        <v>940</v>
      </c>
      <c r="B120" s="91" t="s">
        <v>941</v>
      </c>
      <c r="C120" s="91">
        <v>2</v>
      </c>
      <c r="D120" s="134">
        <v>0.011007401643086912</v>
      </c>
      <c r="E120" s="134">
        <v>1.7671558660821804</v>
      </c>
      <c r="F120" s="91" t="s">
        <v>735</v>
      </c>
      <c r="G120" s="91" t="b">
        <v>0</v>
      </c>
      <c r="H120" s="91" t="b">
        <v>1</v>
      </c>
      <c r="I120" s="91" t="b">
        <v>0</v>
      </c>
      <c r="J120" s="91" t="b">
        <v>0</v>
      </c>
      <c r="K120" s="91" t="b">
        <v>0</v>
      </c>
      <c r="L120" s="91" t="b">
        <v>0</v>
      </c>
    </row>
    <row r="121" spans="1:12" ht="15">
      <c r="A121" s="91" t="s">
        <v>941</v>
      </c>
      <c r="B121" s="91" t="s">
        <v>942</v>
      </c>
      <c r="C121" s="91">
        <v>2</v>
      </c>
      <c r="D121" s="134">
        <v>0.011007401643086912</v>
      </c>
      <c r="E121" s="134">
        <v>1.7671558660821804</v>
      </c>
      <c r="F121" s="91" t="s">
        <v>735</v>
      </c>
      <c r="G121" s="91" t="b">
        <v>0</v>
      </c>
      <c r="H121" s="91" t="b">
        <v>0</v>
      </c>
      <c r="I121" s="91" t="b">
        <v>0</v>
      </c>
      <c r="J121" s="91" t="b">
        <v>0</v>
      </c>
      <c r="K121" s="91" t="b">
        <v>0</v>
      </c>
      <c r="L121" s="91" t="b">
        <v>0</v>
      </c>
    </row>
    <row r="122" spans="1:12" ht="15">
      <c r="A122" s="91" t="s">
        <v>942</v>
      </c>
      <c r="B122" s="91" t="s">
        <v>909</v>
      </c>
      <c r="C122" s="91">
        <v>2</v>
      </c>
      <c r="D122" s="134">
        <v>0.011007401643086912</v>
      </c>
      <c r="E122" s="134">
        <v>1.591064607026499</v>
      </c>
      <c r="F122" s="91" t="s">
        <v>735</v>
      </c>
      <c r="G122" s="91" t="b">
        <v>0</v>
      </c>
      <c r="H122" s="91" t="b">
        <v>0</v>
      </c>
      <c r="I122" s="91" t="b">
        <v>0</v>
      </c>
      <c r="J122" s="91" t="b">
        <v>0</v>
      </c>
      <c r="K122" s="91" t="b">
        <v>0</v>
      </c>
      <c r="L122" s="91" t="b">
        <v>0</v>
      </c>
    </row>
    <row r="123" spans="1:12" ht="15">
      <c r="A123" s="91" t="s">
        <v>909</v>
      </c>
      <c r="B123" s="91" t="s">
        <v>943</v>
      </c>
      <c r="C123" s="91">
        <v>2</v>
      </c>
      <c r="D123" s="134">
        <v>0.011007401643086912</v>
      </c>
      <c r="E123" s="134">
        <v>1.591064607026499</v>
      </c>
      <c r="F123" s="91" t="s">
        <v>735</v>
      </c>
      <c r="G123" s="91" t="b">
        <v>0</v>
      </c>
      <c r="H123" s="91" t="b">
        <v>0</v>
      </c>
      <c r="I123" s="91" t="b">
        <v>0</v>
      </c>
      <c r="J123" s="91" t="b">
        <v>0</v>
      </c>
      <c r="K123" s="91" t="b">
        <v>0</v>
      </c>
      <c r="L123" s="91" t="b">
        <v>0</v>
      </c>
    </row>
    <row r="124" spans="1:12" ht="15">
      <c r="A124" s="91" t="s">
        <v>943</v>
      </c>
      <c r="B124" s="91" t="s">
        <v>944</v>
      </c>
      <c r="C124" s="91">
        <v>2</v>
      </c>
      <c r="D124" s="134">
        <v>0.011007401643086912</v>
      </c>
      <c r="E124" s="134">
        <v>1.7671558660821804</v>
      </c>
      <c r="F124" s="91" t="s">
        <v>735</v>
      </c>
      <c r="G124" s="91" t="b">
        <v>0</v>
      </c>
      <c r="H124" s="91" t="b">
        <v>0</v>
      </c>
      <c r="I124" s="91" t="b">
        <v>0</v>
      </c>
      <c r="J124" s="91" t="b">
        <v>0</v>
      </c>
      <c r="K124" s="91" t="b">
        <v>0</v>
      </c>
      <c r="L124" s="91" t="b">
        <v>0</v>
      </c>
    </row>
    <row r="125" spans="1:12" ht="15">
      <c r="A125" s="91" t="s">
        <v>944</v>
      </c>
      <c r="B125" s="91" t="s">
        <v>212</v>
      </c>
      <c r="C125" s="91">
        <v>2</v>
      </c>
      <c r="D125" s="134">
        <v>0.011007401643086912</v>
      </c>
      <c r="E125" s="134">
        <v>1.369215857410143</v>
      </c>
      <c r="F125" s="91" t="s">
        <v>735</v>
      </c>
      <c r="G125" s="91" t="b">
        <v>0</v>
      </c>
      <c r="H125" s="91" t="b">
        <v>0</v>
      </c>
      <c r="I125" s="91" t="b">
        <v>0</v>
      </c>
      <c r="J125" s="91" t="b">
        <v>0</v>
      </c>
      <c r="K125" s="91" t="b">
        <v>0</v>
      </c>
      <c r="L12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973</v>
      </c>
      <c r="B1" s="13" t="s">
        <v>34</v>
      </c>
    </row>
    <row r="2" spans="1:2" ht="15">
      <c r="A2" s="125" t="s">
        <v>219</v>
      </c>
      <c r="B2" s="85">
        <v>1215</v>
      </c>
    </row>
    <row r="3" spans="1:2" ht="15">
      <c r="A3" s="125" t="s">
        <v>212</v>
      </c>
      <c r="B3" s="85">
        <v>309.666667</v>
      </c>
    </row>
    <row r="4" spans="1:2" ht="15">
      <c r="A4" s="125" t="s">
        <v>216</v>
      </c>
      <c r="B4" s="85">
        <v>61</v>
      </c>
    </row>
    <row r="5" spans="1:2" ht="15">
      <c r="A5" s="125" t="s">
        <v>215</v>
      </c>
      <c r="B5" s="85">
        <v>54</v>
      </c>
    </row>
    <row r="6" spans="1:2" ht="15">
      <c r="A6" s="125" t="s">
        <v>220</v>
      </c>
      <c r="B6" s="85">
        <v>49.333333</v>
      </c>
    </row>
    <row r="7" spans="1:2" ht="15">
      <c r="A7" s="125" t="s">
        <v>224</v>
      </c>
      <c r="B7" s="85">
        <v>3.333333</v>
      </c>
    </row>
    <row r="8" spans="1:2" ht="15">
      <c r="A8" s="125" t="s">
        <v>218</v>
      </c>
      <c r="B8" s="85">
        <v>3</v>
      </c>
    </row>
    <row r="9" spans="1:2" ht="15">
      <c r="A9" s="125" t="s">
        <v>213</v>
      </c>
      <c r="B9" s="85">
        <v>2.666667</v>
      </c>
    </row>
    <row r="10" spans="1:2" ht="15">
      <c r="A10" s="125" t="s">
        <v>243</v>
      </c>
      <c r="B10" s="85">
        <v>0</v>
      </c>
    </row>
    <row r="11" spans="1:2" ht="15">
      <c r="A11" s="125" t="s">
        <v>237</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984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378</v>
      </c>
      <c r="AF2" s="13" t="s">
        <v>379</v>
      </c>
      <c r="AG2" s="13" t="s">
        <v>380</v>
      </c>
      <c r="AH2" s="13" t="s">
        <v>381</v>
      </c>
      <c r="AI2" s="13" t="s">
        <v>382</v>
      </c>
      <c r="AJ2" s="13" t="s">
        <v>383</v>
      </c>
      <c r="AK2" s="13" t="s">
        <v>384</v>
      </c>
      <c r="AL2" s="13" t="s">
        <v>385</v>
      </c>
      <c r="AM2" s="13" t="s">
        <v>386</v>
      </c>
      <c r="AN2" s="13" t="s">
        <v>387</v>
      </c>
      <c r="AO2" s="13" t="s">
        <v>388</v>
      </c>
      <c r="AP2" s="13" t="s">
        <v>389</v>
      </c>
      <c r="AQ2" s="13" t="s">
        <v>390</v>
      </c>
      <c r="AR2" s="13" t="s">
        <v>391</v>
      </c>
      <c r="AS2" s="13" t="s">
        <v>392</v>
      </c>
      <c r="AT2" s="13" t="s">
        <v>192</v>
      </c>
      <c r="AU2" s="13" t="s">
        <v>393</v>
      </c>
      <c r="AV2" s="13" t="s">
        <v>394</v>
      </c>
      <c r="AW2" s="13" t="s">
        <v>395</v>
      </c>
      <c r="AX2" s="13" t="s">
        <v>396</v>
      </c>
      <c r="AY2" s="13" t="s">
        <v>397</v>
      </c>
      <c r="AZ2" s="13" t="s">
        <v>398</v>
      </c>
      <c r="BA2" s="13" t="s">
        <v>739</v>
      </c>
      <c r="BB2" s="131" t="s">
        <v>867</v>
      </c>
      <c r="BC2" s="131" t="s">
        <v>869</v>
      </c>
      <c r="BD2" s="131" t="s">
        <v>870</v>
      </c>
      <c r="BE2" s="131" t="s">
        <v>872</v>
      </c>
      <c r="BF2" s="131" t="s">
        <v>873</v>
      </c>
      <c r="BG2" s="131" t="s">
        <v>875</v>
      </c>
      <c r="BH2" s="131" t="s">
        <v>877</v>
      </c>
      <c r="BI2" s="131" t="s">
        <v>888</v>
      </c>
      <c r="BJ2" s="131" t="s">
        <v>894</v>
      </c>
      <c r="BK2" s="131" t="s">
        <v>904</v>
      </c>
      <c r="BL2" s="131" t="s">
        <v>962</v>
      </c>
      <c r="BM2" s="131" t="s">
        <v>963</v>
      </c>
      <c r="BN2" s="131" t="s">
        <v>964</v>
      </c>
      <c r="BO2" s="131" t="s">
        <v>965</v>
      </c>
      <c r="BP2" s="131" t="s">
        <v>966</v>
      </c>
      <c r="BQ2" s="131" t="s">
        <v>967</v>
      </c>
      <c r="BR2" s="131" t="s">
        <v>968</v>
      </c>
      <c r="BS2" s="131" t="s">
        <v>969</v>
      </c>
      <c r="BT2" s="131" t="s">
        <v>971</v>
      </c>
      <c r="BU2" s="3"/>
      <c r="BV2" s="3"/>
    </row>
    <row r="3" spans="1:74" ht="41.45" customHeight="1">
      <c r="A3" s="50" t="s">
        <v>212</v>
      </c>
      <c r="C3" s="53"/>
      <c r="D3" s="53" t="s">
        <v>64</v>
      </c>
      <c r="E3" s="54">
        <v>162.12228892154442</v>
      </c>
      <c r="F3" s="55">
        <v>99.99959307885467</v>
      </c>
      <c r="G3" s="112" t="s">
        <v>300</v>
      </c>
      <c r="H3" s="53"/>
      <c r="I3" s="57" t="s">
        <v>212</v>
      </c>
      <c r="J3" s="56"/>
      <c r="K3" s="56"/>
      <c r="L3" s="114" t="s">
        <v>655</v>
      </c>
      <c r="M3" s="59">
        <v>1.1356132536972785</v>
      </c>
      <c r="N3" s="60">
        <v>6845.94091796875</v>
      </c>
      <c r="O3" s="60">
        <v>7414.9482421875</v>
      </c>
      <c r="P3" s="58"/>
      <c r="Q3" s="61"/>
      <c r="R3" s="61"/>
      <c r="S3" s="51"/>
      <c r="T3" s="51">
        <v>6</v>
      </c>
      <c r="U3" s="51">
        <v>5</v>
      </c>
      <c r="V3" s="52">
        <v>309.666667</v>
      </c>
      <c r="W3" s="52">
        <v>0.014925</v>
      </c>
      <c r="X3" s="52">
        <v>0.042672</v>
      </c>
      <c r="Y3" s="52">
        <v>2.704003</v>
      </c>
      <c r="Z3" s="52">
        <v>0.125</v>
      </c>
      <c r="AA3" s="52">
        <v>0.2222222222222222</v>
      </c>
      <c r="AB3" s="62">
        <v>3</v>
      </c>
      <c r="AC3" s="62"/>
      <c r="AD3" s="63"/>
      <c r="AE3" s="85" t="s">
        <v>399</v>
      </c>
      <c r="AF3" s="85">
        <v>448</v>
      </c>
      <c r="AG3" s="85">
        <v>758</v>
      </c>
      <c r="AH3" s="85">
        <v>1146</v>
      </c>
      <c r="AI3" s="85">
        <v>1920</v>
      </c>
      <c r="AJ3" s="85"/>
      <c r="AK3" s="85" t="s">
        <v>437</v>
      </c>
      <c r="AL3" s="85" t="s">
        <v>475</v>
      </c>
      <c r="AM3" s="89" t="s">
        <v>505</v>
      </c>
      <c r="AN3" s="85"/>
      <c r="AO3" s="87">
        <v>40194.04484953704</v>
      </c>
      <c r="AP3" s="89" t="s">
        <v>538</v>
      </c>
      <c r="AQ3" s="85" t="b">
        <v>0</v>
      </c>
      <c r="AR3" s="85" t="b">
        <v>0</v>
      </c>
      <c r="AS3" s="85" t="b">
        <v>1</v>
      </c>
      <c r="AT3" s="85" t="s">
        <v>368</v>
      </c>
      <c r="AU3" s="85">
        <v>21</v>
      </c>
      <c r="AV3" s="89" t="s">
        <v>576</v>
      </c>
      <c r="AW3" s="85" t="b">
        <v>0</v>
      </c>
      <c r="AX3" s="85" t="s">
        <v>615</v>
      </c>
      <c r="AY3" s="89" t="s">
        <v>616</v>
      </c>
      <c r="AZ3" s="85" t="s">
        <v>66</v>
      </c>
      <c r="BA3" s="85" t="str">
        <f>REPLACE(INDEX(GroupVertices[Group],MATCH(Vertices[[#This Row],[Vertex]],GroupVertices[Vertex],0)),1,1,"")</f>
        <v>3</v>
      </c>
      <c r="BB3" s="51" t="s">
        <v>274</v>
      </c>
      <c r="BC3" s="51" t="s">
        <v>274</v>
      </c>
      <c r="BD3" s="51" t="s">
        <v>284</v>
      </c>
      <c r="BE3" s="51" t="s">
        <v>284</v>
      </c>
      <c r="BF3" s="51"/>
      <c r="BG3" s="51"/>
      <c r="BH3" s="132" t="s">
        <v>878</v>
      </c>
      <c r="BI3" s="132" t="s">
        <v>889</v>
      </c>
      <c r="BJ3" s="132" t="s">
        <v>895</v>
      </c>
      <c r="BK3" s="132" t="s">
        <v>895</v>
      </c>
      <c r="BL3" s="132">
        <v>2</v>
      </c>
      <c r="BM3" s="135">
        <v>4.545454545454546</v>
      </c>
      <c r="BN3" s="132">
        <v>1</v>
      </c>
      <c r="BO3" s="135">
        <v>2.272727272727273</v>
      </c>
      <c r="BP3" s="132">
        <v>0</v>
      </c>
      <c r="BQ3" s="135">
        <v>0</v>
      </c>
      <c r="BR3" s="132">
        <v>41</v>
      </c>
      <c r="BS3" s="135">
        <v>93.18181818181819</v>
      </c>
      <c r="BT3" s="132">
        <v>44</v>
      </c>
      <c r="BU3" s="3"/>
      <c r="BV3" s="3"/>
    </row>
    <row r="4" spans="1:77" ht="41.45" customHeight="1">
      <c r="A4" s="14" t="s">
        <v>222</v>
      </c>
      <c r="C4" s="15"/>
      <c r="D4" s="15" t="s">
        <v>64</v>
      </c>
      <c r="E4" s="93">
        <v>188.6639861586446</v>
      </c>
      <c r="F4" s="81">
        <v>99.91127454842623</v>
      </c>
      <c r="G4" s="112" t="s">
        <v>586</v>
      </c>
      <c r="H4" s="15"/>
      <c r="I4" s="16" t="s">
        <v>222</v>
      </c>
      <c r="J4" s="66"/>
      <c r="K4" s="66"/>
      <c r="L4" s="114" t="s">
        <v>656</v>
      </c>
      <c r="M4" s="94">
        <v>30.56923549448247</v>
      </c>
      <c r="N4" s="95">
        <v>4970.26318359375</v>
      </c>
      <c r="O4" s="95">
        <v>7901.689453125</v>
      </c>
      <c r="P4" s="77"/>
      <c r="Q4" s="96"/>
      <c r="R4" s="96"/>
      <c r="S4" s="97"/>
      <c r="T4" s="51">
        <v>1</v>
      </c>
      <c r="U4" s="51">
        <v>0</v>
      </c>
      <c r="V4" s="52">
        <v>0</v>
      </c>
      <c r="W4" s="52">
        <v>0.009615</v>
      </c>
      <c r="X4" s="52">
        <v>0.006258</v>
      </c>
      <c r="Y4" s="52">
        <v>0.405377</v>
      </c>
      <c r="Z4" s="52">
        <v>0</v>
      </c>
      <c r="AA4" s="52">
        <v>0</v>
      </c>
      <c r="AB4" s="82">
        <v>4</v>
      </c>
      <c r="AC4" s="82"/>
      <c r="AD4" s="98"/>
      <c r="AE4" s="85" t="s">
        <v>400</v>
      </c>
      <c r="AF4" s="85">
        <v>10</v>
      </c>
      <c r="AG4" s="85">
        <v>165275</v>
      </c>
      <c r="AH4" s="85">
        <v>1719</v>
      </c>
      <c r="AI4" s="85">
        <v>266</v>
      </c>
      <c r="AJ4" s="85"/>
      <c r="AK4" s="85" t="s">
        <v>438</v>
      </c>
      <c r="AL4" s="85" t="s">
        <v>476</v>
      </c>
      <c r="AM4" s="89" t="s">
        <v>506</v>
      </c>
      <c r="AN4" s="85"/>
      <c r="AO4" s="87">
        <v>39791.76615740741</v>
      </c>
      <c r="AP4" s="89" t="s">
        <v>539</v>
      </c>
      <c r="AQ4" s="85" t="b">
        <v>1</v>
      </c>
      <c r="AR4" s="85" t="b">
        <v>0</v>
      </c>
      <c r="AS4" s="85" t="b">
        <v>0</v>
      </c>
      <c r="AT4" s="85" t="s">
        <v>368</v>
      </c>
      <c r="AU4" s="85">
        <v>5371</v>
      </c>
      <c r="AV4" s="89" t="s">
        <v>577</v>
      </c>
      <c r="AW4" s="85" t="b">
        <v>1</v>
      </c>
      <c r="AX4" s="85" t="s">
        <v>615</v>
      </c>
      <c r="AY4" s="89" t="s">
        <v>617</v>
      </c>
      <c r="AZ4" s="85" t="s">
        <v>65</v>
      </c>
      <c r="BA4" s="85" t="str">
        <f>REPLACE(INDEX(GroupVertices[Group],MATCH(Vertices[[#This Row],[Vertex]],GroupVertices[Vertex],0)),1,1,"")</f>
        <v>3</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223</v>
      </c>
      <c r="C5" s="15"/>
      <c r="D5" s="15" t="s">
        <v>64</v>
      </c>
      <c r="E5" s="93">
        <v>163.6220221862896</v>
      </c>
      <c r="F5" s="81">
        <v>99.99460265805402</v>
      </c>
      <c r="G5" s="112" t="s">
        <v>587</v>
      </c>
      <c r="H5" s="15"/>
      <c r="I5" s="16" t="s">
        <v>223</v>
      </c>
      <c r="J5" s="66"/>
      <c r="K5" s="66"/>
      <c r="L5" s="114" t="s">
        <v>657</v>
      </c>
      <c r="M5" s="94">
        <v>2.7987541591984675</v>
      </c>
      <c r="N5" s="95">
        <v>5918.02099609375</v>
      </c>
      <c r="O5" s="95">
        <v>9596.5107421875</v>
      </c>
      <c r="P5" s="77"/>
      <c r="Q5" s="96"/>
      <c r="R5" s="96"/>
      <c r="S5" s="97"/>
      <c r="T5" s="51">
        <v>1</v>
      </c>
      <c r="U5" s="51">
        <v>0</v>
      </c>
      <c r="V5" s="52">
        <v>0</v>
      </c>
      <c r="W5" s="52">
        <v>0.009615</v>
      </c>
      <c r="X5" s="52">
        <v>0.006258</v>
      </c>
      <c r="Y5" s="52">
        <v>0.405377</v>
      </c>
      <c r="Z5" s="52">
        <v>0</v>
      </c>
      <c r="AA5" s="52">
        <v>0</v>
      </c>
      <c r="AB5" s="82">
        <v>5</v>
      </c>
      <c r="AC5" s="82"/>
      <c r="AD5" s="98"/>
      <c r="AE5" s="85" t="s">
        <v>401</v>
      </c>
      <c r="AF5" s="85">
        <v>377</v>
      </c>
      <c r="AG5" s="85">
        <v>10054</v>
      </c>
      <c r="AH5" s="85">
        <v>1523</v>
      </c>
      <c r="AI5" s="85">
        <v>1062</v>
      </c>
      <c r="AJ5" s="85"/>
      <c r="AK5" s="85" t="s">
        <v>439</v>
      </c>
      <c r="AL5" s="85" t="s">
        <v>475</v>
      </c>
      <c r="AM5" s="89" t="s">
        <v>507</v>
      </c>
      <c r="AN5" s="85"/>
      <c r="AO5" s="87">
        <v>41212.565671296295</v>
      </c>
      <c r="AP5" s="89" t="s">
        <v>540</v>
      </c>
      <c r="AQ5" s="85" t="b">
        <v>0</v>
      </c>
      <c r="AR5" s="85" t="b">
        <v>0</v>
      </c>
      <c r="AS5" s="85" t="b">
        <v>1</v>
      </c>
      <c r="AT5" s="85" t="s">
        <v>368</v>
      </c>
      <c r="AU5" s="85">
        <v>265</v>
      </c>
      <c r="AV5" s="89" t="s">
        <v>577</v>
      </c>
      <c r="AW5" s="85" t="b">
        <v>0</v>
      </c>
      <c r="AX5" s="85" t="s">
        <v>615</v>
      </c>
      <c r="AY5" s="89" t="s">
        <v>618</v>
      </c>
      <c r="AZ5" s="85" t="s">
        <v>65</v>
      </c>
      <c r="BA5" s="85" t="str">
        <f>REPLACE(INDEX(GroupVertices[Group],MATCH(Vertices[[#This Row],[Vertex]],GroupVertices[Vertex],0)),1,1,"")</f>
        <v>3</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213</v>
      </c>
      <c r="C6" s="15"/>
      <c r="D6" s="15" t="s">
        <v>64</v>
      </c>
      <c r="E6" s="93">
        <v>162.66936244787303</v>
      </c>
      <c r="F6" s="81">
        <v>99.99777267040642</v>
      </c>
      <c r="G6" s="112" t="s">
        <v>301</v>
      </c>
      <c r="H6" s="15"/>
      <c r="I6" s="16" t="s">
        <v>213</v>
      </c>
      <c r="J6" s="66"/>
      <c r="K6" s="66"/>
      <c r="L6" s="114" t="s">
        <v>658</v>
      </c>
      <c r="M6" s="94">
        <v>1.7422947092216474</v>
      </c>
      <c r="N6" s="95">
        <v>8022.29931640625</v>
      </c>
      <c r="O6" s="95">
        <v>9596.5107421875</v>
      </c>
      <c r="P6" s="77"/>
      <c r="Q6" s="96"/>
      <c r="R6" s="96"/>
      <c r="S6" s="97"/>
      <c r="T6" s="51">
        <v>0</v>
      </c>
      <c r="U6" s="51">
        <v>2</v>
      </c>
      <c r="V6" s="52">
        <v>2.666667</v>
      </c>
      <c r="W6" s="52">
        <v>0.009804</v>
      </c>
      <c r="X6" s="52">
        <v>0.008438</v>
      </c>
      <c r="Y6" s="52">
        <v>0.658941</v>
      </c>
      <c r="Z6" s="52">
        <v>0</v>
      </c>
      <c r="AA6" s="52">
        <v>0</v>
      </c>
      <c r="AB6" s="82">
        <v>6</v>
      </c>
      <c r="AC6" s="82"/>
      <c r="AD6" s="98"/>
      <c r="AE6" s="85" t="s">
        <v>402</v>
      </c>
      <c r="AF6" s="85">
        <v>4008</v>
      </c>
      <c r="AG6" s="85">
        <v>4149</v>
      </c>
      <c r="AH6" s="85">
        <v>2921</v>
      </c>
      <c r="AI6" s="85">
        <v>311</v>
      </c>
      <c r="AJ6" s="85"/>
      <c r="AK6" s="85" t="s">
        <v>440</v>
      </c>
      <c r="AL6" s="85" t="s">
        <v>477</v>
      </c>
      <c r="AM6" s="89" t="s">
        <v>508</v>
      </c>
      <c r="AN6" s="85"/>
      <c r="AO6" s="87">
        <v>39494.189305555556</v>
      </c>
      <c r="AP6" s="89" t="s">
        <v>541</v>
      </c>
      <c r="AQ6" s="85" t="b">
        <v>1</v>
      </c>
      <c r="AR6" s="85" t="b">
        <v>0</v>
      </c>
      <c r="AS6" s="85" t="b">
        <v>0</v>
      </c>
      <c r="AT6" s="85" t="s">
        <v>368</v>
      </c>
      <c r="AU6" s="85">
        <v>256</v>
      </c>
      <c r="AV6" s="89" t="s">
        <v>577</v>
      </c>
      <c r="AW6" s="85" t="b">
        <v>0</v>
      </c>
      <c r="AX6" s="85" t="s">
        <v>615</v>
      </c>
      <c r="AY6" s="89" t="s">
        <v>619</v>
      </c>
      <c r="AZ6" s="85" t="s">
        <v>66</v>
      </c>
      <c r="BA6" s="85" t="str">
        <f>REPLACE(INDEX(GroupVertices[Group],MATCH(Vertices[[#This Row],[Vertex]],GroupVertices[Vertex],0)),1,1,"")</f>
        <v>3</v>
      </c>
      <c r="BB6" s="51"/>
      <c r="BC6" s="51"/>
      <c r="BD6" s="51"/>
      <c r="BE6" s="51"/>
      <c r="BF6" s="51"/>
      <c r="BG6" s="51"/>
      <c r="BH6" s="132" t="s">
        <v>879</v>
      </c>
      <c r="BI6" s="132" t="s">
        <v>879</v>
      </c>
      <c r="BJ6" s="132" t="s">
        <v>896</v>
      </c>
      <c r="BK6" s="132" t="s">
        <v>896</v>
      </c>
      <c r="BL6" s="132">
        <v>1</v>
      </c>
      <c r="BM6" s="135">
        <v>5.2631578947368425</v>
      </c>
      <c r="BN6" s="132">
        <v>1</v>
      </c>
      <c r="BO6" s="135">
        <v>5.2631578947368425</v>
      </c>
      <c r="BP6" s="132">
        <v>0</v>
      </c>
      <c r="BQ6" s="135">
        <v>0</v>
      </c>
      <c r="BR6" s="132">
        <v>17</v>
      </c>
      <c r="BS6" s="135">
        <v>89.47368421052632</v>
      </c>
      <c r="BT6" s="132">
        <v>19</v>
      </c>
      <c r="BU6" s="2"/>
      <c r="BV6" s="3"/>
      <c r="BW6" s="3"/>
      <c r="BX6" s="3"/>
      <c r="BY6" s="3"/>
    </row>
    <row r="7" spans="1:77" ht="41.45" customHeight="1">
      <c r="A7" s="14" t="s">
        <v>224</v>
      </c>
      <c r="C7" s="15"/>
      <c r="D7" s="15" t="s">
        <v>64</v>
      </c>
      <c r="E7" s="93">
        <v>162</v>
      </c>
      <c r="F7" s="81">
        <v>100</v>
      </c>
      <c r="G7" s="112" t="s">
        <v>588</v>
      </c>
      <c r="H7" s="15"/>
      <c r="I7" s="16" t="s">
        <v>224</v>
      </c>
      <c r="J7" s="66"/>
      <c r="K7" s="66"/>
      <c r="L7" s="114" t="s">
        <v>659</v>
      </c>
      <c r="M7" s="94">
        <v>1</v>
      </c>
      <c r="N7" s="95">
        <v>9776.703125</v>
      </c>
      <c r="O7" s="95">
        <v>8570.28125</v>
      </c>
      <c r="P7" s="77"/>
      <c r="Q7" s="96"/>
      <c r="R7" s="96"/>
      <c r="S7" s="97"/>
      <c r="T7" s="51">
        <v>3</v>
      </c>
      <c r="U7" s="51">
        <v>0</v>
      </c>
      <c r="V7" s="52">
        <v>3.333333</v>
      </c>
      <c r="W7" s="52">
        <v>0.009804</v>
      </c>
      <c r="X7" s="52">
        <v>0.014865</v>
      </c>
      <c r="Y7" s="52">
        <v>0.894933</v>
      </c>
      <c r="Z7" s="52">
        <v>0.3333333333333333</v>
      </c>
      <c r="AA7" s="52">
        <v>0</v>
      </c>
      <c r="AB7" s="82">
        <v>7</v>
      </c>
      <c r="AC7" s="82"/>
      <c r="AD7" s="98"/>
      <c r="AE7" s="85" t="s">
        <v>403</v>
      </c>
      <c r="AF7" s="85">
        <v>0</v>
      </c>
      <c r="AG7" s="85">
        <v>0</v>
      </c>
      <c r="AH7" s="85">
        <v>1</v>
      </c>
      <c r="AI7" s="85">
        <v>0</v>
      </c>
      <c r="AJ7" s="85"/>
      <c r="AK7" s="85"/>
      <c r="AL7" s="85"/>
      <c r="AM7" s="85"/>
      <c r="AN7" s="85"/>
      <c r="AO7" s="87">
        <v>42570.59987268518</v>
      </c>
      <c r="AP7" s="85"/>
      <c r="AQ7" s="85" t="b">
        <v>1</v>
      </c>
      <c r="AR7" s="85" t="b">
        <v>0</v>
      </c>
      <c r="AS7" s="85" t="b">
        <v>0</v>
      </c>
      <c r="AT7" s="85" t="s">
        <v>575</v>
      </c>
      <c r="AU7" s="85">
        <v>0</v>
      </c>
      <c r="AV7" s="85"/>
      <c r="AW7" s="85" t="b">
        <v>0</v>
      </c>
      <c r="AX7" s="85" t="s">
        <v>615</v>
      </c>
      <c r="AY7" s="89" t="s">
        <v>620</v>
      </c>
      <c r="AZ7" s="85" t="s">
        <v>65</v>
      </c>
      <c r="BA7" s="85" t="str">
        <f>REPLACE(INDEX(GroupVertices[Group],MATCH(Vertices[[#This Row],[Vertex]],GroupVertices[Vertex],0)),1,1,"")</f>
        <v>3</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214</v>
      </c>
      <c r="C8" s="15"/>
      <c r="D8" s="15" t="s">
        <v>64</v>
      </c>
      <c r="E8" s="93">
        <v>162.4481776042881</v>
      </c>
      <c r="F8" s="81">
        <v>99.99850867158086</v>
      </c>
      <c r="G8" s="112" t="s">
        <v>302</v>
      </c>
      <c r="H8" s="15"/>
      <c r="I8" s="16" t="s">
        <v>214</v>
      </c>
      <c r="J8" s="66"/>
      <c r="K8" s="66"/>
      <c r="L8" s="114" t="s">
        <v>660</v>
      </c>
      <c r="M8" s="94">
        <v>1.497010051149129</v>
      </c>
      <c r="N8" s="95">
        <v>5225.36669921875</v>
      </c>
      <c r="O8" s="95">
        <v>5745.837890625</v>
      </c>
      <c r="P8" s="77"/>
      <c r="Q8" s="96"/>
      <c r="R8" s="96"/>
      <c r="S8" s="97"/>
      <c r="T8" s="51">
        <v>0</v>
      </c>
      <c r="U8" s="51">
        <v>1</v>
      </c>
      <c r="V8" s="52">
        <v>0</v>
      </c>
      <c r="W8" s="52">
        <v>0.009615</v>
      </c>
      <c r="X8" s="52">
        <v>0.006258</v>
      </c>
      <c r="Y8" s="52">
        <v>0.405377</v>
      </c>
      <c r="Z8" s="52">
        <v>0</v>
      </c>
      <c r="AA8" s="52">
        <v>0</v>
      </c>
      <c r="AB8" s="82">
        <v>8</v>
      </c>
      <c r="AC8" s="82"/>
      <c r="AD8" s="98"/>
      <c r="AE8" s="85" t="s">
        <v>404</v>
      </c>
      <c r="AF8" s="85">
        <v>325</v>
      </c>
      <c r="AG8" s="85">
        <v>2778</v>
      </c>
      <c r="AH8" s="85">
        <v>2159</v>
      </c>
      <c r="AI8" s="85">
        <v>2883</v>
      </c>
      <c r="AJ8" s="85"/>
      <c r="AK8" s="85" t="s">
        <v>441</v>
      </c>
      <c r="AL8" s="85" t="s">
        <v>478</v>
      </c>
      <c r="AM8" s="89" t="s">
        <v>509</v>
      </c>
      <c r="AN8" s="85"/>
      <c r="AO8" s="87">
        <v>41089.40356481481</v>
      </c>
      <c r="AP8" s="89" t="s">
        <v>542</v>
      </c>
      <c r="AQ8" s="85" t="b">
        <v>1</v>
      </c>
      <c r="AR8" s="85" t="b">
        <v>0</v>
      </c>
      <c r="AS8" s="85" t="b">
        <v>0</v>
      </c>
      <c r="AT8" s="85" t="s">
        <v>368</v>
      </c>
      <c r="AU8" s="85">
        <v>85</v>
      </c>
      <c r="AV8" s="89" t="s">
        <v>577</v>
      </c>
      <c r="AW8" s="85" t="b">
        <v>1</v>
      </c>
      <c r="AX8" s="85" t="s">
        <v>615</v>
      </c>
      <c r="AY8" s="89" t="s">
        <v>621</v>
      </c>
      <c r="AZ8" s="85" t="s">
        <v>66</v>
      </c>
      <c r="BA8" s="85" t="str">
        <f>REPLACE(INDEX(GroupVertices[Group],MATCH(Vertices[[#This Row],[Vertex]],GroupVertices[Vertex],0)),1,1,"")</f>
        <v>3</v>
      </c>
      <c r="BB8" s="51" t="s">
        <v>274</v>
      </c>
      <c r="BC8" s="51" t="s">
        <v>274</v>
      </c>
      <c r="BD8" s="51" t="s">
        <v>284</v>
      </c>
      <c r="BE8" s="51" t="s">
        <v>284</v>
      </c>
      <c r="BF8" s="51"/>
      <c r="BG8" s="51"/>
      <c r="BH8" s="132" t="s">
        <v>880</v>
      </c>
      <c r="BI8" s="132" t="s">
        <v>880</v>
      </c>
      <c r="BJ8" s="132" t="s">
        <v>897</v>
      </c>
      <c r="BK8" s="132" t="s">
        <v>897</v>
      </c>
      <c r="BL8" s="132">
        <v>2</v>
      </c>
      <c r="BM8" s="135">
        <v>7.407407407407407</v>
      </c>
      <c r="BN8" s="132">
        <v>0</v>
      </c>
      <c r="BO8" s="135">
        <v>0</v>
      </c>
      <c r="BP8" s="132">
        <v>0</v>
      </c>
      <c r="BQ8" s="135">
        <v>0</v>
      </c>
      <c r="BR8" s="132">
        <v>25</v>
      </c>
      <c r="BS8" s="135">
        <v>92.5925925925926</v>
      </c>
      <c r="BT8" s="132">
        <v>27</v>
      </c>
      <c r="BU8" s="2"/>
      <c r="BV8" s="3"/>
      <c r="BW8" s="3"/>
      <c r="BX8" s="3"/>
      <c r="BY8" s="3"/>
    </row>
    <row r="9" spans="1:77" ht="41.45" customHeight="1">
      <c r="A9" s="14" t="s">
        <v>215</v>
      </c>
      <c r="C9" s="15"/>
      <c r="D9" s="15" t="s">
        <v>64</v>
      </c>
      <c r="E9" s="93">
        <v>162.05936981943054</v>
      </c>
      <c r="F9" s="81">
        <v>99.99980244461547</v>
      </c>
      <c r="G9" s="112" t="s">
        <v>303</v>
      </c>
      <c r="H9" s="15"/>
      <c r="I9" s="16" t="s">
        <v>215</v>
      </c>
      <c r="J9" s="66"/>
      <c r="K9" s="66"/>
      <c r="L9" s="114" t="s">
        <v>661</v>
      </c>
      <c r="M9" s="94">
        <v>1.0658386244862776</v>
      </c>
      <c r="N9" s="95">
        <v>8896.2900390625</v>
      </c>
      <c r="O9" s="95">
        <v>7359.6171875</v>
      </c>
      <c r="P9" s="77"/>
      <c r="Q9" s="96"/>
      <c r="R9" s="96"/>
      <c r="S9" s="97"/>
      <c r="T9" s="51">
        <v>5</v>
      </c>
      <c r="U9" s="51">
        <v>5</v>
      </c>
      <c r="V9" s="52">
        <v>54</v>
      </c>
      <c r="W9" s="52">
        <v>0.014493</v>
      </c>
      <c r="X9" s="52">
        <v>0.05183</v>
      </c>
      <c r="Y9" s="52">
        <v>1.887691</v>
      </c>
      <c r="Z9" s="52">
        <v>0.30952380952380953</v>
      </c>
      <c r="AA9" s="52">
        <v>0.42857142857142855</v>
      </c>
      <c r="AB9" s="82">
        <v>9</v>
      </c>
      <c r="AC9" s="82"/>
      <c r="AD9" s="98"/>
      <c r="AE9" s="85" t="s">
        <v>405</v>
      </c>
      <c r="AF9" s="85">
        <v>475</v>
      </c>
      <c r="AG9" s="85">
        <v>368</v>
      </c>
      <c r="AH9" s="85">
        <v>643</v>
      </c>
      <c r="AI9" s="85">
        <v>167</v>
      </c>
      <c r="AJ9" s="85"/>
      <c r="AK9" s="85" t="s">
        <v>442</v>
      </c>
      <c r="AL9" s="85"/>
      <c r="AM9" s="89" t="s">
        <v>510</v>
      </c>
      <c r="AN9" s="85"/>
      <c r="AO9" s="87">
        <v>42858.144594907404</v>
      </c>
      <c r="AP9" s="89" t="s">
        <v>543</v>
      </c>
      <c r="AQ9" s="85" t="b">
        <v>1</v>
      </c>
      <c r="AR9" s="85" t="b">
        <v>0</v>
      </c>
      <c r="AS9" s="85" t="b">
        <v>0</v>
      </c>
      <c r="AT9" s="85" t="s">
        <v>368</v>
      </c>
      <c r="AU9" s="85">
        <v>5</v>
      </c>
      <c r="AV9" s="85"/>
      <c r="AW9" s="85" t="b">
        <v>0</v>
      </c>
      <c r="AX9" s="85" t="s">
        <v>615</v>
      </c>
      <c r="AY9" s="89" t="s">
        <v>622</v>
      </c>
      <c r="AZ9" s="85" t="s">
        <v>66</v>
      </c>
      <c r="BA9" s="85" t="str">
        <f>REPLACE(INDEX(GroupVertices[Group],MATCH(Vertices[[#This Row],[Vertex]],GroupVertices[Vertex],0)),1,1,"")</f>
        <v>3</v>
      </c>
      <c r="BB9" s="51" t="s">
        <v>276</v>
      </c>
      <c r="BC9" s="51" t="s">
        <v>276</v>
      </c>
      <c r="BD9" s="51" t="s">
        <v>284</v>
      </c>
      <c r="BE9" s="51" t="s">
        <v>284</v>
      </c>
      <c r="BF9" s="51" t="s">
        <v>291</v>
      </c>
      <c r="BG9" s="51" t="s">
        <v>291</v>
      </c>
      <c r="BH9" s="132" t="s">
        <v>881</v>
      </c>
      <c r="BI9" s="132" t="s">
        <v>890</v>
      </c>
      <c r="BJ9" s="132" t="s">
        <v>898</v>
      </c>
      <c r="BK9" s="132" t="s">
        <v>898</v>
      </c>
      <c r="BL9" s="132">
        <v>2</v>
      </c>
      <c r="BM9" s="135">
        <v>3.508771929824561</v>
      </c>
      <c r="BN9" s="132">
        <v>1</v>
      </c>
      <c r="BO9" s="135">
        <v>1.7543859649122806</v>
      </c>
      <c r="BP9" s="132">
        <v>0</v>
      </c>
      <c r="BQ9" s="135">
        <v>0</v>
      </c>
      <c r="BR9" s="132">
        <v>54</v>
      </c>
      <c r="BS9" s="135">
        <v>94.73684210526316</v>
      </c>
      <c r="BT9" s="132">
        <v>57</v>
      </c>
      <c r="BU9" s="2"/>
      <c r="BV9" s="3"/>
      <c r="BW9" s="3"/>
      <c r="BX9" s="3"/>
      <c r="BY9" s="3"/>
    </row>
    <row r="10" spans="1:77" ht="41.45" customHeight="1">
      <c r="A10" s="14" t="s">
        <v>216</v>
      </c>
      <c r="C10" s="15"/>
      <c r="D10" s="15" t="s">
        <v>64</v>
      </c>
      <c r="E10" s="93">
        <v>162.0561431988093</v>
      </c>
      <c r="F10" s="81">
        <v>99.99981318132114</v>
      </c>
      <c r="G10" s="112" t="s">
        <v>304</v>
      </c>
      <c r="H10" s="15"/>
      <c r="I10" s="16" t="s">
        <v>216</v>
      </c>
      <c r="J10" s="66"/>
      <c r="K10" s="66"/>
      <c r="L10" s="114" t="s">
        <v>662</v>
      </c>
      <c r="M10" s="94">
        <v>1.062260438372893</v>
      </c>
      <c r="N10" s="95">
        <v>8156.77978515625</v>
      </c>
      <c r="O10" s="95">
        <v>6666.1416015625</v>
      </c>
      <c r="P10" s="77"/>
      <c r="Q10" s="96"/>
      <c r="R10" s="96"/>
      <c r="S10" s="97"/>
      <c r="T10" s="51">
        <v>4</v>
      </c>
      <c r="U10" s="51">
        <v>4</v>
      </c>
      <c r="V10" s="52">
        <v>61</v>
      </c>
      <c r="W10" s="52">
        <v>0.014286</v>
      </c>
      <c r="X10" s="52">
        <v>0.041093</v>
      </c>
      <c r="Y10" s="52">
        <v>1.66352</v>
      </c>
      <c r="Z10" s="52">
        <v>0.3333333333333333</v>
      </c>
      <c r="AA10" s="52">
        <v>0.3333333333333333</v>
      </c>
      <c r="AB10" s="82">
        <v>10</v>
      </c>
      <c r="AC10" s="82"/>
      <c r="AD10" s="98"/>
      <c r="AE10" s="85" t="s">
        <v>406</v>
      </c>
      <c r="AF10" s="85">
        <v>1248</v>
      </c>
      <c r="AG10" s="85">
        <v>348</v>
      </c>
      <c r="AH10" s="85">
        <v>807</v>
      </c>
      <c r="AI10" s="85">
        <v>214</v>
      </c>
      <c r="AJ10" s="85"/>
      <c r="AK10" s="85" t="s">
        <v>443</v>
      </c>
      <c r="AL10" s="85" t="s">
        <v>475</v>
      </c>
      <c r="AM10" s="89" t="s">
        <v>511</v>
      </c>
      <c r="AN10" s="85"/>
      <c r="AO10" s="87">
        <v>41515.551099537035</v>
      </c>
      <c r="AP10" s="89" t="s">
        <v>544</v>
      </c>
      <c r="AQ10" s="85" t="b">
        <v>0</v>
      </c>
      <c r="AR10" s="85" t="b">
        <v>0</v>
      </c>
      <c r="AS10" s="85" t="b">
        <v>1</v>
      </c>
      <c r="AT10" s="85" t="s">
        <v>368</v>
      </c>
      <c r="AU10" s="85">
        <v>27</v>
      </c>
      <c r="AV10" s="89" t="s">
        <v>577</v>
      </c>
      <c r="AW10" s="85" t="b">
        <v>0</v>
      </c>
      <c r="AX10" s="85" t="s">
        <v>615</v>
      </c>
      <c r="AY10" s="89" t="s">
        <v>623</v>
      </c>
      <c r="AZ10" s="85" t="s">
        <v>66</v>
      </c>
      <c r="BA10" s="85" t="str">
        <f>REPLACE(INDEX(GroupVertices[Group],MATCH(Vertices[[#This Row],[Vertex]],GroupVertices[Vertex],0)),1,1,"")</f>
        <v>3</v>
      </c>
      <c r="BB10" s="51" t="s">
        <v>274</v>
      </c>
      <c r="BC10" s="51" t="s">
        <v>274</v>
      </c>
      <c r="BD10" s="51" t="s">
        <v>284</v>
      </c>
      <c r="BE10" s="51" t="s">
        <v>284</v>
      </c>
      <c r="BF10" s="51"/>
      <c r="BG10" s="51"/>
      <c r="BH10" s="132" t="s">
        <v>882</v>
      </c>
      <c r="BI10" s="132" t="s">
        <v>891</v>
      </c>
      <c r="BJ10" s="132" t="s">
        <v>899</v>
      </c>
      <c r="BK10" s="132" t="s">
        <v>899</v>
      </c>
      <c r="BL10" s="132">
        <v>2</v>
      </c>
      <c r="BM10" s="135">
        <v>3.8461538461538463</v>
      </c>
      <c r="BN10" s="132">
        <v>2</v>
      </c>
      <c r="BO10" s="135">
        <v>3.8461538461538463</v>
      </c>
      <c r="BP10" s="132">
        <v>0</v>
      </c>
      <c r="BQ10" s="135">
        <v>0</v>
      </c>
      <c r="BR10" s="132">
        <v>48</v>
      </c>
      <c r="BS10" s="135">
        <v>92.3076923076923</v>
      </c>
      <c r="BT10" s="132">
        <v>52</v>
      </c>
      <c r="BU10" s="2"/>
      <c r="BV10" s="3"/>
      <c r="BW10" s="3"/>
      <c r="BX10" s="3"/>
      <c r="BY10" s="3"/>
    </row>
    <row r="11" spans="1:77" ht="41.45" customHeight="1">
      <c r="A11" s="14" t="s">
        <v>217</v>
      </c>
      <c r="C11" s="15"/>
      <c r="D11" s="15" t="s">
        <v>64</v>
      </c>
      <c r="E11" s="93">
        <v>162.03549282683346</v>
      </c>
      <c r="F11" s="81">
        <v>99.99988189623751</v>
      </c>
      <c r="G11" s="112" t="s">
        <v>305</v>
      </c>
      <c r="H11" s="15"/>
      <c r="I11" s="16" t="s">
        <v>217</v>
      </c>
      <c r="J11" s="66"/>
      <c r="K11" s="66"/>
      <c r="L11" s="114" t="s">
        <v>663</v>
      </c>
      <c r="M11" s="94">
        <v>1.0393600472472313</v>
      </c>
      <c r="N11" s="95">
        <v>6945.02880859375</v>
      </c>
      <c r="O11" s="95">
        <v>5175.953125</v>
      </c>
      <c r="P11" s="77"/>
      <c r="Q11" s="96"/>
      <c r="R11" s="96"/>
      <c r="S11" s="97"/>
      <c r="T11" s="51">
        <v>0</v>
      </c>
      <c r="U11" s="51">
        <v>2</v>
      </c>
      <c r="V11" s="52">
        <v>0</v>
      </c>
      <c r="W11" s="52">
        <v>0.009804</v>
      </c>
      <c r="X11" s="52">
        <v>0.012284</v>
      </c>
      <c r="Y11" s="52">
        <v>0.641042</v>
      </c>
      <c r="Z11" s="52">
        <v>1</v>
      </c>
      <c r="AA11" s="52">
        <v>0</v>
      </c>
      <c r="AB11" s="82">
        <v>11</v>
      </c>
      <c r="AC11" s="82"/>
      <c r="AD11" s="98"/>
      <c r="AE11" s="85" t="s">
        <v>407</v>
      </c>
      <c r="AF11" s="85">
        <v>1445</v>
      </c>
      <c r="AG11" s="85">
        <v>220</v>
      </c>
      <c r="AH11" s="85">
        <v>3516</v>
      </c>
      <c r="AI11" s="85">
        <v>8728</v>
      </c>
      <c r="AJ11" s="85"/>
      <c r="AK11" s="85" t="s">
        <v>444</v>
      </c>
      <c r="AL11" s="85"/>
      <c r="AM11" s="85"/>
      <c r="AN11" s="85"/>
      <c r="AO11" s="87">
        <v>39888.886516203704</v>
      </c>
      <c r="AP11" s="85"/>
      <c r="AQ11" s="85" t="b">
        <v>1</v>
      </c>
      <c r="AR11" s="85" t="b">
        <v>0</v>
      </c>
      <c r="AS11" s="85" t="b">
        <v>1</v>
      </c>
      <c r="AT11" s="85" t="s">
        <v>368</v>
      </c>
      <c r="AU11" s="85">
        <v>0</v>
      </c>
      <c r="AV11" s="89" t="s">
        <v>577</v>
      </c>
      <c r="AW11" s="85" t="b">
        <v>0</v>
      </c>
      <c r="AX11" s="85" t="s">
        <v>615</v>
      </c>
      <c r="AY11" s="89" t="s">
        <v>624</v>
      </c>
      <c r="AZ11" s="85" t="s">
        <v>66</v>
      </c>
      <c r="BA11" s="85" t="str">
        <f>REPLACE(INDEX(GroupVertices[Group],MATCH(Vertices[[#This Row],[Vertex]],GroupVertices[Vertex],0)),1,1,"")</f>
        <v>3</v>
      </c>
      <c r="BB11" s="51"/>
      <c r="BC11" s="51"/>
      <c r="BD11" s="51"/>
      <c r="BE11" s="51"/>
      <c r="BF11" s="51"/>
      <c r="BG11" s="51"/>
      <c r="BH11" s="132" t="s">
        <v>883</v>
      </c>
      <c r="BI11" s="132" t="s">
        <v>883</v>
      </c>
      <c r="BJ11" s="132" t="s">
        <v>900</v>
      </c>
      <c r="BK11" s="132" t="s">
        <v>900</v>
      </c>
      <c r="BL11" s="132">
        <v>0</v>
      </c>
      <c r="BM11" s="135">
        <v>0</v>
      </c>
      <c r="BN11" s="132">
        <v>1</v>
      </c>
      <c r="BO11" s="135">
        <v>3.8461538461538463</v>
      </c>
      <c r="BP11" s="132">
        <v>0</v>
      </c>
      <c r="BQ11" s="135">
        <v>0</v>
      </c>
      <c r="BR11" s="132">
        <v>25</v>
      </c>
      <c r="BS11" s="135">
        <v>96.15384615384616</v>
      </c>
      <c r="BT11" s="132">
        <v>26</v>
      </c>
      <c r="BU11" s="2"/>
      <c r="BV11" s="3"/>
      <c r="BW11" s="3"/>
      <c r="BX11" s="3"/>
      <c r="BY11" s="3"/>
    </row>
    <row r="12" spans="1:77" ht="41.45" customHeight="1">
      <c r="A12" s="14" t="s">
        <v>218</v>
      </c>
      <c r="C12" s="15"/>
      <c r="D12" s="15" t="s">
        <v>64</v>
      </c>
      <c r="E12" s="93">
        <v>162.031620882088</v>
      </c>
      <c r="F12" s="81">
        <v>99.99989478028432</v>
      </c>
      <c r="G12" s="112" t="s">
        <v>306</v>
      </c>
      <c r="H12" s="15"/>
      <c r="I12" s="16" t="s">
        <v>218</v>
      </c>
      <c r="J12" s="66"/>
      <c r="K12" s="66"/>
      <c r="L12" s="114" t="s">
        <v>664</v>
      </c>
      <c r="M12" s="94">
        <v>1.0350662239111696</v>
      </c>
      <c r="N12" s="95">
        <v>3176.152099609375</v>
      </c>
      <c r="O12" s="95">
        <v>8175.623046875</v>
      </c>
      <c r="P12" s="77"/>
      <c r="Q12" s="96"/>
      <c r="R12" s="96"/>
      <c r="S12" s="97"/>
      <c r="T12" s="51">
        <v>0</v>
      </c>
      <c r="U12" s="51">
        <v>4</v>
      </c>
      <c r="V12" s="52">
        <v>3</v>
      </c>
      <c r="W12" s="52">
        <v>0.012821</v>
      </c>
      <c r="X12" s="52">
        <v>0.0273</v>
      </c>
      <c r="Y12" s="52">
        <v>1.286424</v>
      </c>
      <c r="Z12" s="52">
        <v>0.25</v>
      </c>
      <c r="AA12" s="52">
        <v>0</v>
      </c>
      <c r="AB12" s="82">
        <v>12</v>
      </c>
      <c r="AC12" s="82"/>
      <c r="AD12" s="98"/>
      <c r="AE12" s="85" t="s">
        <v>408</v>
      </c>
      <c r="AF12" s="85">
        <v>4671</v>
      </c>
      <c r="AG12" s="85">
        <v>196</v>
      </c>
      <c r="AH12" s="85">
        <v>590</v>
      </c>
      <c r="AI12" s="85">
        <v>55</v>
      </c>
      <c r="AJ12" s="85"/>
      <c r="AK12" s="85" t="s">
        <v>445</v>
      </c>
      <c r="AL12" s="85" t="s">
        <v>479</v>
      </c>
      <c r="AM12" s="85"/>
      <c r="AN12" s="85"/>
      <c r="AO12" s="87">
        <v>43028.47657407408</v>
      </c>
      <c r="AP12" s="89" t="s">
        <v>545</v>
      </c>
      <c r="AQ12" s="85" t="b">
        <v>1</v>
      </c>
      <c r="AR12" s="85" t="b">
        <v>0</v>
      </c>
      <c r="AS12" s="85" t="b">
        <v>0</v>
      </c>
      <c r="AT12" s="85" t="s">
        <v>368</v>
      </c>
      <c r="AU12" s="85">
        <v>5</v>
      </c>
      <c r="AV12" s="85"/>
      <c r="AW12" s="85" t="b">
        <v>0</v>
      </c>
      <c r="AX12" s="85" t="s">
        <v>615</v>
      </c>
      <c r="AY12" s="89" t="s">
        <v>625</v>
      </c>
      <c r="AZ12" s="85" t="s">
        <v>66</v>
      </c>
      <c r="BA12" s="85" t="str">
        <f>REPLACE(INDEX(GroupVertices[Group],MATCH(Vertices[[#This Row],[Vertex]],GroupVertices[Vertex],0)),1,1,"")</f>
        <v>1</v>
      </c>
      <c r="BB12" s="51"/>
      <c r="BC12" s="51"/>
      <c r="BD12" s="51"/>
      <c r="BE12" s="51"/>
      <c r="BF12" s="51" t="s">
        <v>290</v>
      </c>
      <c r="BG12" s="51" t="s">
        <v>290</v>
      </c>
      <c r="BH12" s="132" t="s">
        <v>884</v>
      </c>
      <c r="BI12" s="132" t="s">
        <v>884</v>
      </c>
      <c r="BJ12" s="132" t="s">
        <v>901</v>
      </c>
      <c r="BK12" s="132" t="s">
        <v>901</v>
      </c>
      <c r="BL12" s="132">
        <v>3</v>
      </c>
      <c r="BM12" s="135">
        <v>16.666666666666668</v>
      </c>
      <c r="BN12" s="132">
        <v>0</v>
      </c>
      <c r="BO12" s="135">
        <v>0</v>
      </c>
      <c r="BP12" s="132">
        <v>0</v>
      </c>
      <c r="BQ12" s="135">
        <v>0</v>
      </c>
      <c r="BR12" s="132">
        <v>15</v>
      </c>
      <c r="BS12" s="135">
        <v>83.33333333333333</v>
      </c>
      <c r="BT12" s="132">
        <v>18</v>
      </c>
      <c r="BU12" s="2"/>
      <c r="BV12" s="3"/>
      <c r="BW12" s="3"/>
      <c r="BX12" s="3"/>
      <c r="BY12" s="3"/>
    </row>
    <row r="13" spans="1:77" ht="41.45" customHeight="1">
      <c r="A13" s="14" t="s">
        <v>225</v>
      </c>
      <c r="C13" s="15"/>
      <c r="D13" s="15" t="s">
        <v>64</v>
      </c>
      <c r="E13" s="93">
        <v>163.86756801556479</v>
      </c>
      <c r="F13" s="81">
        <v>99.99378559475167</v>
      </c>
      <c r="G13" s="112" t="s">
        <v>589</v>
      </c>
      <c r="H13" s="15"/>
      <c r="I13" s="16" t="s">
        <v>225</v>
      </c>
      <c r="J13" s="66"/>
      <c r="K13" s="66"/>
      <c r="L13" s="114" t="s">
        <v>665</v>
      </c>
      <c r="M13" s="94">
        <v>3.0710541224270402</v>
      </c>
      <c r="N13" s="95">
        <v>3681.781982421875</v>
      </c>
      <c r="O13" s="95">
        <v>6404.20361328125</v>
      </c>
      <c r="P13" s="77"/>
      <c r="Q13" s="96"/>
      <c r="R13" s="96"/>
      <c r="S13" s="97"/>
      <c r="T13" s="51">
        <v>2</v>
      </c>
      <c r="U13" s="51">
        <v>0</v>
      </c>
      <c r="V13" s="52">
        <v>0</v>
      </c>
      <c r="W13" s="52">
        <v>0.0125</v>
      </c>
      <c r="X13" s="52">
        <v>0.02174</v>
      </c>
      <c r="Y13" s="52">
        <v>0.685622</v>
      </c>
      <c r="Z13" s="52">
        <v>0.5</v>
      </c>
      <c r="AA13" s="52">
        <v>0</v>
      </c>
      <c r="AB13" s="82">
        <v>13</v>
      </c>
      <c r="AC13" s="82"/>
      <c r="AD13" s="98"/>
      <c r="AE13" s="85" t="s">
        <v>409</v>
      </c>
      <c r="AF13" s="85">
        <v>6514</v>
      </c>
      <c r="AG13" s="85">
        <v>11576</v>
      </c>
      <c r="AH13" s="85">
        <v>12158</v>
      </c>
      <c r="AI13" s="85">
        <v>38576</v>
      </c>
      <c r="AJ13" s="85"/>
      <c r="AK13" s="85" t="s">
        <v>446</v>
      </c>
      <c r="AL13" s="85" t="s">
        <v>480</v>
      </c>
      <c r="AM13" s="89" t="s">
        <v>512</v>
      </c>
      <c r="AN13" s="85"/>
      <c r="AO13" s="87">
        <v>39459.80023148148</v>
      </c>
      <c r="AP13" s="89" t="s">
        <v>546</v>
      </c>
      <c r="AQ13" s="85" t="b">
        <v>0</v>
      </c>
      <c r="AR13" s="85" t="b">
        <v>0</v>
      </c>
      <c r="AS13" s="85" t="b">
        <v>1</v>
      </c>
      <c r="AT13" s="85" t="s">
        <v>368</v>
      </c>
      <c r="AU13" s="85">
        <v>1416</v>
      </c>
      <c r="AV13" s="89" t="s">
        <v>578</v>
      </c>
      <c r="AW13" s="85" t="b">
        <v>1</v>
      </c>
      <c r="AX13" s="85" t="s">
        <v>615</v>
      </c>
      <c r="AY13" s="89" t="s">
        <v>626</v>
      </c>
      <c r="AZ13" s="85" t="s">
        <v>65</v>
      </c>
      <c r="BA13" s="85" t="str">
        <f>REPLACE(INDEX(GroupVertices[Group],MATCH(Vertices[[#This Row],[Vertex]],GroupVertices[Vertex],0)),1,1,"")</f>
        <v>1</v>
      </c>
      <c r="BB13" s="51"/>
      <c r="BC13" s="51"/>
      <c r="BD13" s="51"/>
      <c r="BE13" s="51"/>
      <c r="BF13" s="51"/>
      <c r="BG13" s="51"/>
      <c r="BH13" s="51"/>
      <c r="BI13" s="51"/>
      <c r="BJ13" s="51"/>
      <c r="BK13" s="51"/>
      <c r="BL13" s="51"/>
      <c r="BM13" s="52"/>
      <c r="BN13" s="51"/>
      <c r="BO13" s="52"/>
      <c r="BP13" s="51"/>
      <c r="BQ13" s="52"/>
      <c r="BR13" s="51"/>
      <c r="BS13" s="52"/>
      <c r="BT13" s="51"/>
      <c r="BU13" s="2"/>
      <c r="BV13" s="3"/>
      <c r="BW13" s="3"/>
      <c r="BX13" s="3"/>
      <c r="BY13" s="3"/>
    </row>
    <row r="14" spans="1:77" ht="41.45" customHeight="1">
      <c r="A14" s="14" t="s">
        <v>226</v>
      </c>
      <c r="C14" s="15"/>
      <c r="D14" s="15" t="s">
        <v>64</v>
      </c>
      <c r="E14" s="93">
        <v>178.88619635911672</v>
      </c>
      <c r="F14" s="81">
        <v>99.94381052448753</v>
      </c>
      <c r="G14" s="112" t="s">
        <v>590</v>
      </c>
      <c r="H14" s="15"/>
      <c r="I14" s="16" t="s">
        <v>226</v>
      </c>
      <c r="J14" s="66"/>
      <c r="K14" s="66"/>
      <c r="L14" s="114" t="s">
        <v>666</v>
      </c>
      <c r="M14" s="94">
        <v>19.726079205787272</v>
      </c>
      <c r="N14" s="95">
        <v>3895.30419921875</v>
      </c>
      <c r="O14" s="95">
        <v>8745.9375</v>
      </c>
      <c r="P14" s="77"/>
      <c r="Q14" s="96"/>
      <c r="R14" s="96"/>
      <c r="S14" s="97"/>
      <c r="T14" s="51">
        <v>2</v>
      </c>
      <c r="U14" s="51">
        <v>0</v>
      </c>
      <c r="V14" s="52">
        <v>0</v>
      </c>
      <c r="W14" s="52">
        <v>0.0125</v>
      </c>
      <c r="X14" s="52">
        <v>0.02174</v>
      </c>
      <c r="Y14" s="52">
        <v>0.685622</v>
      </c>
      <c r="Z14" s="52">
        <v>0.5</v>
      </c>
      <c r="AA14" s="52">
        <v>0</v>
      </c>
      <c r="AB14" s="82">
        <v>14</v>
      </c>
      <c r="AC14" s="82"/>
      <c r="AD14" s="98"/>
      <c r="AE14" s="85" t="s">
        <v>410</v>
      </c>
      <c r="AF14" s="85">
        <v>8552</v>
      </c>
      <c r="AG14" s="85">
        <v>104668</v>
      </c>
      <c r="AH14" s="85">
        <v>29603</v>
      </c>
      <c r="AI14" s="85">
        <v>36658</v>
      </c>
      <c r="AJ14" s="85"/>
      <c r="AK14" s="85" t="s">
        <v>447</v>
      </c>
      <c r="AL14" s="85" t="s">
        <v>481</v>
      </c>
      <c r="AM14" s="89" t="s">
        <v>513</v>
      </c>
      <c r="AN14" s="85"/>
      <c r="AO14" s="87">
        <v>40492.48090277778</v>
      </c>
      <c r="AP14" s="89" t="s">
        <v>547</v>
      </c>
      <c r="AQ14" s="85" t="b">
        <v>0</v>
      </c>
      <c r="AR14" s="85" t="b">
        <v>0</v>
      </c>
      <c r="AS14" s="85" t="b">
        <v>1</v>
      </c>
      <c r="AT14" s="85" t="s">
        <v>368</v>
      </c>
      <c r="AU14" s="85">
        <v>1553</v>
      </c>
      <c r="AV14" s="89" t="s">
        <v>577</v>
      </c>
      <c r="AW14" s="85" t="b">
        <v>1</v>
      </c>
      <c r="AX14" s="85" t="s">
        <v>615</v>
      </c>
      <c r="AY14" s="89" t="s">
        <v>627</v>
      </c>
      <c r="AZ14" s="85" t="s">
        <v>65</v>
      </c>
      <c r="BA14" s="85" t="str">
        <f>REPLACE(INDEX(GroupVertices[Group],MATCH(Vertices[[#This Row],[Vertex]],GroupVertices[Vertex],0)),1,1,"")</f>
        <v>1</v>
      </c>
      <c r="BB14" s="51"/>
      <c r="BC14" s="51"/>
      <c r="BD14" s="51"/>
      <c r="BE14" s="51"/>
      <c r="BF14" s="51"/>
      <c r="BG14" s="51"/>
      <c r="BH14" s="51"/>
      <c r="BI14" s="51"/>
      <c r="BJ14" s="51"/>
      <c r="BK14" s="51"/>
      <c r="BL14" s="51"/>
      <c r="BM14" s="52"/>
      <c r="BN14" s="51"/>
      <c r="BO14" s="52"/>
      <c r="BP14" s="51"/>
      <c r="BQ14" s="52"/>
      <c r="BR14" s="51"/>
      <c r="BS14" s="52"/>
      <c r="BT14" s="51"/>
      <c r="BU14" s="2"/>
      <c r="BV14" s="3"/>
      <c r="BW14" s="3"/>
      <c r="BX14" s="3"/>
      <c r="BY14" s="3"/>
    </row>
    <row r="15" spans="1:77" ht="41.45" customHeight="1">
      <c r="A15" s="14" t="s">
        <v>227</v>
      </c>
      <c r="C15" s="15"/>
      <c r="D15" s="15" t="s">
        <v>64</v>
      </c>
      <c r="E15" s="93">
        <v>1000</v>
      </c>
      <c r="F15" s="81">
        <v>70</v>
      </c>
      <c r="G15" s="112" t="s">
        <v>591</v>
      </c>
      <c r="H15" s="15"/>
      <c r="I15" s="16" t="s">
        <v>227</v>
      </c>
      <c r="J15" s="66"/>
      <c r="K15" s="66"/>
      <c r="L15" s="114" t="s">
        <v>667</v>
      </c>
      <c r="M15" s="94">
        <v>9999</v>
      </c>
      <c r="N15" s="95">
        <v>2177.044677734375</v>
      </c>
      <c r="O15" s="95">
        <v>7752.6904296875</v>
      </c>
      <c r="P15" s="77"/>
      <c r="Q15" s="96"/>
      <c r="R15" s="96"/>
      <c r="S15" s="97"/>
      <c r="T15" s="51">
        <v>2</v>
      </c>
      <c r="U15" s="51">
        <v>0</v>
      </c>
      <c r="V15" s="52">
        <v>0</v>
      </c>
      <c r="W15" s="52">
        <v>0.0125</v>
      </c>
      <c r="X15" s="52">
        <v>0.02174</v>
      </c>
      <c r="Y15" s="52">
        <v>0.685622</v>
      </c>
      <c r="Z15" s="52">
        <v>0.5</v>
      </c>
      <c r="AA15" s="52">
        <v>0</v>
      </c>
      <c r="AB15" s="82">
        <v>15</v>
      </c>
      <c r="AC15" s="82"/>
      <c r="AD15" s="98"/>
      <c r="AE15" s="85" t="s">
        <v>411</v>
      </c>
      <c r="AF15" s="85">
        <v>140</v>
      </c>
      <c r="AG15" s="85">
        <v>55883063</v>
      </c>
      <c r="AH15" s="85">
        <v>8980</v>
      </c>
      <c r="AI15" s="85">
        <v>5617</v>
      </c>
      <c r="AJ15" s="85"/>
      <c r="AK15" s="85" t="s">
        <v>448</v>
      </c>
      <c r="AL15" s="85" t="s">
        <v>481</v>
      </c>
      <c r="AM15" s="89" t="s">
        <v>514</v>
      </c>
      <c r="AN15" s="85"/>
      <c r="AO15" s="87">
        <v>39133.60826388889</v>
      </c>
      <c r="AP15" s="89" t="s">
        <v>548</v>
      </c>
      <c r="AQ15" s="85" t="b">
        <v>0</v>
      </c>
      <c r="AR15" s="85" t="b">
        <v>0</v>
      </c>
      <c r="AS15" s="85" t="b">
        <v>1</v>
      </c>
      <c r="AT15" s="85" t="s">
        <v>368</v>
      </c>
      <c r="AU15" s="85">
        <v>91425</v>
      </c>
      <c r="AV15" s="89" t="s">
        <v>576</v>
      </c>
      <c r="AW15" s="85" t="b">
        <v>1</v>
      </c>
      <c r="AX15" s="85" t="s">
        <v>615</v>
      </c>
      <c r="AY15" s="89" t="s">
        <v>628</v>
      </c>
      <c r="AZ15" s="85" t="s">
        <v>65</v>
      </c>
      <c r="BA15" s="85" t="str">
        <f>REPLACE(INDEX(GroupVertices[Group],MATCH(Vertices[[#This Row],[Vertex]],GroupVertices[Vertex],0)),1,1,"")</f>
        <v>1</v>
      </c>
      <c r="BB15" s="51"/>
      <c r="BC15" s="51"/>
      <c r="BD15" s="51"/>
      <c r="BE15" s="51"/>
      <c r="BF15" s="51"/>
      <c r="BG15" s="51"/>
      <c r="BH15" s="51"/>
      <c r="BI15" s="51"/>
      <c r="BJ15" s="51"/>
      <c r="BK15" s="51"/>
      <c r="BL15" s="51"/>
      <c r="BM15" s="52"/>
      <c r="BN15" s="51"/>
      <c r="BO15" s="52"/>
      <c r="BP15" s="51"/>
      <c r="BQ15" s="52"/>
      <c r="BR15" s="51"/>
      <c r="BS15" s="52"/>
      <c r="BT15" s="51"/>
      <c r="BU15" s="2"/>
      <c r="BV15" s="3"/>
      <c r="BW15" s="3"/>
      <c r="BX15" s="3"/>
      <c r="BY15" s="3"/>
    </row>
    <row r="16" spans="1:77" ht="41.45" customHeight="1">
      <c r="A16" s="14" t="s">
        <v>219</v>
      </c>
      <c r="C16" s="15"/>
      <c r="D16" s="15" t="s">
        <v>64</v>
      </c>
      <c r="E16" s="93">
        <v>162.87602749866247</v>
      </c>
      <c r="F16" s="81">
        <v>99.99708498440754</v>
      </c>
      <c r="G16" s="112" t="s">
        <v>307</v>
      </c>
      <c r="H16" s="15"/>
      <c r="I16" s="16" t="s">
        <v>219</v>
      </c>
      <c r="J16" s="66"/>
      <c r="K16" s="66"/>
      <c r="L16" s="114" t="s">
        <v>668</v>
      </c>
      <c r="M16" s="94">
        <v>1.9714775297839346</v>
      </c>
      <c r="N16" s="95">
        <v>2536.336181640625</v>
      </c>
      <c r="O16" s="95">
        <v>4843.36962890625</v>
      </c>
      <c r="P16" s="77"/>
      <c r="Q16" s="96"/>
      <c r="R16" s="96"/>
      <c r="S16" s="97"/>
      <c r="T16" s="51">
        <v>4</v>
      </c>
      <c r="U16" s="51">
        <v>31</v>
      </c>
      <c r="V16" s="52">
        <v>1215</v>
      </c>
      <c r="W16" s="52">
        <v>0.022727</v>
      </c>
      <c r="X16" s="52">
        <v>0.120942</v>
      </c>
      <c r="Y16" s="52">
        <v>9.873252</v>
      </c>
      <c r="Z16" s="52">
        <v>0.023185483870967742</v>
      </c>
      <c r="AA16" s="52">
        <v>0.09375</v>
      </c>
      <c r="AB16" s="82">
        <v>16</v>
      </c>
      <c r="AC16" s="82"/>
      <c r="AD16" s="98"/>
      <c r="AE16" s="85" t="s">
        <v>408</v>
      </c>
      <c r="AF16" s="85">
        <v>5979</v>
      </c>
      <c r="AG16" s="85">
        <v>5430</v>
      </c>
      <c r="AH16" s="85">
        <v>46032</v>
      </c>
      <c r="AI16" s="85">
        <v>6228</v>
      </c>
      <c r="AJ16" s="85"/>
      <c r="AK16" s="85" t="s">
        <v>449</v>
      </c>
      <c r="AL16" s="85" t="s">
        <v>482</v>
      </c>
      <c r="AM16" s="89" t="s">
        <v>515</v>
      </c>
      <c r="AN16" s="85"/>
      <c r="AO16" s="87">
        <v>41352.520902777775</v>
      </c>
      <c r="AP16" s="89" t="s">
        <v>549</v>
      </c>
      <c r="AQ16" s="85" t="b">
        <v>1</v>
      </c>
      <c r="AR16" s="85" t="b">
        <v>0</v>
      </c>
      <c r="AS16" s="85" t="b">
        <v>1</v>
      </c>
      <c r="AT16" s="85" t="s">
        <v>368</v>
      </c>
      <c r="AU16" s="85">
        <v>628</v>
      </c>
      <c r="AV16" s="89" t="s">
        <v>577</v>
      </c>
      <c r="AW16" s="85" t="b">
        <v>0</v>
      </c>
      <c r="AX16" s="85" t="s">
        <v>615</v>
      </c>
      <c r="AY16" s="89" t="s">
        <v>629</v>
      </c>
      <c r="AZ16" s="85" t="s">
        <v>66</v>
      </c>
      <c r="BA16" s="85" t="str">
        <f>REPLACE(INDEX(GroupVertices[Group],MATCH(Vertices[[#This Row],[Vertex]],GroupVertices[Vertex],0)),1,1,"")</f>
        <v>1</v>
      </c>
      <c r="BB16" s="51" t="s">
        <v>868</v>
      </c>
      <c r="BC16" s="51" t="s">
        <v>868</v>
      </c>
      <c r="BD16" s="51" t="s">
        <v>871</v>
      </c>
      <c r="BE16" s="51" t="s">
        <v>871</v>
      </c>
      <c r="BF16" s="51" t="s">
        <v>874</v>
      </c>
      <c r="BG16" s="51" t="s">
        <v>876</v>
      </c>
      <c r="BH16" s="132" t="s">
        <v>885</v>
      </c>
      <c r="BI16" s="132" t="s">
        <v>892</v>
      </c>
      <c r="BJ16" s="132" t="s">
        <v>902</v>
      </c>
      <c r="BK16" s="132" t="s">
        <v>902</v>
      </c>
      <c r="BL16" s="132">
        <v>12</v>
      </c>
      <c r="BM16" s="135">
        <v>2.93398533007335</v>
      </c>
      <c r="BN16" s="132">
        <v>6</v>
      </c>
      <c r="BO16" s="135">
        <v>1.466992665036675</v>
      </c>
      <c r="BP16" s="132">
        <v>0</v>
      </c>
      <c r="BQ16" s="135">
        <v>0</v>
      </c>
      <c r="BR16" s="132">
        <v>391</v>
      </c>
      <c r="BS16" s="135">
        <v>95.59902200488997</v>
      </c>
      <c r="BT16" s="132">
        <v>409</v>
      </c>
      <c r="BU16" s="2"/>
      <c r="BV16" s="3"/>
      <c r="BW16" s="3"/>
      <c r="BX16" s="3"/>
      <c r="BY16" s="3"/>
    </row>
    <row r="17" spans="1:77" ht="41.45" customHeight="1">
      <c r="A17" s="14" t="s">
        <v>228</v>
      </c>
      <c r="C17" s="15"/>
      <c r="D17" s="15" t="s">
        <v>64</v>
      </c>
      <c r="E17" s="93">
        <v>169.92812952841092</v>
      </c>
      <c r="F17" s="81">
        <v>99.97361884047051</v>
      </c>
      <c r="G17" s="112" t="s">
        <v>592</v>
      </c>
      <c r="H17" s="15"/>
      <c r="I17" s="16" t="s">
        <v>228</v>
      </c>
      <c r="J17" s="66"/>
      <c r="K17" s="66"/>
      <c r="L17" s="114" t="s">
        <v>669</v>
      </c>
      <c r="M17" s="94">
        <v>9.791961099197444</v>
      </c>
      <c r="N17" s="95">
        <v>2141.01904296875</v>
      </c>
      <c r="O17" s="95">
        <v>409.6650695800781</v>
      </c>
      <c r="P17" s="77"/>
      <c r="Q17" s="96"/>
      <c r="R17" s="96"/>
      <c r="S17" s="97"/>
      <c r="T17" s="51">
        <v>1</v>
      </c>
      <c r="U17" s="51">
        <v>0</v>
      </c>
      <c r="V17" s="52">
        <v>0</v>
      </c>
      <c r="W17" s="52">
        <v>0.012346</v>
      </c>
      <c r="X17" s="52">
        <v>0.017736</v>
      </c>
      <c r="Y17" s="52">
        <v>0.412258</v>
      </c>
      <c r="Z17" s="52">
        <v>0</v>
      </c>
      <c r="AA17" s="52">
        <v>0</v>
      </c>
      <c r="AB17" s="82">
        <v>17</v>
      </c>
      <c r="AC17" s="82"/>
      <c r="AD17" s="98"/>
      <c r="AE17" s="85" t="s">
        <v>412</v>
      </c>
      <c r="AF17" s="85">
        <v>2981</v>
      </c>
      <c r="AG17" s="85">
        <v>49142</v>
      </c>
      <c r="AH17" s="85">
        <v>5606</v>
      </c>
      <c r="AI17" s="85">
        <v>2373</v>
      </c>
      <c r="AJ17" s="85"/>
      <c r="AK17" s="85" t="s">
        <v>450</v>
      </c>
      <c r="AL17" s="85"/>
      <c r="AM17" s="89" t="s">
        <v>516</v>
      </c>
      <c r="AN17" s="85"/>
      <c r="AO17" s="87">
        <v>41597.69474537037</v>
      </c>
      <c r="AP17" s="89" t="s">
        <v>550</v>
      </c>
      <c r="AQ17" s="85" t="b">
        <v>1</v>
      </c>
      <c r="AR17" s="85" t="b">
        <v>0</v>
      </c>
      <c r="AS17" s="85" t="b">
        <v>0</v>
      </c>
      <c r="AT17" s="85" t="s">
        <v>368</v>
      </c>
      <c r="AU17" s="85">
        <v>582</v>
      </c>
      <c r="AV17" s="89" t="s">
        <v>577</v>
      </c>
      <c r="AW17" s="85" t="b">
        <v>0</v>
      </c>
      <c r="AX17" s="85" t="s">
        <v>615</v>
      </c>
      <c r="AY17" s="89" t="s">
        <v>630</v>
      </c>
      <c r="AZ17" s="85" t="s">
        <v>65</v>
      </c>
      <c r="BA17" s="85" t="str">
        <f>REPLACE(INDEX(GroupVertices[Group],MATCH(Vertices[[#This Row],[Vertex]],GroupVertices[Vertex],0)),1,1,"")</f>
        <v>1</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row r="18" spans="1:77" ht="41.45" customHeight="1">
      <c r="A18" s="14" t="s">
        <v>229</v>
      </c>
      <c r="C18" s="15"/>
      <c r="D18" s="15" t="s">
        <v>64</v>
      </c>
      <c r="E18" s="93">
        <v>168.22302186112478</v>
      </c>
      <c r="F18" s="81">
        <v>99.97929265258777</v>
      </c>
      <c r="G18" s="112" t="s">
        <v>593</v>
      </c>
      <c r="H18" s="15"/>
      <c r="I18" s="16" t="s">
        <v>229</v>
      </c>
      <c r="J18" s="66"/>
      <c r="K18" s="66"/>
      <c r="L18" s="114" t="s">
        <v>670</v>
      </c>
      <c r="M18" s="94">
        <v>7.901068647579321</v>
      </c>
      <c r="N18" s="95">
        <v>4643.37744140625</v>
      </c>
      <c r="O18" s="95">
        <v>4525.923828125</v>
      </c>
      <c r="P18" s="77"/>
      <c r="Q18" s="96"/>
      <c r="R18" s="96"/>
      <c r="S18" s="97"/>
      <c r="T18" s="51">
        <v>1</v>
      </c>
      <c r="U18" s="51">
        <v>0</v>
      </c>
      <c r="V18" s="52">
        <v>0</v>
      </c>
      <c r="W18" s="52">
        <v>0.012346</v>
      </c>
      <c r="X18" s="52">
        <v>0.017736</v>
      </c>
      <c r="Y18" s="52">
        <v>0.412258</v>
      </c>
      <c r="Z18" s="52">
        <v>0</v>
      </c>
      <c r="AA18" s="52">
        <v>0</v>
      </c>
      <c r="AB18" s="82">
        <v>18</v>
      </c>
      <c r="AC18" s="82"/>
      <c r="AD18" s="98"/>
      <c r="AE18" s="85" t="s">
        <v>413</v>
      </c>
      <c r="AF18" s="85">
        <v>143</v>
      </c>
      <c r="AG18" s="85">
        <v>38573</v>
      </c>
      <c r="AH18" s="85">
        <v>11770</v>
      </c>
      <c r="AI18" s="85">
        <v>13185</v>
      </c>
      <c r="AJ18" s="85"/>
      <c r="AK18" s="85" t="s">
        <v>451</v>
      </c>
      <c r="AL18" s="85" t="s">
        <v>483</v>
      </c>
      <c r="AM18" s="89" t="s">
        <v>517</v>
      </c>
      <c r="AN18" s="85"/>
      <c r="AO18" s="87">
        <v>41921.71537037037</v>
      </c>
      <c r="AP18" s="89" t="s">
        <v>551</v>
      </c>
      <c r="AQ18" s="85" t="b">
        <v>1</v>
      </c>
      <c r="AR18" s="85" t="b">
        <v>0</v>
      </c>
      <c r="AS18" s="85" t="b">
        <v>0</v>
      </c>
      <c r="AT18" s="85" t="s">
        <v>368</v>
      </c>
      <c r="AU18" s="85">
        <v>660</v>
      </c>
      <c r="AV18" s="89" t="s">
        <v>577</v>
      </c>
      <c r="AW18" s="85" t="b">
        <v>1</v>
      </c>
      <c r="AX18" s="85" t="s">
        <v>615</v>
      </c>
      <c r="AY18" s="89" t="s">
        <v>631</v>
      </c>
      <c r="AZ18" s="85" t="s">
        <v>65</v>
      </c>
      <c r="BA18" s="85" t="str">
        <f>REPLACE(INDEX(GroupVertices[Group],MATCH(Vertices[[#This Row],[Vertex]],GroupVertices[Vertex],0)),1,1,"")</f>
        <v>1</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230</v>
      </c>
      <c r="C19" s="15"/>
      <c r="D19" s="15" t="s">
        <v>64</v>
      </c>
      <c r="E19" s="93">
        <v>180.8407218004235</v>
      </c>
      <c r="F19" s="81">
        <v>99.93730676502109</v>
      </c>
      <c r="G19" s="112" t="s">
        <v>594</v>
      </c>
      <c r="H19" s="15"/>
      <c r="I19" s="16" t="s">
        <v>230</v>
      </c>
      <c r="J19" s="66"/>
      <c r="K19" s="66"/>
      <c r="L19" s="114" t="s">
        <v>671</v>
      </c>
      <c r="M19" s="94">
        <v>21.893565443970026</v>
      </c>
      <c r="N19" s="95">
        <v>1190.0533447265625</v>
      </c>
      <c r="O19" s="95">
        <v>4983.37890625</v>
      </c>
      <c r="P19" s="77"/>
      <c r="Q19" s="96"/>
      <c r="R19" s="96"/>
      <c r="S19" s="97"/>
      <c r="T19" s="51">
        <v>1</v>
      </c>
      <c r="U19" s="51">
        <v>0</v>
      </c>
      <c r="V19" s="52">
        <v>0</v>
      </c>
      <c r="W19" s="52">
        <v>0.012346</v>
      </c>
      <c r="X19" s="52">
        <v>0.017736</v>
      </c>
      <c r="Y19" s="52">
        <v>0.412258</v>
      </c>
      <c r="Z19" s="52">
        <v>0</v>
      </c>
      <c r="AA19" s="52">
        <v>0</v>
      </c>
      <c r="AB19" s="82">
        <v>19</v>
      </c>
      <c r="AC19" s="82"/>
      <c r="AD19" s="98"/>
      <c r="AE19" s="85" t="s">
        <v>414</v>
      </c>
      <c r="AF19" s="85">
        <v>624</v>
      </c>
      <c r="AG19" s="85">
        <v>116783</v>
      </c>
      <c r="AH19" s="85">
        <v>8497</v>
      </c>
      <c r="AI19" s="85">
        <v>33073</v>
      </c>
      <c r="AJ19" s="85"/>
      <c r="AK19" s="85" t="s">
        <v>452</v>
      </c>
      <c r="AL19" s="85"/>
      <c r="AM19" s="89" t="s">
        <v>518</v>
      </c>
      <c r="AN19" s="85"/>
      <c r="AO19" s="87">
        <v>39724.78616898148</v>
      </c>
      <c r="AP19" s="89" t="s">
        <v>552</v>
      </c>
      <c r="AQ19" s="85" t="b">
        <v>0</v>
      </c>
      <c r="AR19" s="85" t="b">
        <v>0</v>
      </c>
      <c r="AS19" s="85" t="b">
        <v>1</v>
      </c>
      <c r="AT19" s="85" t="s">
        <v>368</v>
      </c>
      <c r="AU19" s="85">
        <v>2838</v>
      </c>
      <c r="AV19" s="89" t="s">
        <v>577</v>
      </c>
      <c r="AW19" s="85" t="b">
        <v>1</v>
      </c>
      <c r="AX19" s="85" t="s">
        <v>615</v>
      </c>
      <c r="AY19" s="89" t="s">
        <v>632</v>
      </c>
      <c r="AZ19" s="85" t="s">
        <v>65</v>
      </c>
      <c r="BA19" s="85" t="str">
        <f>REPLACE(INDEX(GroupVertices[Group],MATCH(Vertices[[#This Row],[Vertex]],GroupVertices[Vertex],0)),1,1,"")</f>
        <v>1</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41.45" customHeight="1">
      <c r="A20" s="14" t="s">
        <v>231</v>
      </c>
      <c r="C20" s="15"/>
      <c r="D20" s="15" t="s">
        <v>64</v>
      </c>
      <c r="E20" s="93">
        <v>197.28067652762485</v>
      </c>
      <c r="F20" s="81">
        <v>99.88260217590435</v>
      </c>
      <c r="G20" s="112" t="s">
        <v>595</v>
      </c>
      <c r="H20" s="15"/>
      <c r="I20" s="16" t="s">
        <v>231</v>
      </c>
      <c r="J20" s="66"/>
      <c r="K20" s="66"/>
      <c r="L20" s="114" t="s">
        <v>672</v>
      </c>
      <c r="M20" s="94">
        <v>40.1247815102762</v>
      </c>
      <c r="N20" s="95">
        <v>8525.7001953125</v>
      </c>
      <c r="O20" s="95">
        <v>5538.7275390625</v>
      </c>
      <c r="P20" s="77"/>
      <c r="Q20" s="96"/>
      <c r="R20" s="96"/>
      <c r="S20" s="97"/>
      <c r="T20" s="51">
        <v>4</v>
      </c>
      <c r="U20" s="51">
        <v>0</v>
      </c>
      <c r="V20" s="52">
        <v>0</v>
      </c>
      <c r="W20" s="52">
        <v>0.013889</v>
      </c>
      <c r="X20" s="52">
        <v>0.037621</v>
      </c>
      <c r="Y20" s="52">
        <v>1.132519</v>
      </c>
      <c r="Z20" s="52">
        <v>0.8333333333333334</v>
      </c>
      <c r="AA20" s="52">
        <v>0</v>
      </c>
      <c r="AB20" s="82">
        <v>20</v>
      </c>
      <c r="AC20" s="82"/>
      <c r="AD20" s="98"/>
      <c r="AE20" s="85" t="s">
        <v>415</v>
      </c>
      <c r="AF20" s="85">
        <v>751</v>
      </c>
      <c r="AG20" s="85">
        <v>218685</v>
      </c>
      <c r="AH20" s="85">
        <v>3423</v>
      </c>
      <c r="AI20" s="85">
        <v>255113</v>
      </c>
      <c r="AJ20" s="85"/>
      <c r="AK20" s="85" t="s">
        <v>453</v>
      </c>
      <c r="AL20" s="85" t="s">
        <v>484</v>
      </c>
      <c r="AM20" s="89" t="s">
        <v>519</v>
      </c>
      <c r="AN20" s="85"/>
      <c r="AO20" s="87">
        <v>41278.082824074074</v>
      </c>
      <c r="AP20" s="89" t="s">
        <v>553</v>
      </c>
      <c r="AQ20" s="85" t="b">
        <v>0</v>
      </c>
      <c r="AR20" s="85" t="b">
        <v>0</v>
      </c>
      <c r="AS20" s="85" t="b">
        <v>0</v>
      </c>
      <c r="AT20" s="85" t="s">
        <v>368</v>
      </c>
      <c r="AU20" s="85">
        <v>4287</v>
      </c>
      <c r="AV20" s="89" t="s">
        <v>577</v>
      </c>
      <c r="AW20" s="85" t="b">
        <v>1</v>
      </c>
      <c r="AX20" s="85" t="s">
        <v>615</v>
      </c>
      <c r="AY20" s="89" t="s">
        <v>633</v>
      </c>
      <c r="AZ20" s="85" t="s">
        <v>65</v>
      </c>
      <c r="BA20" s="85" t="str">
        <f>REPLACE(INDEX(GroupVertices[Group],MATCH(Vertices[[#This Row],[Vertex]],GroupVertices[Vertex],0)),1,1,"")</f>
        <v>3</v>
      </c>
      <c r="BB20" s="51"/>
      <c r="BC20" s="51"/>
      <c r="BD20" s="51"/>
      <c r="BE20" s="51"/>
      <c r="BF20" s="51"/>
      <c r="BG20" s="51"/>
      <c r="BH20" s="51"/>
      <c r="BI20" s="51"/>
      <c r="BJ20" s="51"/>
      <c r="BK20" s="51"/>
      <c r="BL20" s="51"/>
      <c r="BM20" s="52"/>
      <c r="BN20" s="51"/>
      <c r="BO20" s="52"/>
      <c r="BP20" s="51"/>
      <c r="BQ20" s="52"/>
      <c r="BR20" s="51"/>
      <c r="BS20" s="52"/>
      <c r="BT20" s="51"/>
      <c r="BU20" s="2"/>
      <c r="BV20" s="3"/>
      <c r="BW20" s="3"/>
      <c r="BX20" s="3"/>
      <c r="BY20" s="3"/>
    </row>
    <row r="21" spans="1:77" ht="41.45" customHeight="1">
      <c r="A21" s="14" t="s">
        <v>220</v>
      </c>
      <c r="C21" s="15"/>
      <c r="D21" s="15" t="s">
        <v>64</v>
      </c>
      <c r="E21" s="93">
        <v>162.2645828909404</v>
      </c>
      <c r="F21" s="81">
        <v>99.99911959013413</v>
      </c>
      <c r="G21" s="112" t="s">
        <v>308</v>
      </c>
      <c r="H21" s="15"/>
      <c r="I21" s="16" t="s">
        <v>220</v>
      </c>
      <c r="J21" s="66"/>
      <c r="K21" s="66"/>
      <c r="L21" s="114" t="s">
        <v>673</v>
      </c>
      <c r="M21" s="94">
        <v>1.293411261297542</v>
      </c>
      <c r="N21" s="95">
        <v>7326.98388671875</v>
      </c>
      <c r="O21" s="95">
        <v>2574.455322265625</v>
      </c>
      <c r="P21" s="77"/>
      <c r="Q21" s="96"/>
      <c r="R21" s="96"/>
      <c r="S21" s="97"/>
      <c r="T21" s="51">
        <v>1</v>
      </c>
      <c r="U21" s="51">
        <v>11</v>
      </c>
      <c r="V21" s="52">
        <v>49.333333</v>
      </c>
      <c r="W21" s="52">
        <v>0.014286</v>
      </c>
      <c r="X21" s="52">
        <v>0.061828</v>
      </c>
      <c r="Y21" s="52">
        <v>3.110095</v>
      </c>
      <c r="Z21" s="52">
        <v>0.11818181818181818</v>
      </c>
      <c r="AA21" s="52">
        <v>0.09090909090909091</v>
      </c>
      <c r="AB21" s="82">
        <v>21</v>
      </c>
      <c r="AC21" s="82"/>
      <c r="AD21" s="98"/>
      <c r="AE21" s="85" t="s">
        <v>416</v>
      </c>
      <c r="AF21" s="85">
        <v>2581</v>
      </c>
      <c r="AG21" s="85">
        <v>1640</v>
      </c>
      <c r="AH21" s="85">
        <v>11401</v>
      </c>
      <c r="AI21" s="85">
        <v>10447</v>
      </c>
      <c r="AJ21" s="85"/>
      <c r="AK21" s="85" t="s">
        <v>454</v>
      </c>
      <c r="AL21" s="85" t="s">
        <v>485</v>
      </c>
      <c r="AM21" s="85"/>
      <c r="AN21" s="85"/>
      <c r="AO21" s="87">
        <v>39994.87787037037</v>
      </c>
      <c r="AP21" s="89" t="s">
        <v>554</v>
      </c>
      <c r="AQ21" s="85" t="b">
        <v>0</v>
      </c>
      <c r="AR21" s="85" t="b">
        <v>0</v>
      </c>
      <c r="AS21" s="85" t="b">
        <v>1</v>
      </c>
      <c r="AT21" s="85" t="s">
        <v>368</v>
      </c>
      <c r="AU21" s="85">
        <v>140</v>
      </c>
      <c r="AV21" s="89" t="s">
        <v>579</v>
      </c>
      <c r="AW21" s="85" t="b">
        <v>0</v>
      </c>
      <c r="AX21" s="85" t="s">
        <v>615</v>
      </c>
      <c r="AY21" s="89" t="s">
        <v>634</v>
      </c>
      <c r="AZ21" s="85" t="s">
        <v>66</v>
      </c>
      <c r="BA21" s="85" t="str">
        <f>REPLACE(INDEX(GroupVertices[Group],MATCH(Vertices[[#This Row],[Vertex]],GroupVertices[Vertex],0)),1,1,"")</f>
        <v>2</v>
      </c>
      <c r="BB21" s="51"/>
      <c r="BC21" s="51"/>
      <c r="BD21" s="51"/>
      <c r="BE21" s="51"/>
      <c r="BF21" s="51"/>
      <c r="BG21" s="51"/>
      <c r="BH21" s="132" t="s">
        <v>886</v>
      </c>
      <c r="BI21" s="132" t="s">
        <v>893</v>
      </c>
      <c r="BJ21" s="132" t="s">
        <v>903</v>
      </c>
      <c r="BK21" s="132" t="s">
        <v>903</v>
      </c>
      <c r="BL21" s="132">
        <v>0</v>
      </c>
      <c r="BM21" s="135">
        <v>0</v>
      </c>
      <c r="BN21" s="132">
        <v>1</v>
      </c>
      <c r="BO21" s="135">
        <v>2.7777777777777777</v>
      </c>
      <c r="BP21" s="132">
        <v>0</v>
      </c>
      <c r="BQ21" s="135">
        <v>0</v>
      </c>
      <c r="BR21" s="132">
        <v>35</v>
      </c>
      <c r="BS21" s="135">
        <v>97.22222222222223</v>
      </c>
      <c r="BT21" s="132">
        <v>36</v>
      </c>
      <c r="BU21" s="2"/>
      <c r="BV21" s="3"/>
      <c r="BW21" s="3"/>
      <c r="BX21" s="3"/>
      <c r="BY21" s="3"/>
    </row>
    <row r="22" spans="1:77" ht="41.45" customHeight="1">
      <c r="A22" s="14" t="s">
        <v>232</v>
      </c>
      <c r="C22" s="15"/>
      <c r="D22" s="15" t="s">
        <v>64</v>
      </c>
      <c r="E22" s="93">
        <v>165.59042209626764</v>
      </c>
      <c r="F22" s="81">
        <v>99.98805273075314</v>
      </c>
      <c r="G22" s="112" t="s">
        <v>596</v>
      </c>
      <c r="H22" s="15"/>
      <c r="I22" s="16" t="s">
        <v>232</v>
      </c>
      <c r="J22" s="66"/>
      <c r="K22" s="66"/>
      <c r="L22" s="114" t="s">
        <v>674</v>
      </c>
      <c r="M22" s="94">
        <v>4.981626597668779</v>
      </c>
      <c r="N22" s="95">
        <v>9279.212890625</v>
      </c>
      <c r="O22" s="95">
        <v>1175.6923828125</v>
      </c>
      <c r="P22" s="77"/>
      <c r="Q22" s="96"/>
      <c r="R22" s="96"/>
      <c r="S22" s="97"/>
      <c r="T22" s="51">
        <v>2</v>
      </c>
      <c r="U22" s="51">
        <v>0</v>
      </c>
      <c r="V22" s="52">
        <v>0</v>
      </c>
      <c r="W22" s="52">
        <v>0.0125</v>
      </c>
      <c r="X22" s="52">
        <v>0.026803</v>
      </c>
      <c r="Y22" s="52">
        <v>0.652583</v>
      </c>
      <c r="Z22" s="52">
        <v>1</v>
      </c>
      <c r="AA22" s="52">
        <v>0</v>
      </c>
      <c r="AB22" s="82">
        <v>22</v>
      </c>
      <c r="AC22" s="82"/>
      <c r="AD22" s="98"/>
      <c r="AE22" s="85" t="s">
        <v>417</v>
      </c>
      <c r="AF22" s="85">
        <v>17803</v>
      </c>
      <c r="AG22" s="85">
        <v>22255</v>
      </c>
      <c r="AH22" s="85">
        <v>51380</v>
      </c>
      <c r="AI22" s="85">
        <v>2167</v>
      </c>
      <c r="AJ22" s="85"/>
      <c r="AK22" s="85" t="s">
        <v>455</v>
      </c>
      <c r="AL22" s="85" t="s">
        <v>486</v>
      </c>
      <c r="AM22" s="89" t="s">
        <v>520</v>
      </c>
      <c r="AN22" s="85"/>
      <c r="AO22" s="87">
        <v>40052.87855324074</v>
      </c>
      <c r="AP22" s="89" t="s">
        <v>555</v>
      </c>
      <c r="AQ22" s="85" t="b">
        <v>0</v>
      </c>
      <c r="AR22" s="85" t="b">
        <v>0</v>
      </c>
      <c r="AS22" s="85" t="b">
        <v>0</v>
      </c>
      <c r="AT22" s="85" t="s">
        <v>368</v>
      </c>
      <c r="AU22" s="85">
        <v>617</v>
      </c>
      <c r="AV22" s="89" t="s">
        <v>577</v>
      </c>
      <c r="AW22" s="85" t="b">
        <v>0</v>
      </c>
      <c r="AX22" s="85" t="s">
        <v>615</v>
      </c>
      <c r="AY22" s="89" t="s">
        <v>635</v>
      </c>
      <c r="AZ22" s="85" t="s">
        <v>65</v>
      </c>
      <c r="BA22" s="85" t="str">
        <f>REPLACE(INDEX(GroupVertices[Group],MATCH(Vertices[[#This Row],[Vertex]],GroupVertices[Vertex],0)),1,1,"")</f>
        <v>2</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41.45" customHeight="1">
      <c r="A23" s="14" t="s">
        <v>233</v>
      </c>
      <c r="C23" s="15"/>
      <c r="D23" s="15" t="s">
        <v>64</v>
      </c>
      <c r="E23" s="93">
        <v>163.23773167030174</v>
      </c>
      <c r="F23" s="81">
        <v>99.99588139970065</v>
      </c>
      <c r="G23" s="112" t="s">
        <v>597</v>
      </c>
      <c r="H23" s="15"/>
      <c r="I23" s="16" t="s">
        <v>233</v>
      </c>
      <c r="J23" s="66"/>
      <c r="K23" s="66"/>
      <c r="L23" s="114" t="s">
        <v>675</v>
      </c>
      <c r="M23" s="94">
        <v>2.3725921930943548</v>
      </c>
      <c r="N23" s="95">
        <v>9169.4921875</v>
      </c>
      <c r="O23" s="95">
        <v>4093.119384765625</v>
      </c>
      <c r="P23" s="77"/>
      <c r="Q23" s="96"/>
      <c r="R23" s="96"/>
      <c r="S23" s="97"/>
      <c r="T23" s="51">
        <v>2</v>
      </c>
      <c r="U23" s="51">
        <v>0</v>
      </c>
      <c r="V23" s="52">
        <v>0</v>
      </c>
      <c r="W23" s="52">
        <v>0.0125</v>
      </c>
      <c r="X23" s="52">
        <v>0.026803</v>
      </c>
      <c r="Y23" s="52">
        <v>0.652583</v>
      </c>
      <c r="Z23" s="52">
        <v>1</v>
      </c>
      <c r="AA23" s="52">
        <v>0</v>
      </c>
      <c r="AB23" s="82">
        <v>23</v>
      </c>
      <c r="AC23" s="82"/>
      <c r="AD23" s="98"/>
      <c r="AE23" s="85" t="s">
        <v>418</v>
      </c>
      <c r="AF23" s="85">
        <v>2996</v>
      </c>
      <c r="AG23" s="85">
        <v>7672</v>
      </c>
      <c r="AH23" s="85">
        <v>4675</v>
      </c>
      <c r="AI23" s="85">
        <v>3254</v>
      </c>
      <c r="AJ23" s="85"/>
      <c r="AK23" s="85" t="s">
        <v>456</v>
      </c>
      <c r="AL23" s="85" t="s">
        <v>487</v>
      </c>
      <c r="AM23" s="89" t="s">
        <v>521</v>
      </c>
      <c r="AN23" s="85"/>
      <c r="AO23" s="87">
        <v>39846.449895833335</v>
      </c>
      <c r="AP23" s="89" t="s">
        <v>556</v>
      </c>
      <c r="AQ23" s="85" t="b">
        <v>0</v>
      </c>
      <c r="AR23" s="85" t="b">
        <v>0</v>
      </c>
      <c r="AS23" s="85" t="b">
        <v>1</v>
      </c>
      <c r="AT23" s="85" t="s">
        <v>368</v>
      </c>
      <c r="AU23" s="85">
        <v>204</v>
      </c>
      <c r="AV23" s="89" t="s">
        <v>577</v>
      </c>
      <c r="AW23" s="85" t="b">
        <v>1</v>
      </c>
      <c r="AX23" s="85" t="s">
        <v>615</v>
      </c>
      <c r="AY23" s="89" t="s">
        <v>636</v>
      </c>
      <c r="AZ23" s="85" t="s">
        <v>65</v>
      </c>
      <c r="BA23" s="85" t="str">
        <f>REPLACE(INDEX(GroupVertices[Group],MATCH(Vertices[[#This Row],[Vertex]],GroupVertices[Vertex],0)),1,1,"")</f>
        <v>2</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4" t="s">
        <v>234</v>
      </c>
      <c r="C24" s="15"/>
      <c r="D24" s="15" t="s">
        <v>64</v>
      </c>
      <c r="E24" s="93">
        <v>164.9513898822341</v>
      </c>
      <c r="F24" s="81">
        <v>99.99017913531333</v>
      </c>
      <c r="G24" s="112" t="s">
        <v>598</v>
      </c>
      <c r="H24" s="15"/>
      <c r="I24" s="16" t="s">
        <v>234</v>
      </c>
      <c r="J24" s="66"/>
      <c r="K24" s="66"/>
      <c r="L24" s="114" t="s">
        <v>676</v>
      </c>
      <c r="M24" s="94">
        <v>4.272966837912946</v>
      </c>
      <c r="N24" s="95">
        <v>9774.720703125</v>
      </c>
      <c r="O24" s="95">
        <v>2652.714599609375</v>
      </c>
      <c r="P24" s="77"/>
      <c r="Q24" s="96"/>
      <c r="R24" s="96"/>
      <c r="S24" s="97"/>
      <c r="T24" s="51">
        <v>2</v>
      </c>
      <c r="U24" s="51">
        <v>0</v>
      </c>
      <c r="V24" s="52">
        <v>0</v>
      </c>
      <c r="W24" s="52">
        <v>0.0125</v>
      </c>
      <c r="X24" s="52">
        <v>0.026803</v>
      </c>
      <c r="Y24" s="52">
        <v>0.652583</v>
      </c>
      <c r="Z24" s="52">
        <v>1</v>
      </c>
      <c r="AA24" s="52">
        <v>0</v>
      </c>
      <c r="AB24" s="82">
        <v>24</v>
      </c>
      <c r="AC24" s="82"/>
      <c r="AD24" s="98"/>
      <c r="AE24" s="85" t="s">
        <v>419</v>
      </c>
      <c r="AF24" s="85">
        <v>13941</v>
      </c>
      <c r="AG24" s="85">
        <v>18294</v>
      </c>
      <c r="AH24" s="85">
        <v>3336</v>
      </c>
      <c r="AI24" s="85">
        <v>7794</v>
      </c>
      <c r="AJ24" s="85"/>
      <c r="AK24" s="85" t="s">
        <v>457</v>
      </c>
      <c r="AL24" s="85" t="s">
        <v>488</v>
      </c>
      <c r="AM24" s="89" t="s">
        <v>522</v>
      </c>
      <c r="AN24" s="85"/>
      <c r="AO24" s="87">
        <v>40013.76547453704</v>
      </c>
      <c r="AP24" s="89" t="s">
        <v>557</v>
      </c>
      <c r="AQ24" s="85" t="b">
        <v>0</v>
      </c>
      <c r="AR24" s="85" t="b">
        <v>0</v>
      </c>
      <c r="AS24" s="85" t="b">
        <v>0</v>
      </c>
      <c r="AT24" s="85" t="s">
        <v>368</v>
      </c>
      <c r="AU24" s="85">
        <v>767</v>
      </c>
      <c r="AV24" s="89" t="s">
        <v>580</v>
      </c>
      <c r="AW24" s="85" t="b">
        <v>1</v>
      </c>
      <c r="AX24" s="85" t="s">
        <v>615</v>
      </c>
      <c r="AY24" s="89" t="s">
        <v>637</v>
      </c>
      <c r="AZ24" s="85" t="s">
        <v>65</v>
      </c>
      <c r="BA24" s="85" t="str">
        <f>REPLACE(INDEX(GroupVertices[Group],MATCH(Vertices[[#This Row],[Vertex]],GroupVertices[Vertex],0)),1,1,"")</f>
        <v>2</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41.45" customHeight="1">
      <c r="A25" s="14" t="s">
        <v>235</v>
      </c>
      <c r="C25" s="15"/>
      <c r="D25" s="15" t="s">
        <v>64</v>
      </c>
      <c r="E25" s="93">
        <v>163.17142461653557</v>
      </c>
      <c r="F25" s="81">
        <v>99.99610203900241</v>
      </c>
      <c r="G25" s="112" t="s">
        <v>599</v>
      </c>
      <c r="H25" s="15"/>
      <c r="I25" s="16" t="s">
        <v>235</v>
      </c>
      <c r="J25" s="66"/>
      <c r="K25" s="66"/>
      <c r="L25" s="114" t="s">
        <v>677</v>
      </c>
      <c r="M25" s="94">
        <v>2.2990604684643</v>
      </c>
      <c r="N25" s="95">
        <v>6014.4208984375</v>
      </c>
      <c r="O25" s="95">
        <v>4500.90673828125</v>
      </c>
      <c r="P25" s="77"/>
      <c r="Q25" s="96"/>
      <c r="R25" s="96"/>
      <c r="S25" s="97"/>
      <c r="T25" s="51">
        <v>2</v>
      </c>
      <c r="U25" s="51">
        <v>0</v>
      </c>
      <c r="V25" s="52">
        <v>0</v>
      </c>
      <c r="W25" s="52">
        <v>0.0125</v>
      </c>
      <c r="X25" s="52">
        <v>0.026803</v>
      </c>
      <c r="Y25" s="52">
        <v>0.652583</v>
      </c>
      <c r="Z25" s="52">
        <v>1</v>
      </c>
      <c r="AA25" s="52">
        <v>0</v>
      </c>
      <c r="AB25" s="82">
        <v>25</v>
      </c>
      <c r="AC25" s="82"/>
      <c r="AD25" s="98"/>
      <c r="AE25" s="85" t="s">
        <v>420</v>
      </c>
      <c r="AF25" s="85">
        <v>1322</v>
      </c>
      <c r="AG25" s="85">
        <v>7261</v>
      </c>
      <c r="AH25" s="85">
        <v>109998</v>
      </c>
      <c r="AI25" s="85">
        <v>117166</v>
      </c>
      <c r="AJ25" s="85"/>
      <c r="AK25" s="85" t="s">
        <v>458</v>
      </c>
      <c r="AL25" s="85" t="s">
        <v>489</v>
      </c>
      <c r="AM25" s="89" t="s">
        <v>523</v>
      </c>
      <c r="AN25" s="85"/>
      <c r="AO25" s="87">
        <v>41585.02547453704</v>
      </c>
      <c r="AP25" s="89" t="s">
        <v>558</v>
      </c>
      <c r="AQ25" s="85" t="b">
        <v>0</v>
      </c>
      <c r="AR25" s="85" t="b">
        <v>0</v>
      </c>
      <c r="AS25" s="85" t="b">
        <v>0</v>
      </c>
      <c r="AT25" s="85" t="s">
        <v>368</v>
      </c>
      <c r="AU25" s="85">
        <v>740</v>
      </c>
      <c r="AV25" s="89" t="s">
        <v>577</v>
      </c>
      <c r="AW25" s="85" t="b">
        <v>0</v>
      </c>
      <c r="AX25" s="85" t="s">
        <v>615</v>
      </c>
      <c r="AY25" s="89" t="s">
        <v>638</v>
      </c>
      <c r="AZ25" s="85" t="s">
        <v>65</v>
      </c>
      <c r="BA25" s="85" t="str">
        <f>REPLACE(INDEX(GroupVertices[Group],MATCH(Vertices[[#This Row],[Vertex]],GroupVertices[Vertex],0)),1,1,"")</f>
        <v>2</v>
      </c>
      <c r="BB25" s="51"/>
      <c r="BC25" s="51"/>
      <c r="BD25" s="51"/>
      <c r="BE25" s="51"/>
      <c r="BF25" s="51"/>
      <c r="BG25" s="51"/>
      <c r="BH25" s="51"/>
      <c r="BI25" s="51"/>
      <c r="BJ25" s="51"/>
      <c r="BK25" s="51"/>
      <c r="BL25" s="51"/>
      <c r="BM25" s="52"/>
      <c r="BN25" s="51"/>
      <c r="BO25" s="52"/>
      <c r="BP25" s="51"/>
      <c r="BQ25" s="52"/>
      <c r="BR25" s="51"/>
      <c r="BS25" s="52"/>
      <c r="BT25" s="51"/>
      <c r="BU25" s="2"/>
      <c r="BV25" s="3"/>
      <c r="BW25" s="3"/>
      <c r="BX25" s="3"/>
      <c r="BY25" s="3"/>
    </row>
    <row r="26" spans="1:77" ht="41.45" customHeight="1">
      <c r="A26" s="14" t="s">
        <v>236</v>
      </c>
      <c r="C26" s="15"/>
      <c r="D26" s="15" t="s">
        <v>64</v>
      </c>
      <c r="E26" s="93">
        <v>163.15464618930523</v>
      </c>
      <c r="F26" s="81">
        <v>99.99615786987195</v>
      </c>
      <c r="G26" s="112" t="s">
        <v>600</v>
      </c>
      <c r="H26" s="15"/>
      <c r="I26" s="16" t="s">
        <v>236</v>
      </c>
      <c r="J26" s="66"/>
      <c r="K26" s="66"/>
      <c r="L26" s="114" t="s">
        <v>678</v>
      </c>
      <c r="M26" s="94">
        <v>2.2804539006746998</v>
      </c>
      <c r="N26" s="95">
        <v>6162.52099609375</v>
      </c>
      <c r="O26" s="95">
        <v>569.9653930664062</v>
      </c>
      <c r="P26" s="77"/>
      <c r="Q26" s="96"/>
      <c r="R26" s="96"/>
      <c r="S26" s="97"/>
      <c r="T26" s="51">
        <v>2</v>
      </c>
      <c r="U26" s="51">
        <v>0</v>
      </c>
      <c r="V26" s="52">
        <v>0</v>
      </c>
      <c r="W26" s="52">
        <v>0.0125</v>
      </c>
      <c r="X26" s="52">
        <v>0.026803</v>
      </c>
      <c r="Y26" s="52">
        <v>0.652583</v>
      </c>
      <c r="Z26" s="52">
        <v>1</v>
      </c>
      <c r="AA26" s="52">
        <v>0</v>
      </c>
      <c r="AB26" s="82">
        <v>26</v>
      </c>
      <c r="AC26" s="82"/>
      <c r="AD26" s="98"/>
      <c r="AE26" s="85" t="s">
        <v>421</v>
      </c>
      <c r="AF26" s="85">
        <v>5816</v>
      </c>
      <c r="AG26" s="85">
        <v>7157</v>
      </c>
      <c r="AH26" s="85">
        <v>2227</v>
      </c>
      <c r="AI26" s="85">
        <v>480</v>
      </c>
      <c r="AJ26" s="85"/>
      <c r="AK26" s="85" t="s">
        <v>459</v>
      </c>
      <c r="AL26" s="85" t="s">
        <v>490</v>
      </c>
      <c r="AM26" s="89" t="s">
        <v>524</v>
      </c>
      <c r="AN26" s="85"/>
      <c r="AO26" s="87">
        <v>40538.95795138889</v>
      </c>
      <c r="AP26" s="89" t="s">
        <v>559</v>
      </c>
      <c r="AQ26" s="85" t="b">
        <v>1</v>
      </c>
      <c r="AR26" s="85" t="b">
        <v>0</v>
      </c>
      <c r="AS26" s="85" t="b">
        <v>1</v>
      </c>
      <c r="AT26" s="85" t="s">
        <v>368</v>
      </c>
      <c r="AU26" s="85">
        <v>138</v>
      </c>
      <c r="AV26" s="89" t="s">
        <v>577</v>
      </c>
      <c r="AW26" s="85" t="b">
        <v>0</v>
      </c>
      <c r="AX26" s="85" t="s">
        <v>615</v>
      </c>
      <c r="AY26" s="89" t="s">
        <v>639</v>
      </c>
      <c r="AZ26" s="85" t="s">
        <v>65</v>
      </c>
      <c r="BA26" s="85" t="str">
        <f>REPLACE(INDEX(GroupVertices[Group],MATCH(Vertices[[#This Row],[Vertex]],GroupVertices[Vertex],0)),1,1,"")</f>
        <v>2</v>
      </c>
      <c r="BB26" s="51"/>
      <c r="BC26" s="51"/>
      <c r="BD26" s="51"/>
      <c r="BE26" s="51"/>
      <c r="BF26" s="51"/>
      <c r="BG26" s="51"/>
      <c r="BH26" s="51"/>
      <c r="BI26" s="51"/>
      <c r="BJ26" s="51"/>
      <c r="BK26" s="51"/>
      <c r="BL26" s="51"/>
      <c r="BM26" s="52"/>
      <c r="BN26" s="51"/>
      <c r="BO26" s="52"/>
      <c r="BP26" s="51"/>
      <c r="BQ26" s="52"/>
      <c r="BR26" s="51"/>
      <c r="BS26" s="52"/>
      <c r="BT26" s="51"/>
      <c r="BU26" s="2"/>
      <c r="BV26" s="3"/>
      <c r="BW26" s="3"/>
      <c r="BX26" s="3"/>
      <c r="BY26" s="3"/>
    </row>
    <row r="27" spans="1:77" ht="41.45" customHeight="1">
      <c r="A27" s="14" t="s">
        <v>237</v>
      </c>
      <c r="C27" s="15"/>
      <c r="D27" s="15" t="s">
        <v>64</v>
      </c>
      <c r="E27" s="93">
        <v>163.39244812908947</v>
      </c>
      <c r="F27" s="81">
        <v>99.99536657466324</v>
      </c>
      <c r="G27" s="112" t="s">
        <v>601</v>
      </c>
      <c r="H27" s="15"/>
      <c r="I27" s="16" t="s">
        <v>237</v>
      </c>
      <c r="J27" s="66"/>
      <c r="K27" s="66"/>
      <c r="L27" s="114" t="s">
        <v>679</v>
      </c>
      <c r="M27" s="94">
        <v>2.544166217231149</v>
      </c>
      <c r="N27" s="95">
        <v>7673.021484375</v>
      </c>
      <c r="O27" s="95">
        <v>4823.046875</v>
      </c>
      <c r="P27" s="77"/>
      <c r="Q27" s="96"/>
      <c r="R27" s="96"/>
      <c r="S27" s="97"/>
      <c r="T27" s="51">
        <v>2</v>
      </c>
      <c r="U27" s="51">
        <v>0</v>
      </c>
      <c r="V27" s="52">
        <v>0</v>
      </c>
      <c r="W27" s="52">
        <v>0.0125</v>
      </c>
      <c r="X27" s="52">
        <v>0.026803</v>
      </c>
      <c r="Y27" s="52">
        <v>0.652583</v>
      </c>
      <c r="Z27" s="52">
        <v>1</v>
      </c>
      <c r="AA27" s="52">
        <v>0</v>
      </c>
      <c r="AB27" s="82">
        <v>27</v>
      </c>
      <c r="AC27" s="82"/>
      <c r="AD27" s="98"/>
      <c r="AE27" s="85" t="s">
        <v>422</v>
      </c>
      <c r="AF27" s="85">
        <v>6392</v>
      </c>
      <c r="AG27" s="85">
        <v>8631</v>
      </c>
      <c r="AH27" s="85">
        <v>12844</v>
      </c>
      <c r="AI27" s="85">
        <v>17234</v>
      </c>
      <c r="AJ27" s="85"/>
      <c r="AK27" s="85" t="s">
        <v>460</v>
      </c>
      <c r="AL27" s="85" t="s">
        <v>491</v>
      </c>
      <c r="AM27" s="89" t="s">
        <v>525</v>
      </c>
      <c r="AN27" s="85"/>
      <c r="AO27" s="87">
        <v>39931.529861111114</v>
      </c>
      <c r="AP27" s="89" t="s">
        <v>560</v>
      </c>
      <c r="AQ27" s="85" t="b">
        <v>1</v>
      </c>
      <c r="AR27" s="85" t="b">
        <v>0</v>
      </c>
      <c r="AS27" s="85" t="b">
        <v>1</v>
      </c>
      <c r="AT27" s="85" t="s">
        <v>368</v>
      </c>
      <c r="AU27" s="85">
        <v>349</v>
      </c>
      <c r="AV27" s="89" t="s">
        <v>577</v>
      </c>
      <c r="AW27" s="85" t="b">
        <v>0</v>
      </c>
      <c r="AX27" s="85" t="s">
        <v>615</v>
      </c>
      <c r="AY27" s="89" t="s">
        <v>640</v>
      </c>
      <c r="AZ27" s="85" t="s">
        <v>65</v>
      </c>
      <c r="BA27" s="85" t="str">
        <f>REPLACE(INDEX(GroupVertices[Group],MATCH(Vertices[[#This Row],[Vertex]],GroupVertices[Vertex],0)),1,1,"")</f>
        <v>2</v>
      </c>
      <c r="BB27" s="51"/>
      <c r="BC27" s="51"/>
      <c r="BD27" s="51"/>
      <c r="BE27" s="51"/>
      <c r="BF27" s="51"/>
      <c r="BG27" s="51"/>
      <c r="BH27" s="51"/>
      <c r="BI27" s="51"/>
      <c r="BJ27" s="51"/>
      <c r="BK27" s="51"/>
      <c r="BL27" s="51"/>
      <c r="BM27" s="52"/>
      <c r="BN27" s="51"/>
      <c r="BO27" s="52"/>
      <c r="BP27" s="51"/>
      <c r="BQ27" s="52"/>
      <c r="BR27" s="51"/>
      <c r="BS27" s="52"/>
      <c r="BT27" s="51"/>
      <c r="BU27" s="2"/>
      <c r="BV27" s="3"/>
      <c r="BW27" s="3"/>
      <c r="BX27" s="3"/>
      <c r="BY27" s="3"/>
    </row>
    <row r="28" spans="1:77" ht="41.45" customHeight="1">
      <c r="A28" s="14" t="s">
        <v>238</v>
      </c>
      <c r="C28" s="15"/>
      <c r="D28" s="15" t="s">
        <v>64</v>
      </c>
      <c r="E28" s="93">
        <v>162.26829350465482</v>
      </c>
      <c r="F28" s="81">
        <v>99.9991072429226</v>
      </c>
      <c r="G28" s="112" t="s">
        <v>602</v>
      </c>
      <c r="H28" s="15"/>
      <c r="I28" s="16" t="s">
        <v>238</v>
      </c>
      <c r="J28" s="66"/>
      <c r="K28" s="66"/>
      <c r="L28" s="114" t="s">
        <v>680</v>
      </c>
      <c r="M28" s="94">
        <v>1.2975261753279344</v>
      </c>
      <c r="N28" s="95">
        <v>3901.787109375</v>
      </c>
      <c r="O28" s="95">
        <v>1782.99755859375</v>
      </c>
      <c r="P28" s="77"/>
      <c r="Q28" s="96"/>
      <c r="R28" s="96"/>
      <c r="S28" s="97"/>
      <c r="T28" s="51">
        <v>1</v>
      </c>
      <c r="U28" s="51">
        <v>0</v>
      </c>
      <c r="V28" s="52">
        <v>0</v>
      </c>
      <c r="W28" s="52">
        <v>0.012346</v>
      </c>
      <c r="X28" s="52">
        <v>0.017736</v>
      </c>
      <c r="Y28" s="52">
        <v>0.412258</v>
      </c>
      <c r="Z28" s="52">
        <v>0</v>
      </c>
      <c r="AA28" s="52">
        <v>0</v>
      </c>
      <c r="AB28" s="82">
        <v>28</v>
      </c>
      <c r="AC28" s="82"/>
      <c r="AD28" s="98"/>
      <c r="AE28" s="85" t="s">
        <v>423</v>
      </c>
      <c r="AF28" s="85">
        <v>2042</v>
      </c>
      <c r="AG28" s="85">
        <v>1663</v>
      </c>
      <c r="AH28" s="85">
        <v>3692</v>
      </c>
      <c r="AI28" s="85">
        <v>6713</v>
      </c>
      <c r="AJ28" s="85"/>
      <c r="AK28" s="85" t="s">
        <v>461</v>
      </c>
      <c r="AL28" s="85" t="s">
        <v>492</v>
      </c>
      <c r="AM28" s="89" t="s">
        <v>526</v>
      </c>
      <c r="AN28" s="85"/>
      <c r="AO28" s="87">
        <v>41956.59842592593</v>
      </c>
      <c r="AP28" s="89" t="s">
        <v>561</v>
      </c>
      <c r="AQ28" s="85" t="b">
        <v>0</v>
      </c>
      <c r="AR28" s="85" t="b">
        <v>0</v>
      </c>
      <c r="AS28" s="85" t="b">
        <v>0</v>
      </c>
      <c r="AT28" s="85" t="s">
        <v>368</v>
      </c>
      <c r="AU28" s="85">
        <v>63</v>
      </c>
      <c r="AV28" s="89" t="s">
        <v>577</v>
      </c>
      <c r="AW28" s="85" t="b">
        <v>0</v>
      </c>
      <c r="AX28" s="85" t="s">
        <v>615</v>
      </c>
      <c r="AY28" s="89" t="s">
        <v>641</v>
      </c>
      <c r="AZ28" s="85" t="s">
        <v>65</v>
      </c>
      <c r="BA28" s="85" t="str">
        <f>REPLACE(INDEX(GroupVertices[Group],MATCH(Vertices[[#This Row],[Vertex]],GroupVertices[Vertex],0)),1,1,"")</f>
        <v>1</v>
      </c>
      <c r="BB28" s="51"/>
      <c r="BC28" s="51"/>
      <c r="BD28" s="51"/>
      <c r="BE28" s="51"/>
      <c r="BF28" s="51"/>
      <c r="BG28" s="51"/>
      <c r="BH28" s="51"/>
      <c r="BI28" s="51"/>
      <c r="BJ28" s="51"/>
      <c r="BK28" s="51"/>
      <c r="BL28" s="51"/>
      <c r="BM28" s="52"/>
      <c r="BN28" s="51"/>
      <c r="BO28" s="52"/>
      <c r="BP28" s="51"/>
      <c r="BQ28" s="52"/>
      <c r="BR28" s="51"/>
      <c r="BS28" s="52"/>
      <c r="BT28" s="51"/>
      <c r="BU28" s="2"/>
      <c r="BV28" s="3"/>
      <c r="BW28" s="3"/>
      <c r="BX28" s="3"/>
      <c r="BY28" s="3"/>
    </row>
    <row r="29" spans="1:77" ht="41.45" customHeight="1">
      <c r="A29" s="14" t="s">
        <v>239</v>
      </c>
      <c r="C29" s="15"/>
      <c r="D29" s="15" t="s">
        <v>64</v>
      </c>
      <c r="E29" s="93">
        <v>162.16407365858927</v>
      </c>
      <c r="F29" s="81">
        <v>99.9994540385161</v>
      </c>
      <c r="G29" s="112" t="s">
        <v>603</v>
      </c>
      <c r="H29" s="15"/>
      <c r="I29" s="16" t="s">
        <v>239</v>
      </c>
      <c r="J29" s="66"/>
      <c r="K29" s="66"/>
      <c r="L29" s="114" t="s">
        <v>681</v>
      </c>
      <c r="M29" s="94">
        <v>1.18195076386561</v>
      </c>
      <c r="N29" s="95">
        <v>1026.733154296875</v>
      </c>
      <c r="O29" s="95">
        <v>8311.3955078125</v>
      </c>
      <c r="P29" s="77"/>
      <c r="Q29" s="96"/>
      <c r="R29" s="96"/>
      <c r="S29" s="97"/>
      <c r="T29" s="51">
        <v>1</v>
      </c>
      <c r="U29" s="51">
        <v>0</v>
      </c>
      <c r="V29" s="52">
        <v>0</v>
      </c>
      <c r="W29" s="52">
        <v>0.012346</v>
      </c>
      <c r="X29" s="52">
        <v>0.017736</v>
      </c>
      <c r="Y29" s="52">
        <v>0.412258</v>
      </c>
      <c r="Z29" s="52">
        <v>0</v>
      </c>
      <c r="AA29" s="52">
        <v>0</v>
      </c>
      <c r="AB29" s="82">
        <v>29</v>
      </c>
      <c r="AC29" s="82"/>
      <c r="AD29" s="98"/>
      <c r="AE29" s="85" t="s">
        <v>424</v>
      </c>
      <c r="AF29" s="85">
        <v>148</v>
      </c>
      <c r="AG29" s="85">
        <v>1017</v>
      </c>
      <c r="AH29" s="85">
        <v>716</v>
      </c>
      <c r="AI29" s="85">
        <v>8</v>
      </c>
      <c r="AJ29" s="85"/>
      <c r="AK29" s="85" t="s">
        <v>462</v>
      </c>
      <c r="AL29" s="85" t="s">
        <v>493</v>
      </c>
      <c r="AM29" s="89" t="s">
        <v>527</v>
      </c>
      <c r="AN29" s="85"/>
      <c r="AO29" s="87">
        <v>39915.64527777778</v>
      </c>
      <c r="AP29" s="89" t="s">
        <v>562</v>
      </c>
      <c r="AQ29" s="85" t="b">
        <v>1</v>
      </c>
      <c r="AR29" s="85" t="b">
        <v>0</v>
      </c>
      <c r="AS29" s="85" t="b">
        <v>0</v>
      </c>
      <c r="AT29" s="85" t="s">
        <v>368</v>
      </c>
      <c r="AU29" s="85">
        <v>22</v>
      </c>
      <c r="AV29" s="89" t="s">
        <v>577</v>
      </c>
      <c r="AW29" s="85" t="b">
        <v>0</v>
      </c>
      <c r="AX29" s="85" t="s">
        <v>615</v>
      </c>
      <c r="AY29" s="89" t="s">
        <v>642</v>
      </c>
      <c r="AZ29" s="85" t="s">
        <v>65</v>
      </c>
      <c r="BA29" s="85" t="str">
        <f>REPLACE(INDEX(GroupVertices[Group],MATCH(Vertices[[#This Row],[Vertex]],GroupVertices[Vertex],0)),1,1,"")</f>
        <v>1</v>
      </c>
      <c r="BB29" s="51"/>
      <c r="BC29" s="51"/>
      <c r="BD29" s="51"/>
      <c r="BE29" s="51"/>
      <c r="BF29" s="51"/>
      <c r="BG29" s="51"/>
      <c r="BH29" s="51"/>
      <c r="BI29" s="51"/>
      <c r="BJ29" s="51"/>
      <c r="BK29" s="51"/>
      <c r="BL29" s="51"/>
      <c r="BM29" s="52"/>
      <c r="BN29" s="51"/>
      <c r="BO29" s="52"/>
      <c r="BP29" s="51"/>
      <c r="BQ29" s="52"/>
      <c r="BR29" s="51"/>
      <c r="BS29" s="52"/>
      <c r="BT29" s="51"/>
      <c r="BU29" s="2"/>
      <c r="BV29" s="3"/>
      <c r="BW29" s="3"/>
      <c r="BX29" s="3"/>
      <c r="BY29" s="3"/>
    </row>
    <row r="30" spans="1:77" ht="41.45" customHeight="1">
      <c r="A30" s="14" t="s">
        <v>240</v>
      </c>
      <c r="C30" s="15"/>
      <c r="D30" s="15" t="s">
        <v>64</v>
      </c>
      <c r="E30" s="93">
        <v>165.80838031923136</v>
      </c>
      <c r="F30" s="81">
        <v>99.98732746628437</v>
      </c>
      <c r="G30" s="112" t="s">
        <v>604</v>
      </c>
      <c r="H30" s="15"/>
      <c r="I30" s="16" t="s">
        <v>240</v>
      </c>
      <c r="J30" s="66"/>
      <c r="K30" s="66"/>
      <c r="L30" s="114" t="s">
        <v>682</v>
      </c>
      <c r="M30" s="94">
        <v>5.2233330696279126</v>
      </c>
      <c r="N30" s="95">
        <v>1248.574462890625</v>
      </c>
      <c r="O30" s="95">
        <v>1251.97216796875</v>
      </c>
      <c r="P30" s="77"/>
      <c r="Q30" s="96"/>
      <c r="R30" s="96"/>
      <c r="S30" s="97"/>
      <c r="T30" s="51">
        <v>1</v>
      </c>
      <c r="U30" s="51">
        <v>0</v>
      </c>
      <c r="V30" s="52">
        <v>0</v>
      </c>
      <c r="W30" s="52">
        <v>0.012346</v>
      </c>
      <c r="X30" s="52">
        <v>0.017736</v>
      </c>
      <c r="Y30" s="52">
        <v>0.412258</v>
      </c>
      <c r="Z30" s="52">
        <v>0</v>
      </c>
      <c r="AA30" s="52">
        <v>0</v>
      </c>
      <c r="AB30" s="82">
        <v>30</v>
      </c>
      <c r="AC30" s="82"/>
      <c r="AD30" s="98"/>
      <c r="AE30" s="85" t="s">
        <v>425</v>
      </c>
      <c r="AF30" s="85">
        <v>189</v>
      </c>
      <c r="AG30" s="85">
        <v>23606</v>
      </c>
      <c r="AH30" s="85">
        <v>4988</v>
      </c>
      <c r="AI30" s="85">
        <v>21966</v>
      </c>
      <c r="AJ30" s="85"/>
      <c r="AK30" s="85" t="s">
        <v>463</v>
      </c>
      <c r="AL30" s="85" t="s">
        <v>494</v>
      </c>
      <c r="AM30" s="89" t="s">
        <v>528</v>
      </c>
      <c r="AN30" s="85"/>
      <c r="AO30" s="87">
        <v>42340.90880787037</v>
      </c>
      <c r="AP30" s="89" t="s">
        <v>563</v>
      </c>
      <c r="AQ30" s="85" t="b">
        <v>1</v>
      </c>
      <c r="AR30" s="85" t="b">
        <v>0</v>
      </c>
      <c r="AS30" s="85" t="b">
        <v>1</v>
      </c>
      <c r="AT30" s="85" t="s">
        <v>368</v>
      </c>
      <c r="AU30" s="85">
        <v>700</v>
      </c>
      <c r="AV30" s="89" t="s">
        <v>577</v>
      </c>
      <c r="AW30" s="85" t="b">
        <v>1</v>
      </c>
      <c r="AX30" s="85" t="s">
        <v>615</v>
      </c>
      <c r="AY30" s="89" t="s">
        <v>643</v>
      </c>
      <c r="AZ30" s="85" t="s">
        <v>65</v>
      </c>
      <c r="BA30" s="85" t="str">
        <f>REPLACE(INDEX(GroupVertices[Group],MATCH(Vertices[[#This Row],[Vertex]],GroupVertices[Vertex],0)),1,1,"")</f>
        <v>1</v>
      </c>
      <c r="BB30" s="51"/>
      <c r="BC30" s="51"/>
      <c r="BD30" s="51"/>
      <c r="BE30" s="51"/>
      <c r="BF30" s="51"/>
      <c r="BG30" s="51"/>
      <c r="BH30" s="51"/>
      <c r="BI30" s="51"/>
      <c r="BJ30" s="51"/>
      <c r="BK30" s="51"/>
      <c r="BL30" s="51"/>
      <c r="BM30" s="52"/>
      <c r="BN30" s="51"/>
      <c r="BO30" s="52"/>
      <c r="BP30" s="51"/>
      <c r="BQ30" s="52"/>
      <c r="BR30" s="51"/>
      <c r="BS30" s="52"/>
      <c r="BT30" s="51"/>
      <c r="BU30" s="2"/>
      <c r="BV30" s="3"/>
      <c r="BW30" s="3"/>
      <c r="BX30" s="3"/>
      <c r="BY30" s="3"/>
    </row>
    <row r="31" spans="1:77" ht="41.45" customHeight="1">
      <c r="A31" s="14" t="s">
        <v>241</v>
      </c>
      <c r="C31" s="15"/>
      <c r="D31" s="15" t="s">
        <v>64</v>
      </c>
      <c r="E31" s="93">
        <v>164.92928753097874</v>
      </c>
      <c r="F31" s="81">
        <v>99.99025268174724</v>
      </c>
      <c r="G31" s="112" t="s">
        <v>605</v>
      </c>
      <c r="H31" s="15"/>
      <c r="I31" s="16" t="s">
        <v>241</v>
      </c>
      <c r="J31" s="66"/>
      <c r="K31" s="66"/>
      <c r="L31" s="114" t="s">
        <v>683</v>
      </c>
      <c r="M31" s="94">
        <v>4.248456263036262</v>
      </c>
      <c r="N31" s="95">
        <v>433.7536926269531</v>
      </c>
      <c r="O31" s="95">
        <v>6720.48095703125</v>
      </c>
      <c r="P31" s="77"/>
      <c r="Q31" s="96"/>
      <c r="R31" s="96"/>
      <c r="S31" s="97"/>
      <c r="T31" s="51">
        <v>1</v>
      </c>
      <c r="U31" s="51">
        <v>0</v>
      </c>
      <c r="V31" s="52">
        <v>0</v>
      </c>
      <c r="W31" s="52">
        <v>0.012346</v>
      </c>
      <c r="X31" s="52">
        <v>0.017736</v>
      </c>
      <c r="Y31" s="52">
        <v>0.412258</v>
      </c>
      <c r="Z31" s="52">
        <v>0</v>
      </c>
      <c r="AA31" s="52">
        <v>0</v>
      </c>
      <c r="AB31" s="82">
        <v>31</v>
      </c>
      <c r="AC31" s="82"/>
      <c r="AD31" s="98"/>
      <c r="AE31" s="85" t="s">
        <v>426</v>
      </c>
      <c r="AF31" s="85">
        <v>5547</v>
      </c>
      <c r="AG31" s="85">
        <v>18157</v>
      </c>
      <c r="AH31" s="85">
        <v>42272</v>
      </c>
      <c r="AI31" s="85">
        <v>95921</v>
      </c>
      <c r="AJ31" s="85"/>
      <c r="AK31" s="85" t="s">
        <v>464</v>
      </c>
      <c r="AL31" s="85" t="s">
        <v>495</v>
      </c>
      <c r="AM31" s="89" t="s">
        <v>529</v>
      </c>
      <c r="AN31" s="85"/>
      <c r="AO31" s="87">
        <v>39906.395682870374</v>
      </c>
      <c r="AP31" s="89" t="s">
        <v>564</v>
      </c>
      <c r="AQ31" s="85" t="b">
        <v>1</v>
      </c>
      <c r="AR31" s="85" t="b">
        <v>0</v>
      </c>
      <c r="AS31" s="85" t="b">
        <v>1</v>
      </c>
      <c r="AT31" s="85" t="s">
        <v>368</v>
      </c>
      <c r="AU31" s="85">
        <v>163</v>
      </c>
      <c r="AV31" s="89" t="s">
        <v>577</v>
      </c>
      <c r="AW31" s="85" t="b">
        <v>0</v>
      </c>
      <c r="AX31" s="85" t="s">
        <v>615</v>
      </c>
      <c r="AY31" s="89" t="s">
        <v>644</v>
      </c>
      <c r="AZ31" s="85" t="s">
        <v>65</v>
      </c>
      <c r="BA31" s="85" t="str">
        <f>REPLACE(INDEX(GroupVertices[Group],MATCH(Vertices[[#This Row],[Vertex]],GroupVertices[Vertex],0)),1,1,"")</f>
        <v>1</v>
      </c>
      <c r="BB31" s="51"/>
      <c r="BC31" s="51"/>
      <c r="BD31" s="51"/>
      <c r="BE31" s="51"/>
      <c r="BF31" s="51"/>
      <c r="BG31" s="51"/>
      <c r="BH31" s="51"/>
      <c r="BI31" s="51"/>
      <c r="BJ31" s="51"/>
      <c r="BK31" s="51"/>
      <c r="BL31" s="51"/>
      <c r="BM31" s="52"/>
      <c r="BN31" s="51"/>
      <c r="BO31" s="52"/>
      <c r="BP31" s="51"/>
      <c r="BQ31" s="52"/>
      <c r="BR31" s="51"/>
      <c r="BS31" s="52"/>
      <c r="BT31" s="51"/>
      <c r="BU31" s="2"/>
      <c r="BV31" s="3"/>
      <c r="BW31" s="3"/>
      <c r="BX31" s="3"/>
      <c r="BY31" s="3"/>
    </row>
    <row r="32" spans="1:77" ht="41.45" customHeight="1">
      <c r="A32" s="14" t="s">
        <v>242</v>
      </c>
      <c r="C32" s="15"/>
      <c r="D32" s="15" t="s">
        <v>64</v>
      </c>
      <c r="E32" s="93">
        <v>162.0774388949094</v>
      </c>
      <c r="F32" s="81">
        <v>99.99974231906364</v>
      </c>
      <c r="G32" s="112" t="s">
        <v>606</v>
      </c>
      <c r="H32" s="15"/>
      <c r="I32" s="16" t="s">
        <v>242</v>
      </c>
      <c r="J32" s="66"/>
      <c r="K32" s="66"/>
      <c r="L32" s="114" t="s">
        <v>684</v>
      </c>
      <c r="M32" s="94">
        <v>1.0858764667212317</v>
      </c>
      <c r="N32" s="95">
        <v>3242.95654296875</v>
      </c>
      <c r="O32" s="95">
        <v>538.707763671875</v>
      </c>
      <c r="P32" s="77"/>
      <c r="Q32" s="96"/>
      <c r="R32" s="96"/>
      <c r="S32" s="97"/>
      <c r="T32" s="51">
        <v>1</v>
      </c>
      <c r="U32" s="51">
        <v>0</v>
      </c>
      <c r="V32" s="52">
        <v>0</v>
      </c>
      <c r="W32" s="52">
        <v>0.012346</v>
      </c>
      <c r="X32" s="52">
        <v>0.017736</v>
      </c>
      <c r="Y32" s="52">
        <v>0.412258</v>
      </c>
      <c r="Z32" s="52">
        <v>0</v>
      </c>
      <c r="AA32" s="52">
        <v>0</v>
      </c>
      <c r="AB32" s="82">
        <v>32</v>
      </c>
      <c r="AC32" s="82"/>
      <c r="AD32" s="98"/>
      <c r="AE32" s="85" t="s">
        <v>427</v>
      </c>
      <c r="AF32" s="85">
        <v>419</v>
      </c>
      <c r="AG32" s="85">
        <v>480</v>
      </c>
      <c r="AH32" s="85">
        <v>1445</v>
      </c>
      <c r="AI32" s="85">
        <v>11</v>
      </c>
      <c r="AJ32" s="85"/>
      <c r="AK32" s="85" t="s">
        <v>465</v>
      </c>
      <c r="AL32" s="85" t="s">
        <v>496</v>
      </c>
      <c r="AM32" s="89" t="s">
        <v>530</v>
      </c>
      <c r="AN32" s="85"/>
      <c r="AO32" s="87">
        <v>39913.697743055556</v>
      </c>
      <c r="AP32" s="89" t="s">
        <v>565</v>
      </c>
      <c r="AQ32" s="85" t="b">
        <v>0</v>
      </c>
      <c r="AR32" s="85" t="b">
        <v>0</v>
      </c>
      <c r="AS32" s="85" t="b">
        <v>0</v>
      </c>
      <c r="AT32" s="85" t="s">
        <v>368</v>
      </c>
      <c r="AU32" s="85">
        <v>41</v>
      </c>
      <c r="AV32" s="89" t="s">
        <v>581</v>
      </c>
      <c r="AW32" s="85" t="b">
        <v>0</v>
      </c>
      <c r="AX32" s="85" t="s">
        <v>615</v>
      </c>
      <c r="AY32" s="89" t="s">
        <v>645</v>
      </c>
      <c r="AZ32" s="85" t="s">
        <v>65</v>
      </c>
      <c r="BA32" s="85" t="str">
        <f>REPLACE(INDEX(GroupVertices[Group],MATCH(Vertices[[#This Row],[Vertex]],GroupVertices[Vertex],0)),1,1,"")</f>
        <v>1</v>
      </c>
      <c r="BB32" s="51"/>
      <c r="BC32" s="51"/>
      <c r="BD32" s="51"/>
      <c r="BE32" s="51"/>
      <c r="BF32" s="51"/>
      <c r="BG32" s="51"/>
      <c r="BH32" s="51"/>
      <c r="BI32" s="51"/>
      <c r="BJ32" s="51"/>
      <c r="BK32" s="51"/>
      <c r="BL32" s="51"/>
      <c r="BM32" s="52"/>
      <c r="BN32" s="51"/>
      <c r="BO32" s="52"/>
      <c r="BP32" s="51"/>
      <c r="BQ32" s="52"/>
      <c r="BR32" s="51"/>
      <c r="BS32" s="52"/>
      <c r="BT32" s="51"/>
      <c r="BU32" s="2"/>
      <c r="BV32" s="3"/>
      <c r="BW32" s="3"/>
      <c r="BX32" s="3"/>
      <c r="BY32" s="3"/>
    </row>
    <row r="33" spans="1:77" ht="41.45" customHeight="1">
      <c r="A33" s="14" t="s">
        <v>243</v>
      </c>
      <c r="C33" s="15"/>
      <c r="D33" s="15" t="s">
        <v>64</v>
      </c>
      <c r="E33" s="93">
        <v>162.36718942669535</v>
      </c>
      <c r="F33" s="81">
        <v>99.99877816289347</v>
      </c>
      <c r="G33" s="112" t="s">
        <v>607</v>
      </c>
      <c r="H33" s="15"/>
      <c r="I33" s="16" t="s">
        <v>243</v>
      </c>
      <c r="J33" s="66"/>
      <c r="K33" s="66"/>
      <c r="L33" s="114" t="s">
        <v>685</v>
      </c>
      <c r="M33" s="94">
        <v>1.4071975797031742</v>
      </c>
      <c r="N33" s="95">
        <v>222.29745483398438</v>
      </c>
      <c r="O33" s="95">
        <v>4450.1201171875</v>
      </c>
      <c r="P33" s="77"/>
      <c r="Q33" s="96"/>
      <c r="R33" s="96"/>
      <c r="S33" s="97"/>
      <c r="T33" s="51">
        <v>1</v>
      </c>
      <c r="U33" s="51">
        <v>0</v>
      </c>
      <c r="V33" s="52">
        <v>0</v>
      </c>
      <c r="W33" s="52">
        <v>0.012346</v>
      </c>
      <c r="X33" s="52">
        <v>0.017736</v>
      </c>
      <c r="Y33" s="52">
        <v>0.412258</v>
      </c>
      <c r="Z33" s="52">
        <v>0</v>
      </c>
      <c r="AA33" s="52">
        <v>0</v>
      </c>
      <c r="AB33" s="82">
        <v>33</v>
      </c>
      <c r="AC33" s="82"/>
      <c r="AD33" s="98"/>
      <c r="AE33" s="85" t="s">
        <v>428</v>
      </c>
      <c r="AF33" s="85">
        <v>1279</v>
      </c>
      <c r="AG33" s="85">
        <v>2276</v>
      </c>
      <c r="AH33" s="85">
        <v>17678</v>
      </c>
      <c r="AI33" s="85">
        <v>29071</v>
      </c>
      <c r="AJ33" s="85"/>
      <c r="AK33" s="85" t="s">
        <v>466</v>
      </c>
      <c r="AL33" s="85" t="s">
        <v>497</v>
      </c>
      <c r="AM33" s="85"/>
      <c r="AN33" s="85"/>
      <c r="AO33" s="87">
        <v>40819.9209837963</v>
      </c>
      <c r="AP33" s="89" t="s">
        <v>566</v>
      </c>
      <c r="AQ33" s="85" t="b">
        <v>1</v>
      </c>
      <c r="AR33" s="85" t="b">
        <v>0</v>
      </c>
      <c r="AS33" s="85" t="b">
        <v>1</v>
      </c>
      <c r="AT33" s="85" t="s">
        <v>368</v>
      </c>
      <c r="AU33" s="85">
        <v>162</v>
      </c>
      <c r="AV33" s="89" t="s">
        <v>577</v>
      </c>
      <c r="AW33" s="85" t="b">
        <v>0</v>
      </c>
      <c r="AX33" s="85" t="s">
        <v>615</v>
      </c>
      <c r="AY33" s="89" t="s">
        <v>646</v>
      </c>
      <c r="AZ33" s="85" t="s">
        <v>65</v>
      </c>
      <c r="BA33" s="85" t="str">
        <f>REPLACE(INDEX(GroupVertices[Group],MATCH(Vertices[[#This Row],[Vertex]],GroupVertices[Vertex],0)),1,1,"")</f>
        <v>1</v>
      </c>
      <c r="BB33" s="51"/>
      <c r="BC33" s="51"/>
      <c r="BD33" s="51"/>
      <c r="BE33" s="51"/>
      <c r="BF33" s="51"/>
      <c r="BG33" s="51"/>
      <c r="BH33" s="51"/>
      <c r="BI33" s="51"/>
      <c r="BJ33" s="51"/>
      <c r="BK33" s="51"/>
      <c r="BL33" s="51"/>
      <c r="BM33" s="52"/>
      <c r="BN33" s="51"/>
      <c r="BO33" s="52"/>
      <c r="BP33" s="51"/>
      <c r="BQ33" s="52"/>
      <c r="BR33" s="51"/>
      <c r="BS33" s="52"/>
      <c r="BT33" s="51"/>
      <c r="BU33" s="2"/>
      <c r="BV33" s="3"/>
      <c r="BW33" s="3"/>
      <c r="BX33" s="3"/>
      <c r="BY33" s="3"/>
    </row>
    <row r="34" spans="1:77" ht="41.45" customHeight="1">
      <c r="A34" s="14" t="s">
        <v>221</v>
      </c>
      <c r="C34" s="15"/>
      <c r="D34" s="15" t="s">
        <v>64</v>
      </c>
      <c r="E34" s="93">
        <v>162.74422004628545</v>
      </c>
      <c r="F34" s="81">
        <v>99.99752357883462</v>
      </c>
      <c r="G34" s="112" t="s">
        <v>309</v>
      </c>
      <c r="H34" s="15"/>
      <c r="I34" s="16" t="s">
        <v>221</v>
      </c>
      <c r="J34" s="66"/>
      <c r="K34" s="66"/>
      <c r="L34" s="114" t="s">
        <v>686</v>
      </c>
      <c r="M34" s="94">
        <v>1.8253086270521715</v>
      </c>
      <c r="N34" s="95">
        <v>5028.46337890625</v>
      </c>
      <c r="O34" s="95">
        <v>1724.673828125</v>
      </c>
      <c r="P34" s="77"/>
      <c r="Q34" s="96"/>
      <c r="R34" s="96"/>
      <c r="S34" s="97"/>
      <c r="T34" s="51">
        <v>2</v>
      </c>
      <c r="U34" s="51">
        <v>2</v>
      </c>
      <c r="V34" s="52">
        <v>0</v>
      </c>
      <c r="W34" s="52">
        <v>0.012821</v>
      </c>
      <c r="X34" s="52">
        <v>0.034404</v>
      </c>
      <c r="Y34" s="52">
        <v>0.881802</v>
      </c>
      <c r="Z34" s="52">
        <v>0.8333333333333334</v>
      </c>
      <c r="AA34" s="52">
        <v>0.3333333333333333</v>
      </c>
      <c r="AB34" s="82">
        <v>34</v>
      </c>
      <c r="AC34" s="82"/>
      <c r="AD34" s="98"/>
      <c r="AE34" s="85" t="s">
        <v>429</v>
      </c>
      <c r="AF34" s="85">
        <v>4028</v>
      </c>
      <c r="AG34" s="85">
        <v>4613</v>
      </c>
      <c r="AH34" s="85">
        <v>28594</v>
      </c>
      <c r="AI34" s="85">
        <v>48766</v>
      </c>
      <c r="AJ34" s="85"/>
      <c r="AK34" s="85" t="s">
        <v>467</v>
      </c>
      <c r="AL34" s="85" t="s">
        <v>498</v>
      </c>
      <c r="AM34" s="89" t="s">
        <v>531</v>
      </c>
      <c r="AN34" s="85"/>
      <c r="AO34" s="87">
        <v>41564.044803240744</v>
      </c>
      <c r="AP34" s="89" t="s">
        <v>567</v>
      </c>
      <c r="AQ34" s="85" t="b">
        <v>0</v>
      </c>
      <c r="AR34" s="85" t="b">
        <v>0</v>
      </c>
      <c r="AS34" s="85" t="b">
        <v>0</v>
      </c>
      <c r="AT34" s="85" t="s">
        <v>368</v>
      </c>
      <c r="AU34" s="85">
        <v>204</v>
      </c>
      <c r="AV34" s="89" t="s">
        <v>582</v>
      </c>
      <c r="AW34" s="85" t="b">
        <v>0</v>
      </c>
      <c r="AX34" s="85" t="s">
        <v>615</v>
      </c>
      <c r="AY34" s="89" t="s">
        <v>647</v>
      </c>
      <c r="AZ34" s="85" t="s">
        <v>66</v>
      </c>
      <c r="BA34" s="85" t="str">
        <f>REPLACE(INDEX(GroupVertices[Group],MATCH(Vertices[[#This Row],[Vertex]],GroupVertices[Vertex],0)),1,1,"")</f>
        <v>2</v>
      </c>
      <c r="BB34" s="51"/>
      <c r="BC34" s="51"/>
      <c r="BD34" s="51"/>
      <c r="BE34" s="51"/>
      <c r="BF34" s="51"/>
      <c r="BG34" s="51"/>
      <c r="BH34" s="132" t="s">
        <v>887</v>
      </c>
      <c r="BI34" s="132" t="s">
        <v>887</v>
      </c>
      <c r="BJ34" s="132" t="s">
        <v>843</v>
      </c>
      <c r="BK34" s="132" t="s">
        <v>843</v>
      </c>
      <c r="BL34" s="132">
        <v>0</v>
      </c>
      <c r="BM34" s="135">
        <v>0</v>
      </c>
      <c r="BN34" s="132">
        <v>1</v>
      </c>
      <c r="BO34" s="135">
        <v>4.166666666666667</v>
      </c>
      <c r="BP34" s="132">
        <v>0</v>
      </c>
      <c r="BQ34" s="135">
        <v>0</v>
      </c>
      <c r="BR34" s="132">
        <v>23</v>
      </c>
      <c r="BS34" s="135">
        <v>95.83333333333333</v>
      </c>
      <c r="BT34" s="132">
        <v>24</v>
      </c>
      <c r="BU34" s="2"/>
      <c r="BV34" s="3"/>
      <c r="BW34" s="3"/>
      <c r="BX34" s="3"/>
      <c r="BY34" s="3"/>
    </row>
    <row r="35" spans="1:77" ht="41.45" customHeight="1">
      <c r="A35" s="14" t="s">
        <v>244</v>
      </c>
      <c r="C35" s="15"/>
      <c r="D35" s="15" t="s">
        <v>64</v>
      </c>
      <c r="E35" s="93">
        <v>162.13245277650128</v>
      </c>
      <c r="F35" s="81">
        <v>99.99955925823178</v>
      </c>
      <c r="G35" s="112" t="s">
        <v>608</v>
      </c>
      <c r="H35" s="15"/>
      <c r="I35" s="16" t="s">
        <v>244</v>
      </c>
      <c r="J35" s="66"/>
      <c r="K35" s="66"/>
      <c r="L35" s="114" t="s">
        <v>687</v>
      </c>
      <c r="M35" s="94">
        <v>1.1468845399544403</v>
      </c>
      <c r="N35" s="95">
        <v>4970.26318359375</v>
      </c>
      <c r="O35" s="95">
        <v>3277.10791015625</v>
      </c>
      <c r="P35" s="77"/>
      <c r="Q35" s="96"/>
      <c r="R35" s="96"/>
      <c r="S35" s="97"/>
      <c r="T35" s="51">
        <v>2</v>
      </c>
      <c r="U35" s="51">
        <v>0</v>
      </c>
      <c r="V35" s="52">
        <v>0</v>
      </c>
      <c r="W35" s="52">
        <v>0.0125</v>
      </c>
      <c r="X35" s="52">
        <v>0.026803</v>
      </c>
      <c r="Y35" s="52">
        <v>0.652583</v>
      </c>
      <c r="Z35" s="52">
        <v>1</v>
      </c>
      <c r="AA35" s="52">
        <v>0</v>
      </c>
      <c r="AB35" s="82">
        <v>35</v>
      </c>
      <c r="AC35" s="82"/>
      <c r="AD35" s="98"/>
      <c r="AE35" s="85" t="s">
        <v>430</v>
      </c>
      <c r="AF35" s="85">
        <v>527</v>
      </c>
      <c r="AG35" s="85">
        <v>821</v>
      </c>
      <c r="AH35" s="85">
        <v>7979</v>
      </c>
      <c r="AI35" s="85">
        <v>11089</v>
      </c>
      <c r="AJ35" s="85"/>
      <c r="AK35" s="85" t="s">
        <v>468</v>
      </c>
      <c r="AL35" s="85" t="s">
        <v>499</v>
      </c>
      <c r="AM35" s="85"/>
      <c r="AN35" s="85"/>
      <c r="AO35" s="87">
        <v>41226.81298611111</v>
      </c>
      <c r="AP35" s="89" t="s">
        <v>568</v>
      </c>
      <c r="AQ35" s="85" t="b">
        <v>0</v>
      </c>
      <c r="AR35" s="85" t="b">
        <v>0</v>
      </c>
      <c r="AS35" s="85" t="b">
        <v>1</v>
      </c>
      <c r="AT35" s="85" t="s">
        <v>368</v>
      </c>
      <c r="AU35" s="85">
        <v>59</v>
      </c>
      <c r="AV35" s="89" t="s">
        <v>583</v>
      </c>
      <c r="AW35" s="85" t="b">
        <v>0</v>
      </c>
      <c r="AX35" s="85" t="s">
        <v>615</v>
      </c>
      <c r="AY35" s="89" t="s">
        <v>648</v>
      </c>
      <c r="AZ35" s="85" t="s">
        <v>65</v>
      </c>
      <c r="BA35" s="85" t="str">
        <f>REPLACE(INDEX(GroupVertices[Group],MATCH(Vertices[[#This Row],[Vertex]],GroupVertices[Vertex],0)),1,1,"")</f>
        <v>2</v>
      </c>
      <c r="BB35" s="51"/>
      <c r="BC35" s="51"/>
      <c r="BD35" s="51"/>
      <c r="BE35" s="51"/>
      <c r="BF35" s="51"/>
      <c r="BG35" s="51"/>
      <c r="BH35" s="51"/>
      <c r="BI35" s="51"/>
      <c r="BJ35" s="51"/>
      <c r="BK35" s="51"/>
      <c r="BL35" s="51"/>
      <c r="BM35" s="52"/>
      <c r="BN35" s="51"/>
      <c r="BO35" s="52"/>
      <c r="BP35" s="51"/>
      <c r="BQ35" s="52"/>
      <c r="BR35" s="51"/>
      <c r="BS35" s="52"/>
      <c r="BT35" s="51"/>
      <c r="BU35" s="2"/>
      <c r="BV35" s="3"/>
      <c r="BW35" s="3"/>
      <c r="BX35" s="3"/>
      <c r="BY35" s="3"/>
    </row>
    <row r="36" spans="1:77" ht="41.45" customHeight="1">
      <c r="A36" s="14" t="s">
        <v>245</v>
      </c>
      <c r="C36" s="15"/>
      <c r="D36" s="15" t="s">
        <v>64</v>
      </c>
      <c r="E36" s="93">
        <v>162.28313595951246</v>
      </c>
      <c r="F36" s="81">
        <v>99.99905785407647</v>
      </c>
      <c r="G36" s="112" t="s">
        <v>609</v>
      </c>
      <c r="H36" s="15"/>
      <c r="I36" s="16" t="s">
        <v>245</v>
      </c>
      <c r="J36" s="66"/>
      <c r="K36" s="66"/>
      <c r="L36" s="114" t="s">
        <v>688</v>
      </c>
      <c r="M36" s="94">
        <v>1.3139858314495036</v>
      </c>
      <c r="N36" s="95">
        <v>7841.25537109375</v>
      </c>
      <c r="O36" s="95">
        <v>402.4894714355469</v>
      </c>
      <c r="P36" s="77"/>
      <c r="Q36" s="96"/>
      <c r="R36" s="96"/>
      <c r="S36" s="97"/>
      <c r="T36" s="51">
        <v>2</v>
      </c>
      <c r="U36" s="51">
        <v>0</v>
      </c>
      <c r="V36" s="52">
        <v>0</v>
      </c>
      <c r="W36" s="52">
        <v>0.0125</v>
      </c>
      <c r="X36" s="52">
        <v>0.026803</v>
      </c>
      <c r="Y36" s="52">
        <v>0.652583</v>
      </c>
      <c r="Z36" s="52">
        <v>1</v>
      </c>
      <c r="AA36" s="52">
        <v>0</v>
      </c>
      <c r="AB36" s="82">
        <v>36</v>
      </c>
      <c r="AC36" s="82"/>
      <c r="AD36" s="98"/>
      <c r="AE36" s="85" t="s">
        <v>431</v>
      </c>
      <c r="AF36" s="85">
        <v>1253</v>
      </c>
      <c r="AG36" s="85">
        <v>1755</v>
      </c>
      <c r="AH36" s="85">
        <v>8149</v>
      </c>
      <c r="AI36" s="85">
        <v>5889</v>
      </c>
      <c r="AJ36" s="85"/>
      <c r="AK36" s="85" t="s">
        <v>469</v>
      </c>
      <c r="AL36" s="85" t="s">
        <v>500</v>
      </c>
      <c r="AM36" s="89" t="s">
        <v>532</v>
      </c>
      <c r="AN36" s="85"/>
      <c r="AO36" s="87">
        <v>39987.55546296296</v>
      </c>
      <c r="AP36" s="89" t="s">
        <v>569</v>
      </c>
      <c r="AQ36" s="85" t="b">
        <v>0</v>
      </c>
      <c r="AR36" s="85" t="b">
        <v>0</v>
      </c>
      <c r="AS36" s="85" t="b">
        <v>1</v>
      </c>
      <c r="AT36" s="85" t="s">
        <v>368</v>
      </c>
      <c r="AU36" s="85">
        <v>290</v>
      </c>
      <c r="AV36" s="89" t="s">
        <v>584</v>
      </c>
      <c r="AW36" s="85" t="b">
        <v>0</v>
      </c>
      <c r="AX36" s="85" t="s">
        <v>615</v>
      </c>
      <c r="AY36" s="89" t="s">
        <v>649</v>
      </c>
      <c r="AZ36" s="85" t="s">
        <v>65</v>
      </c>
      <c r="BA36" s="85" t="str">
        <f>REPLACE(INDEX(GroupVertices[Group],MATCH(Vertices[[#This Row],[Vertex]],GroupVertices[Vertex],0)),1,1,"")</f>
        <v>2</v>
      </c>
      <c r="BB36" s="51"/>
      <c r="BC36" s="51"/>
      <c r="BD36" s="51"/>
      <c r="BE36" s="51"/>
      <c r="BF36" s="51"/>
      <c r="BG36" s="51"/>
      <c r="BH36" s="51"/>
      <c r="BI36" s="51"/>
      <c r="BJ36" s="51"/>
      <c r="BK36" s="51"/>
      <c r="BL36" s="51"/>
      <c r="BM36" s="52"/>
      <c r="BN36" s="51"/>
      <c r="BO36" s="52"/>
      <c r="BP36" s="51"/>
      <c r="BQ36" s="52"/>
      <c r="BR36" s="51"/>
      <c r="BS36" s="52"/>
      <c r="BT36" s="51"/>
      <c r="BU36" s="2"/>
      <c r="BV36" s="3"/>
      <c r="BW36" s="3"/>
      <c r="BX36" s="3"/>
      <c r="BY36" s="3"/>
    </row>
    <row r="37" spans="1:77" ht="41.45" customHeight="1">
      <c r="A37" s="14" t="s">
        <v>246</v>
      </c>
      <c r="C37" s="15"/>
      <c r="D37" s="15" t="s">
        <v>64</v>
      </c>
      <c r="E37" s="93">
        <v>162.4693119693571</v>
      </c>
      <c r="F37" s="81">
        <v>99.99843834615865</v>
      </c>
      <c r="G37" s="112" t="s">
        <v>610</v>
      </c>
      <c r="H37" s="15"/>
      <c r="I37" s="16" t="s">
        <v>246</v>
      </c>
      <c r="J37" s="66"/>
      <c r="K37" s="66"/>
      <c r="L37" s="114" t="s">
        <v>689</v>
      </c>
      <c r="M37" s="94">
        <v>1.5204471701917985</v>
      </c>
      <c r="N37" s="95">
        <v>2514.96875</v>
      </c>
      <c r="O37" s="95">
        <v>2476.51953125</v>
      </c>
      <c r="P37" s="77"/>
      <c r="Q37" s="96"/>
      <c r="R37" s="96"/>
      <c r="S37" s="97"/>
      <c r="T37" s="51">
        <v>1</v>
      </c>
      <c r="U37" s="51">
        <v>0</v>
      </c>
      <c r="V37" s="52">
        <v>0</v>
      </c>
      <c r="W37" s="52">
        <v>0.012346</v>
      </c>
      <c r="X37" s="52">
        <v>0.017736</v>
      </c>
      <c r="Y37" s="52">
        <v>0.412258</v>
      </c>
      <c r="Z37" s="52">
        <v>0</v>
      </c>
      <c r="AA37" s="52">
        <v>0</v>
      </c>
      <c r="AB37" s="82">
        <v>37</v>
      </c>
      <c r="AC37" s="82"/>
      <c r="AD37" s="98"/>
      <c r="AE37" s="85" t="s">
        <v>432</v>
      </c>
      <c r="AF37" s="85">
        <v>5002</v>
      </c>
      <c r="AG37" s="85">
        <v>2909</v>
      </c>
      <c r="AH37" s="85">
        <v>13147</v>
      </c>
      <c r="AI37" s="85">
        <v>49594</v>
      </c>
      <c r="AJ37" s="85"/>
      <c r="AK37" s="85" t="s">
        <v>470</v>
      </c>
      <c r="AL37" s="85" t="s">
        <v>501</v>
      </c>
      <c r="AM37" s="89" t="s">
        <v>533</v>
      </c>
      <c r="AN37" s="85"/>
      <c r="AO37" s="87">
        <v>41544.71065972222</v>
      </c>
      <c r="AP37" s="89" t="s">
        <v>570</v>
      </c>
      <c r="AQ37" s="85" t="b">
        <v>0</v>
      </c>
      <c r="AR37" s="85" t="b">
        <v>0</v>
      </c>
      <c r="AS37" s="85" t="b">
        <v>1</v>
      </c>
      <c r="AT37" s="85" t="s">
        <v>368</v>
      </c>
      <c r="AU37" s="85">
        <v>244</v>
      </c>
      <c r="AV37" s="89" t="s">
        <v>577</v>
      </c>
      <c r="AW37" s="85" t="b">
        <v>0</v>
      </c>
      <c r="AX37" s="85" t="s">
        <v>615</v>
      </c>
      <c r="AY37" s="89" t="s">
        <v>650</v>
      </c>
      <c r="AZ37" s="85" t="s">
        <v>65</v>
      </c>
      <c r="BA37" s="85" t="str">
        <f>REPLACE(INDEX(GroupVertices[Group],MATCH(Vertices[[#This Row],[Vertex]],GroupVertices[Vertex],0)),1,1,"")</f>
        <v>1</v>
      </c>
      <c r="BB37" s="51"/>
      <c r="BC37" s="51"/>
      <c r="BD37" s="51"/>
      <c r="BE37" s="51"/>
      <c r="BF37" s="51"/>
      <c r="BG37" s="51"/>
      <c r="BH37" s="51"/>
      <c r="BI37" s="51"/>
      <c r="BJ37" s="51"/>
      <c r="BK37" s="51"/>
      <c r="BL37" s="51"/>
      <c r="BM37" s="52"/>
      <c r="BN37" s="51"/>
      <c r="BO37" s="52"/>
      <c r="BP37" s="51"/>
      <c r="BQ37" s="52"/>
      <c r="BR37" s="51"/>
      <c r="BS37" s="52"/>
      <c r="BT37" s="51"/>
      <c r="BU37" s="2"/>
      <c r="BV37" s="3"/>
      <c r="BW37" s="3"/>
      <c r="BX37" s="3"/>
      <c r="BY37" s="3"/>
    </row>
    <row r="38" spans="1:77" ht="41.45" customHeight="1">
      <c r="A38" s="14" t="s">
        <v>247</v>
      </c>
      <c r="C38" s="15"/>
      <c r="D38" s="15" t="s">
        <v>64</v>
      </c>
      <c r="E38" s="93">
        <v>1000</v>
      </c>
      <c r="F38" s="81">
        <v>97.21152238917183</v>
      </c>
      <c r="G38" s="112" t="s">
        <v>611</v>
      </c>
      <c r="H38" s="15"/>
      <c r="I38" s="16" t="s">
        <v>247</v>
      </c>
      <c r="J38" s="66"/>
      <c r="K38" s="66"/>
      <c r="L38" s="114" t="s">
        <v>690</v>
      </c>
      <c r="M38" s="94">
        <v>930.3066384353342</v>
      </c>
      <c r="N38" s="95">
        <v>4581.3857421875</v>
      </c>
      <c r="O38" s="95">
        <v>2827.374755859375</v>
      </c>
      <c r="P38" s="77"/>
      <c r="Q38" s="96"/>
      <c r="R38" s="96"/>
      <c r="S38" s="97"/>
      <c r="T38" s="51">
        <v>1</v>
      </c>
      <c r="U38" s="51">
        <v>0</v>
      </c>
      <c r="V38" s="52">
        <v>0</v>
      </c>
      <c r="W38" s="52">
        <v>0.012346</v>
      </c>
      <c r="X38" s="52">
        <v>0.017736</v>
      </c>
      <c r="Y38" s="52">
        <v>0.412258</v>
      </c>
      <c r="Z38" s="52">
        <v>0</v>
      </c>
      <c r="AA38" s="52">
        <v>0</v>
      </c>
      <c r="AB38" s="82">
        <v>38</v>
      </c>
      <c r="AC38" s="82"/>
      <c r="AD38" s="98"/>
      <c r="AE38" s="85" t="s">
        <v>433</v>
      </c>
      <c r="AF38" s="85">
        <v>1411</v>
      </c>
      <c r="AG38" s="85">
        <v>5194289</v>
      </c>
      <c r="AH38" s="85">
        <v>219488</v>
      </c>
      <c r="AI38" s="85">
        <v>2277</v>
      </c>
      <c r="AJ38" s="85"/>
      <c r="AK38" s="85" t="s">
        <v>471</v>
      </c>
      <c r="AL38" s="85" t="s">
        <v>481</v>
      </c>
      <c r="AM38" s="89" t="s">
        <v>534</v>
      </c>
      <c r="AN38" s="85"/>
      <c r="AO38" s="87">
        <v>39168.4503587963</v>
      </c>
      <c r="AP38" s="89" t="s">
        <v>571</v>
      </c>
      <c r="AQ38" s="85" t="b">
        <v>0</v>
      </c>
      <c r="AR38" s="85" t="b">
        <v>0</v>
      </c>
      <c r="AS38" s="85" t="b">
        <v>1</v>
      </c>
      <c r="AT38" s="85" t="s">
        <v>368</v>
      </c>
      <c r="AU38" s="85">
        <v>11254</v>
      </c>
      <c r="AV38" s="89" t="s">
        <v>577</v>
      </c>
      <c r="AW38" s="85" t="b">
        <v>1</v>
      </c>
      <c r="AX38" s="85" t="s">
        <v>615</v>
      </c>
      <c r="AY38" s="89" t="s">
        <v>651</v>
      </c>
      <c r="AZ38" s="85" t="s">
        <v>65</v>
      </c>
      <c r="BA38" s="85" t="str">
        <f>REPLACE(INDEX(GroupVertices[Group],MATCH(Vertices[[#This Row],[Vertex]],GroupVertices[Vertex],0)),1,1,"")</f>
        <v>1</v>
      </c>
      <c r="BB38" s="51"/>
      <c r="BC38" s="51"/>
      <c r="BD38" s="51"/>
      <c r="BE38" s="51"/>
      <c r="BF38" s="51"/>
      <c r="BG38" s="51"/>
      <c r="BH38" s="51"/>
      <c r="BI38" s="51"/>
      <c r="BJ38" s="51"/>
      <c r="BK38" s="51"/>
      <c r="BL38" s="51"/>
      <c r="BM38" s="52"/>
      <c r="BN38" s="51"/>
      <c r="BO38" s="52"/>
      <c r="BP38" s="51"/>
      <c r="BQ38" s="52"/>
      <c r="BR38" s="51"/>
      <c r="BS38" s="52"/>
      <c r="BT38" s="51"/>
      <c r="BU38" s="2"/>
      <c r="BV38" s="3"/>
      <c r="BW38" s="3"/>
      <c r="BX38" s="3"/>
      <c r="BY38" s="3"/>
    </row>
    <row r="39" spans="1:77" ht="41.45" customHeight="1">
      <c r="A39" s="14" t="s">
        <v>248</v>
      </c>
      <c r="C39" s="15"/>
      <c r="D39" s="15" t="s">
        <v>64</v>
      </c>
      <c r="E39" s="93">
        <v>162.24619115339942</v>
      </c>
      <c r="F39" s="81">
        <v>99.99918078935652</v>
      </c>
      <c r="G39" s="112" t="s">
        <v>612</v>
      </c>
      <c r="H39" s="15"/>
      <c r="I39" s="16" t="s">
        <v>248</v>
      </c>
      <c r="J39" s="66"/>
      <c r="K39" s="66"/>
      <c r="L39" s="114" t="s">
        <v>691</v>
      </c>
      <c r="M39" s="94">
        <v>1.2730156004512494</v>
      </c>
      <c r="N39" s="95">
        <v>4775.35107421875</v>
      </c>
      <c r="O39" s="95">
        <v>6489.302734375</v>
      </c>
      <c r="P39" s="77"/>
      <c r="Q39" s="96"/>
      <c r="R39" s="96"/>
      <c r="S39" s="97"/>
      <c r="T39" s="51">
        <v>1</v>
      </c>
      <c r="U39" s="51">
        <v>0</v>
      </c>
      <c r="V39" s="52">
        <v>0</v>
      </c>
      <c r="W39" s="52">
        <v>0.012346</v>
      </c>
      <c r="X39" s="52">
        <v>0.017736</v>
      </c>
      <c r="Y39" s="52">
        <v>0.412258</v>
      </c>
      <c r="Z39" s="52">
        <v>0</v>
      </c>
      <c r="AA39" s="52">
        <v>0</v>
      </c>
      <c r="AB39" s="82">
        <v>39</v>
      </c>
      <c r="AC39" s="82"/>
      <c r="AD39" s="98"/>
      <c r="AE39" s="85" t="s">
        <v>434</v>
      </c>
      <c r="AF39" s="85">
        <v>522</v>
      </c>
      <c r="AG39" s="85">
        <v>1526</v>
      </c>
      <c r="AH39" s="85">
        <v>449</v>
      </c>
      <c r="AI39" s="85">
        <v>608</v>
      </c>
      <c r="AJ39" s="85"/>
      <c r="AK39" s="85" t="s">
        <v>472</v>
      </c>
      <c r="AL39" s="85" t="s">
        <v>502</v>
      </c>
      <c r="AM39" s="89" t="s">
        <v>535</v>
      </c>
      <c r="AN39" s="85"/>
      <c r="AO39" s="87">
        <v>42754.27303240741</v>
      </c>
      <c r="AP39" s="89" t="s">
        <v>572</v>
      </c>
      <c r="AQ39" s="85" t="b">
        <v>1</v>
      </c>
      <c r="AR39" s="85" t="b">
        <v>0</v>
      </c>
      <c r="AS39" s="85" t="b">
        <v>0</v>
      </c>
      <c r="AT39" s="85" t="s">
        <v>368</v>
      </c>
      <c r="AU39" s="85">
        <v>5</v>
      </c>
      <c r="AV39" s="85"/>
      <c r="AW39" s="85" t="b">
        <v>0</v>
      </c>
      <c r="AX39" s="85" t="s">
        <v>615</v>
      </c>
      <c r="AY39" s="89" t="s">
        <v>652</v>
      </c>
      <c r="AZ39" s="85" t="s">
        <v>65</v>
      </c>
      <c r="BA39" s="85" t="str">
        <f>REPLACE(INDEX(GroupVertices[Group],MATCH(Vertices[[#This Row],[Vertex]],GroupVertices[Vertex],0)),1,1,"")</f>
        <v>1</v>
      </c>
      <c r="BB39" s="51"/>
      <c r="BC39" s="51"/>
      <c r="BD39" s="51"/>
      <c r="BE39" s="51"/>
      <c r="BF39" s="51"/>
      <c r="BG39" s="51"/>
      <c r="BH39" s="51"/>
      <c r="BI39" s="51"/>
      <c r="BJ39" s="51"/>
      <c r="BK39" s="51"/>
      <c r="BL39" s="51"/>
      <c r="BM39" s="52"/>
      <c r="BN39" s="51"/>
      <c r="BO39" s="52"/>
      <c r="BP39" s="51"/>
      <c r="BQ39" s="52"/>
      <c r="BR39" s="51"/>
      <c r="BS39" s="52"/>
      <c r="BT39" s="51"/>
      <c r="BU39" s="2"/>
      <c r="BV39" s="3"/>
      <c r="BW39" s="3"/>
      <c r="BX39" s="3"/>
      <c r="BY39" s="3"/>
    </row>
    <row r="40" spans="1:77" ht="41.45" customHeight="1">
      <c r="A40" s="14" t="s">
        <v>249</v>
      </c>
      <c r="C40" s="15"/>
      <c r="D40" s="15" t="s">
        <v>64</v>
      </c>
      <c r="E40" s="93">
        <v>162.14197130733388</v>
      </c>
      <c r="F40" s="81">
        <v>99.99952758495003</v>
      </c>
      <c r="G40" s="112" t="s">
        <v>613</v>
      </c>
      <c r="H40" s="15"/>
      <c r="I40" s="16" t="s">
        <v>249</v>
      </c>
      <c r="J40" s="66"/>
      <c r="K40" s="66"/>
      <c r="L40" s="114" t="s">
        <v>692</v>
      </c>
      <c r="M40" s="94">
        <v>1.157440188988925</v>
      </c>
      <c r="N40" s="95">
        <v>646.203857421875</v>
      </c>
      <c r="O40" s="95">
        <v>2592.7841796875</v>
      </c>
      <c r="P40" s="77"/>
      <c r="Q40" s="96"/>
      <c r="R40" s="96"/>
      <c r="S40" s="97"/>
      <c r="T40" s="51">
        <v>1</v>
      </c>
      <c r="U40" s="51">
        <v>0</v>
      </c>
      <c r="V40" s="52">
        <v>0</v>
      </c>
      <c r="W40" s="52">
        <v>0.012346</v>
      </c>
      <c r="X40" s="52">
        <v>0.017736</v>
      </c>
      <c r="Y40" s="52">
        <v>0.412258</v>
      </c>
      <c r="Z40" s="52">
        <v>0</v>
      </c>
      <c r="AA40" s="52">
        <v>0</v>
      </c>
      <c r="AB40" s="82">
        <v>40</v>
      </c>
      <c r="AC40" s="82"/>
      <c r="AD40" s="98"/>
      <c r="AE40" s="85" t="s">
        <v>435</v>
      </c>
      <c r="AF40" s="85">
        <v>4157</v>
      </c>
      <c r="AG40" s="85">
        <v>880</v>
      </c>
      <c r="AH40" s="85">
        <v>1587</v>
      </c>
      <c r="AI40" s="85">
        <v>1541</v>
      </c>
      <c r="AJ40" s="85"/>
      <c r="AK40" s="85" t="s">
        <v>473</v>
      </c>
      <c r="AL40" s="85" t="s">
        <v>503</v>
      </c>
      <c r="AM40" s="89" t="s">
        <v>536</v>
      </c>
      <c r="AN40" s="85"/>
      <c r="AO40" s="87">
        <v>41126.35858796296</v>
      </c>
      <c r="AP40" s="89" t="s">
        <v>573</v>
      </c>
      <c r="AQ40" s="85" t="b">
        <v>0</v>
      </c>
      <c r="AR40" s="85" t="b">
        <v>0</v>
      </c>
      <c r="AS40" s="85" t="b">
        <v>0</v>
      </c>
      <c r="AT40" s="85" t="s">
        <v>368</v>
      </c>
      <c r="AU40" s="85">
        <v>13</v>
      </c>
      <c r="AV40" s="89" t="s">
        <v>577</v>
      </c>
      <c r="AW40" s="85" t="b">
        <v>0</v>
      </c>
      <c r="AX40" s="85" t="s">
        <v>615</v>
      </c>
      <c r="AY40" s="89" t="s">
        <v>653</v>
      </c>
      <c r="AZ40" s="85" t="s">
        <v>65</v>
      </c>
      <c r="BA40" s="85" t="str">
        <f>REPLACE(INDEX(GroupVertices[Group],MATCH(Vertices[[#This Row],[Vertex]],GroupVertices[Vertex],0)),1,1,"")</f>
        <v>1</v>
      </c>
      <c r="BB40" s="51"/>
      <c r="BC40" s="51"/>
      <c r="BD40" s="51"/>
      <c r="BE40" s="51"/>
      <c r="BF40" s="51"/>
      <c r="BG40" s="51"/>
      <c r="BH40" s="51"/>
      <c r="BI40" s="51"/>
      <c r="BJ40" s="51"/>
      <c r="BK40" s="51"/>
      <c r="BL40" s="51"/>
      <c r="BM40" s="52"/>
      <c r="BN40" s="51"/>
      <c r="BO40" s="52"/>
      <c r="BP40" s="51"/>
      <c r="BQ40" s="52"/>
      <c r="BR40" s="51"/>
      <c r="BS40" s="52"/>
      <c r="BT40" s="51"/>
      <c r="BU40" s="2"/>
      <c r="BV40" s="3"/>
      <c r="BW40" s="3"/>
      <c r="BX40" s="3"/>
      <c r="BY40" s="3"/>
    </row>
    <row r="41" spans="1:77" ht="41.45" customHeight="1">
      <c r="A41" s="99" t="s">
        <v>250</v>
      </c>
      <c r="C41" s="100"/>
      <c r="D41" s="100" t="s">
        <v>64</v>
      </c>
      <c r="E41" s="101">
        <v>163.35695530225598</v>
      </c>
      <c r="F41" s="102">
        <v>99.99548467842574</v>
      </c>
      <c r="G41" s="113" t="s">
        <v>614</v>
      </c>
      <c r="H41" s="100"/>
      <c r="I41" s="103" t="s">
        <v>250</v>
      </c>
      <c r="J41" s="104"/>
      <c r="K41" s="104"/>
      <c r="L41" s="115" t="s">
        <v>693</v>
      </c>
      <c r="M41" s="105">
        <v>2.504806169983918</v>
      </c>
      <c r="N41" s="106">
        <v>2138.7900390625</v>
      </c>
      <c r="O41" s="106">
        <v>9596.5107421875</v>
      </c>
      <c r="P41" s="107"/>
      <c r="Q41" s="108"/>
      <c r="R41" s="108"/>
      <c r="S41" s="109"/>
      <c r="T41" s="51">
        <v>1</v>
      </c>
      <c r="U41" s="51">
        <v>0</v>
      </c>
      <c r="V41" s="52">
        <v>0</v>
      </c>
      <c r="W41" s="52">
        <v>0.012346</v>
      </c>
      <c r="X41" s="52">
        <v>0.017736</v>
      </c>
      <c r="Y41" s="52">
        <v>0.412258</v>
      </c>
      <c r="Z41" s="52">
        <v>0</v>
      </c>
      <c r="AA41" s="52">
        <v>0</v>
      </c>
      <c r="AB41" s="110">
        <v>41</v>
      </c>
      <c r="AC41" s="110"/>
      <c r="AD41" s="111"/>
      <c r="AE41" s="85" t="s">
        <v>436</v>
      </c>
      <c r="AF41" s="85">
        <v>3624</v>
      </c>
      <c r="AG41" s="85">
        <v>8411</v>
      </c>
      <c r="AH41" s="85">
        <v>7974</v>
      </c>
      <c r="AI41" s="85">
        <v>28167</v>
      </c>
      <c r="AJ41" s="85"/>
      <c r="AK41" s="85" t="s">
        <v>474</v>
      </c>
      <c r="AL41" s="89" t="s">
        <v>504</v>
      </c>
      <c r="AM41" s="89" t="s">
        <v>537</v>
      </c>
      <c r="AN41" s="85"/>
      <c r="AO41" s="87">
        <v>40122.1453587963</v>
      </c>
      <c r="AP41" s="89" t="s">
        <v>574</v>
      </c>
      <c r="AQ41" s="85" t="b">
        <v>0</v>
      </c>
      <c r="AR41" s="85" t="b">
        <v>0</v>
      </c>
      <c r="AS41" s="85" t="b">
        <v>1</v>
      </c>
      <c r="AT41" s="85" t="s">
        <v>368</v>
      </c>
      <c r="AU41" s="85">
        <v>837</v>
      </c>
      <c r="AV41" s="89" t="s">
        <v>585</v>
      </c>
      <c r="AW41" s="85" t="b">
        <v>1</v>
      </c>
      <c r="AX41" s="85" t="s">
        <v>615</v>
      </c>
      <c r="AY41" s="89" t="s">
        <v>654</v>
      </c>
      <c r="AZ41" s="85" t="s">
        <v>65</v>
      </c>
      <c r="BA41" s="85" t="str">
        <f>REPLACE(INDEX(GroupVertices[Group],MATCH(Vertices[[#This Row],[Vertex]],GroupVertices[Vertex],0)),1,1,"")</f>
        <v>1</v>
      </c>
      <c r="BB41" s="51"/>
      <c r="BC41" s="51"/>
      <c r="BD41" s="51"/>
      <c r="BE41" s="51"/>
      <c r="BF41" s="51"/>
      <c r="BG41" s="51"/>
      <c r="BH41" s="51"/>
      <c r="BI41" s="51"/>
      <c r="BJ41" s="51"/>
      <c r="BK41" s="51"/>
      <c r="BL41" s="51"/>
      <c r="BM41" s="52"/>
      <c r="BN41" s="51"/>
      <c r="BO41" s="52"/>
      <c r="BP41" s="51"/>
      <c r="BQ41" s="52"/>
      <c r="BR41" s="51"/>
      <c r="BS41" s="52"/>
      <c r="BT41" s="51"/>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1"/>
    <dataValidation allowBlank="1" showInputMessage="1" promptTitle="Vertex Tooltip" prompt="Enter optional text that will pop up when the mouse is hovered over the vertex." errorTitle="Invalid Vertex Image Key" sqref="L3:L4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1"/>
    <dataValidation allowBlank="1" showInputMessage="1" promptTitle="Vertex Label Fill Color" prompt="To select an optional fill color for the Label shape, right-click and select Select Color on the right-click menu." sqref="J3:J41"/>
    <dataValidation allowBlank="1" showInputMessage="1" promptTitle="Vertex Image File" prompt="Enter the path to an image file.  Hover over the column header for examples." errorTitle="Invalid Vertex Image Key" sqref="G3:G41"/>
    <dataValidation allowBlank="1" showInputMessage="1" promptTitle="Vertex Color" prompt="To select an optional vertex color, right-click and select Select Color on the right-click menu." sqref="C3:C41"/>
    <dataValidation allowBlank="1" showInputMessage="1" promptTitle="Vertex Opacity" prompt="Enter an optional vertex opacity between 0 (transparent) and 100 (opaque)." errorTitle="Invalid Vertex Opacity" error="The optional vertex opacity must be a whole number between 0 and 10." sqref="F3:F41"/>
    <dataValidation type="list" allowBlank="1" showInputMessage="1" showErrorMessage="1" promptTitle="Vertex Shape" prompt="Select an optional vertex shape." errorTitle="Invalid Vertex Shape" error="You have entered an invalid vertex shape.  Try selecting from the drop-down list instead." sqref="D3:D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1">
      <formula1>ValidVertexLabelPositions</formula1>
    </dataValidation>
    <dataValidation allowBlank="1" showInputMessage="1" showErrorMessage="1" promptTitle="Vertex Name" prompt="Enter the name of the vertex." sqref="A3:A41"/>
  </dataValidations>
  <hyperlinks>
    <hyperlink ref="AL41" r:id="rId1" display="https://www.nodexlgraphgallery.org/Pages/Registration.aspx"/>
    <hyperlink ref="AM3" r:id="rId2" display="https://t.co/B0MGsmRYtF"/>
    <hyperlink ref="AM4" r:id="rId3" display="http://t.co/3QieWKSueA"/>
    <hyperlink ref="AM5" r:id="rId4" display="http://t.co/t2MobWpPVM"/>
    <hyperlink ref="AM6" r:id="rId5" display="http://t.co/5poS321C7N"/>
    <hyperlink ref="AM8" r:id="rId6" display="https://t.co/oxX8Y3uYwu"/>
    <hyperlink ref="AM9" r:id="rId7" display="https://t.co/Xvx0PUhvrq"/>
    <hyperlink ref="AM10" r:id="rId8" display="https://t.co/qf5b4FoDyM"/>
    <hyperlink ref="AM13" r:id="rId9" display="http://t.co/X1s40eTq9M"/>
    <hyperlink ref="AM14" r:id="rId10" display="https://t.co/4j25UxjnNz"/>
    <hyperlink ref="AM15" r:id="rId11" display="https://t.co/TAXQpsHa5X"/>
    <hyperlink ref="AM16" r:id="rId12" display="https://t.co/b4qJn1xk9K"/>
    <hyperlink ref="AM17" r:id="rId13" display="https://t.co/MnkpLJdL09"/>
    <hyperlink ref="AM18" r:id="rId14" display="http://t.co/OCDs27ZGen"/>
    <hyperlink ref="AM19" r:id="rId15" display="http://t.co/2562SGTabI"/>
    <hyperlink ref="AM20" r:id="rId16" display="https://t.co/OEBqDra8tq"/>
    <hyperlink ref="AM22" r:id="rId17" display="http://t.co/4usGzPJgCw"/>
    <hyperlink ref="AM23" r:id="rId18" display="https://t.co/58UnB0tdkT"/>
    <hyperlink ref="AM24" r:id="rId19" display="https://t.co/UeHqgCJBUz"/>
    <hyperlink ref="AM25" r:id="rId20" display="https://t.co/xzcKnEci5U"/>
    <hyperlink ref="AM26" r:id="rId21" display="https://t.co/jnifHhk4bF"/>
    <hyperlink ref="AM27" r:id="rId22" display="https://t.co/DnrBgxzqdQ"/>
    <hyperlink ref="AM28" r:id="rId23" display="https://t.co/QG0F9hBN2y"/>
    <hyperlink ref="AM29" r:id="rId24" display="http://t.co/GH7ek6781Y"/>
    <hyperlink ref="AM30" r:id="rId25" display="https://t.co/0C7UG12lmc"/>
    <hyperlink ref="AM31" r:id="rId26" display="https://t.co/IQOQ9IcyTV"/>
    <hyperlink ref="AM32" r:id="rId27" display="http://t.co/F8ga5aHQBt"/>
    <hyperlink ref="AM34" r:id="rId28" display="https://t.co/e4rraKAFUP"/>
    <hyperlink ref="AM36" r:id="rId29" display="https://t.co/u8NlhYvyOF"/>
    <hyperlink ref="AM37" r:id="rId30" display="https://t.co/qrwfFd7Kfz"/>
    <hyperlink ref="AM38" r:id="rId31" display="http://t.co/TLBya8rTeW"/>
    <hyperlink ref="AM39" r:id="rId32" display="https://t.co/Bvu4WkqtL6"/>
    <hyperlink ref="AM40" r:id="rId33" display="https://t.co/iJwnVB2n6h"/>
    <hyperlink ref="AM41" r:id="rId34" display="https://t.co/FKKr76FLpx"/>
    <hyperlink ref="AP3" r:id="rId35" display="https://pbs.twimg.com/profile_banners/105319010/1518563099"/>
    <hyperlink ref="AP4" r:id="rId36" display="https://pbs.twimg.com/profile_banners/17997789/1357607046"/>
    <hyperlink ref="AP5" r:id="rId37" display="https://pbs.twimg.com/profile_banners/914657774/1490781584"/>
    <hyperlink ref="AP6" r:id="rId38" display="https://pbs.twimg.com/profile_banners/13543232/1508100218"/>
    <hyperlink ref="AP8" r:id="rId39" display="https://pbs.twimg.com/profile_banners/621828996/1504194562"/>
    <hyperlink ref="AP9" r:id="rId40" display="https://pbs.twimg.com/profile_banners/859610521649197056/1511797803"/>
    <hyperlink ref="AP10" r:id="rId41" display="https://pbs.twimg.com/profile_banners/1710005630/1520261725"/>
    <hyperlink ref="AP12" r:id="rId42" display="https://pbs.twimg.com/profile_banners/921336763871846402/1525077086"/>
    <hyperlink ref="AP13" r:id="rId43" display="https://pbs.twimg.com/profile_banners/12160482/1423267766"/>
    <hyperlink ref="AP14" r:id="rId44" display="https://pbs.twimg.com/profile_banners/214027732/1544454650"/>
    <hyperlink ref="AP15" r:id="rId45" display="https://pbs.twimg.com/profile_banners/783214/1537558537"/>
    <hyperlink ref="AP16" r:id="rId46" display="https://pbs.twimg.com/profile_banners/1280294108/1525718378"/>
    <hyperlink ref="AP17" r:id="rId47" display="https://pbs.twimg.com/profile_banners/2203395674/1546104478"/>
    <hyperlink ref="AP18" r:id="rId48" display="https://pbs.twimg.com/profile_banners/2819976351/1428096356"/>
    <hyperlink ref="AP19" r:id="rId49" display="https://pbs.twimg.com/profile_banners/16581861/1361308607"/>
    <hyperlink ref="AP20" r:id="rId50" display="https://pbs.twimg.com/profile_banners/1059273780/1550029644"/>
    <hyperlink ref="AP21" r:id="rId51" display="https://pbs.twimg.com/profile_banners/52520293/1484006624"/>
    <hyperlink ref="AP22" r:id="rId52" display="https://pbs.twimg.com/profile_banners/69404063/1534456401"/>
    <hyperlink ref="AP23" r:id="rId53" display="https://pbs.twimg.com/profile_banners/19901370/1519537916"/>
    <hyperlink ref="AP24" r:id="rId54" display="https://pbs.twimg.com/profile_banners/58257664/1522258273"/>
    <hyperlink ref="AP25" r:id="rId55" display="https://pbs.twimg.com/profile_banners/2171504722/1478827928"/>
    <hyperlink ref="AP26" r:id="rId56" display="https://pbs.twimg.com/profile_banners/230864724/1520202725"/>
    <hyperlink ref="AP27" r:id="rId57" display="https://pbs.twimg.com/profile_banners/36054494/1545336615"/>
    <hyperlink ref="AP28" r:id="rId58" display="https://pbs.twimg.com/profile_banners/2875146784/1517416717"/>
    <hyperlink ref="AP29" r:id="rId59" display="https://pbs.twimg.com/profile_banners/30665881/1543864550"/>
    <hyperlink ref="AP30" r:id="rId60" display="https://pbs.twimg.com/profile_banners/4435227552/1456105286"/>
    <hyperlink ref="AP31" r:id="rId61" display="https://pbs.twimg.com/profile_banners/28532658/1480512956"/>
    <hyperlink ref="AP32" r:id="rId62" display="https://pbs.twimg.com/profile_banners/30254972/1361736151"/>
    <hyperlink ref="AP33" r:id="rId63" display="https://pbs.twimg.com/profile_banners/384551986/1475439209"/>
    <hyperlink ref="AP34" r:id="rId64" display="https://pbs.twimg.com/profile_banners/1965847669/1549754510"/>
    <hyperlink ref="AP35" r:id="rId65" display="https://pbs.twimg.com/profile_banners/946375664/1382174164"/>
    <hyperlink ref="AP36" r:id="rId66" display="https://pbs.twimg.com/profile_banners/49972434/1452781055"/>
    <hyperlink ref="AP37" r:id="rId67" display="https://pbs.twimg.com/profile_banners/1911712772/1412680486"/>
    <hyperlink ref="AP38" r:id="rId68" display="https://pbs.twimg.com/profile_banners/2459371/1507679002"/>
    <hyperlink ref="AP39" r:id="rId69" display="https://pbs.twimg.com/profile_banners/821968727935766528/1511009556"/>
    <hyperlink ref="AP40" r:id="rId70" display="https://pbs.twimg.com/profile_banners/738253002/1474914540"/>
    <hyperlink ref="AP41" r:id="rId71" display="https://pbs.twimg.com/profile_banners/87606674/1405285356"/>
    <hyperlink ref="AV3" r:id="rId72" display="http://abs.twimg.com/images/themes/theme18/bg.gif"/>
    <hyperlink ref="AV4" r:id="rId73" display="http://abs.twimg.com/images/themes/theme1/bg.png"/>
    <hyperlink ref="AV5" r:id="rId74" display="http://abs.twimg.com/images/themes/theme1/bg.png"/>
    <hyperlink ref="AV6" r:id="rId75" display="http://abs.twimg.com/images/themes/theme1/bg.png"/>
    <hyperlink ref="AV8" r:id="rId76" display="http://abs.twimg.com/images/themes/theme1/bg.png"/>
    <hyperlink ref="AV10" r:id="rId77" display="http://abs.twimg.com/images/themes/theme1/bg.png"/>
    <hyperlink ref="AV11" r:id="rId78" display="http://abs.twimg.com/images/themes/theme1/bg.png"/>
    <hyperlink ref="AV13" r:id="rId79" display="http://abs.twimg.com/images/themes/theme3/bg.gif"/>
    <hyperlink ref="AV14" r:id="rId80" display="http://abs.twimg.com/images/themes/theme1/bg.png"/>
    <hyperlink ref="AV15" r:id="rId81" display="http://abs.twimg.com/images/themes/theme18/bg.gif"/>
    <hyperlink ref="AV16" r:id="rId82" display="http://abs.twimg.com/images/themes/theme1/bg.png"/>
    <hyperlink ref="AV17" r:id="rId83" display="http://abs.twimg.com/images/themes/theme1/bg.png"/>
    <hyperlink ref="AV18" r:id="rId84" display="http://abs.twimg.com/images/themes/theme1/bg.png"/>
    <hyperlink ref="AV19" r:id="rId85" display="http://abs.twimg.com/images/themes/theme1/bg.png"/>
    <hyperlink ref="AV20" r:id="rId86" display="http://abs.twimg.com/images/themes/theme1/bg.png"/>
    <hyperlink ref="AV21" r:id="rId87" display="http://abs.twimg.com/images/themes/theme9/bg.gif"/>
    <hyperlink ref="AV22" r:id="rId88" display="http://abs.twimg.com/images/themes/theme1/bg.png"/>
    <hyperlink ref="AV23" r:id="rId89" display="http://abs.twimg.com/images/themes/theme1/bg.png"/>
    <hyperlink ref="AV24" r:id="rId90" display="http://abs.twimg.com/images/themes/theme15/bg.png"/>
    <hyperlink ref="AV25" r:id="rId91" display="http://abs.twimg.com/images/themes/theme1/bg.png"/>
    <hyperlink ref="AV26" r:id="rId92" display="http://abs.twimg.com/images/themes/theme1/bg.png"/>
    <hyperlink ref="AV27" r:id="rId93" display="http://abs.twimg.com/images/themes/theme1/bg.png"/>
    <hyperlink ref="AV28" r:id="rId94" display="http://abs.twimg.com/images/themes/theme1/bg.png"/>
    <hyperlink ref="AV29" r:id="rId95" display="http://abs.twimg.com/images/themes/theme1/bg.png"/>
    <hyperlink ref="AV30" r:id="rId96" display="http://abs.twimg.com/images/themes/theme1/bg.png"/>
    <hyperlink ref="AV31" r:id="rId97" display="http://abs.twimg.com/images/themes/theme1/bg.png"/>
    <hyperlink ref="AV32" r:id="rId98" display="http://abs.twimg.com/images/themes/theme4/bg.gif"/>
    <hyperlink ref="AV33" r:id="rId99" display="http://abs.twimg.com/images/themes/theme1/bg.png"/>
    <hyperlink ref="AV34" r:id="rId100" display="http://abs.twimg.com/images/themes/theme13/bg.gif"/>
    <hyperlink ref="AV35" r:id="rId101" display="http://abs.twimg.com/images/themes/theme10/bg.gif"/>
    <hyperlink ref="AV36" r:id="rId102" display="http://abs.twimg.com/images/themes/theme5/bg.gif"/>
    <hyperlink ref="AV37" r:id="rId103" display="http://abs.twimg.com/images/themes/theme1/bg.png"/>
    <hyperlink ref="AV38" r:id="rId104" display="http://abs.twimg.com/images/themes/theme1/bg.png"/>
    <hyperlink ref="AV40" r:id="rId105" display="http://abs.twimg.com/images/themes/theme1/bg.png"/>
    <hyperlink ref="AV41" r:id="rId106" display="http://abs.twimg.com/images/themes/theme19/bg.gif"/>
    <hyperlink ref="G3" r:id="rId107" display="http://pbs.twimg.com/profile_images/963549420427104257/wjyfJcqw_normal.jpg"/>
    <hyperlink ref="G4" r:id="rId108" display="http://pbs.twimg.com/profile_images/3079991122/885ba5efe97fcfd916001b8374d0d75c_normal.jpeg"/>
    <hyperlink ref="G5" r:id="rId109" display="http://pbs.twimg.com/profile_images/932666546253529089/asGM3tay_normal.jpg"/>
    <hyperlink ref="G6" r:id="rId110" display="http://pbs.twimg.com/profile_images/431645273371074560/vpTnHdTS_normal.jpeg"/>
    <hyperlink ref="G7" r:id="rId111" display="http://pbs.twimg.com/profile_images/755551313656619008/a6CbZN93_normal.jpg"/>
    <hyperlink ref="G8" r:id="rId112" display="http://pbs.twimg.com/profile_images/1012341821010214912/popVKp6S_normal.jpg"/>
    <hyperlink ref="G9" r:id="rId113" display="http://pbs.twimg.com/profile_images/919671836761251840/gpeFMi6h_normal.jpg"/>
    <hyperlink ref="G10" r:id="rId114" display="http://pbs.twimg.com/profile_images/921100665291771907/CNxprxeP_normal.jpg"/>
    <hyperlink ref="G11" r:id="rId115" display="http://pbs.twimg.com/profile_images/1019877860604108800/5WBvqbIb_normal.jpg"/>
    <hyperlink ref="G12" r:id="rId116" display="http://pbs.twimg.com/profile_images/933822118885670912/Jwc774hP_normal.jpg"/>
    <hyperlink ref="G13" r:id="rId117" display="http://pbs.twimg.com/profile_images/943596894831255552/cMOzkc5i_normal.jpg"/>
    <hyperlink ref="G14" r:id="rId118" display="http://pbs.twimg.com/profile_images/969672572651503616/THcBAM0D_normal.jpg"/>
    <hyperlink ref="G15" r:id="rId119" display="http://pbs.twimg.com/profile_images/1092100446586630146/3uFY0wpD_normal.jpg"/>
    <hyperlink ref="G16" r:id="rId120" display="http://pbs.twimg.com/profile_images/933740415861252096/qEXZnavW_normal.jpg"/>
    <hyperlink ref="G17" r:id="rId121" display="http://pbs.twimg.com/profile_images/920111700329852929/OXCQtCO1_normal.jpg"/>
    <hyperlink ref="G18" r:id="rId122" display="http://pbs.twimg.com/profile_images/887043485358010368/mR4dQeEy_normal.jpg"/>
    <hyperlink ref="G19" r:id="rId123" display="http://pbs.twimg.com/profile_images/1474290079/SusanCain5smaller-1_normal.jpg"/>
    <hyperlink ref="G20" r:id="rId124" display="http://pbs.twimg.com/profile_images/657898413913083904/U0uvDqz5_normal.jpg"/>
    <hyperlink ref="G21" r:id="rId125" display="http://pbs.twimg.com/profile_images/765591983217709057/GatDrFX__normal.jpg"/>
    <hyperlink ref="G22" r:id="rId126" display="http://pbs.twimg.com/profile_images/1073297757455020032/fGzuMJbf_normal.jpg"/>
    <hyperlink ref="G23" r:id="rId127" display="http://pbs.twimg.com/profile_images/969272260686176256/0PXexy8B_normal.jpg"/>
    <hyperlink ref="G24" r:id="rId128" display="http://pbs.twimg.com/profile_images/1008523031675842560/r-b0yBtU_normal.jpg"/>
    <hyperlink ref="G25" r:id="rId129" display="http://pbs.twimg.com/profile_images/1045275971878887424/kXfelPZ4_normal.jpg"/>
    <hyperlink ref="G26" r:id="rId130" display="http://pbs.twimg.com/profile_images/604335708657094657/g-4mUatB_normal.jpg"/>
    <hyperlink ref="G27" r:id="rId131" display="http://pbs.twimg.com/profile_images/964182582974930945/KgAs1I6z_normal.jpg"/>
    <hyperlink ref="G28" r:id="rId132" display="http://pbs.twimg.com/profile_images/958010416315191296/2A5G-5ZA_normal.jpg"/>
    <hyperlink ref="G29" r:id="rId133" display="http://pbs.twimg.com/profile_images/1069664687464210432/sH2BDpRN_normal.jpg"/>
    <hyperlink ref="G30" r:id="rId134" display="http://pbs.twimg.com/profile_images/1075885184992464897/FaKfkYAO_normal.jpg"/>
    <hyperlink ref="G31" r:id="rId135" display="http://pbs.twimg.com/profile_images/1080504949983928321/RRoqq7mj_normal.jpg"/>
    <hyperlink ref="G32" r:id="rId136" display="http://pbs.twimg.com/profile_images/132789966/42projects_Logo_normal.gif"/>
    <hyperlink ref="G33" r:id="rId137" display="http://pbs.twimg.com/profile_images/1074087132313124864/PsEa7jJe_normal.jpg"/>
    <hyperlink ref="G34" r:id="rId138" display="http://pbs.twimg.com/profile_images/1072822542384152576/PPY2rXYj_normal.jpg"/>
    <hyperlink ref="G35" r:id="rId139" display="http://pbs.twimg.com/profile_images/636632420230537216/dJ8y5J27_normal.jpg"/>
    <hyperlink ref="G36" r:id="rId140" display="http://pbs.twimg.com/profile_images/1025168613358100481/zXZ78slK_normal.jpg"/>
    <hyperlink ref="G37" r:id="rId141" display="http://pbs.twimg.com/profile_images/519447132353224705/dcYpg5w0_normal.jpeg"/>
    <hyperlink ref="G38" r:id="rId142" display="http://pbs.twimg.com/profile_images/860624263669096449/m-mJKvsM_normal.jpg"/>
    <hyperlink ref="G39" r:id="rId143" display="http://pbs.twimg.com/profile_images/983231570340433920/mp9kEa3d_normal.jpg"/>
    <hyperlink ref="G40" r:id="rId144" display="http://pbs.twimg.com/profile_images/780474260850667520/7LETBpQJ_normal.jpg"/>
    <hyperlink ref="G41" r:id="rId145" display="http://pbs.twimg.com/profile_images/849132774661308416/pa2Uplq1_normal.jpg"/>
    <hyperlink ref="AY3" r:id="rId146" display="https://twitter.com/alineholzwarth"/>
    <hyperlink ref="AY4" r:id="rId147" display="https://twitter.com/danariely"/>
    <hyperlink ref="AY5" r:id="rId148" display="https://twitter.com/advncdhindsight"/>
    <hyperlink ref="AY6" r:id="rId149" display="https://twitter.com/larryfreed"/>
    <hyperlink ref="AY7" r:id="rId150" display="https://twitter.com/giveandt"/>
    <hyperlink ref="AY8" r:id="rId151" display="https://twitter.com/dancable1"/>
    <hyperlink ref="AY9" r:id="rId152" display="https://twitter.com/giveandtakeinc"/>
    <hyperlink ref="AY10" r:id="rId153" display="https://twitter.com/ptrnhealth"/>
    <hyperlink ref="AY11" r:id="rId154" display="https://twitter.com/snumanali"/>
    <hyperlink ref="AY12" r:id="rId155" display="https://twitter.com/edtechstories"/>
    <hyperlink ref="AY13" r:id="rId156" display="https://twitter.com/marc_smith"/>
    <hyperlink ref="AY14" r:id="rId157" display="https://twitter.com/skypeclassroom"/>
    <hyperlink ref="AY15" r:id="rId158" display="https://twitter.com/twitter"/>
    <hyperlink ref="AY16" r:id="rId159" display="https://twitter.com/edtech_stories"/>
    <hyperlink ref="AY17" r:id="rId160" display="https://twitter.com/introvertdear"/>
    <hyperlink ref="AY18" r:id="rId161" display="https://twitter.com/livequiet"/>
    <hyperlink ref="AY19" r:id="rId162" display="https://twitter.com/susancain"/>
    <hyperlink ref="AY20" r:id="rId163" display="https://twitter.com/adammgrant"/>
    <hyperlink ref="AY21" r:id="rId164" display="https://twitter.com/gibsoni"/>
    <hyperlink ref="AY22" r:id="rId165" display="https://twitter.com/diannabooher"/>
    <hyperlink ref="AY23" r:id="rId166" display="https://twitter.com/samconniff"/>
    <hyperlink ref="AY24" r:id="rId167" display="https://twitter.com/jeremyheimans"/>
    <hyperlink ref="AY25" r:id="rId168" display="https://twitter.com/schleiderjustin"/>
    <hyperlink ref="AY26" r:id="rId169" display="https://twitter.com/irachaleff"/>
    <hyperlink ref="AY27" r:id="rId170" display="https://twitter.com/henrytimms"/>
    <hyperlink ref="AY28" r:id="rId171" display="https://twitter.com/thisisnewpower"/>
    <hyperlink ref="AY29" r:id="rId172" display="https://twitter.com/zeemaps"/>
    <hyperlink ref="AY30" r:id="rId173" display="https://twitter.com/stewartbrand"/>
    <hyperlink ref="AY31" r:id="rId174" display="https://twitter.com/smithsmm"/>
    <hyperlink ref="AY32" r:id="rId175" display="https://twitter.com/42projects"/>
    <hyperlink ref="AY33" r:id="rId176" display="https://twitter.com/sfm36"/>
    <hyperlink ref="AY34" r:id="rId177" display="https://twitter.com/rsehji"/>
    <hyperlink ref="AY35" r:id="rId178" display="https://twitter.com/bcripps078"/>
    <hyperlink ref="AY36" r:id="rId179" display="https://twitter.com/tolleya"/>
    <hyperlink ref="AY37" r:id="rId180" display="https://twitter.com/beyonderltd"/>
    <hyperlink ref="AY38" r:id="rId181" display="https://twitter.com/skype"/>
    <hyperlink ref="AY39" r:id="rId182" display="https://twitter.com/bemorepirate"/>
    <hyperlink ref="AY40" r:id="rId183" display="https://twitter.com/spyquest"/>
    <hyperlink ref="AY41" r:id="rId184" display="https://twitter.com/nodexl"/>
  </hyperlinks>
  <printOptions/>
  <pageMargins left="0.7" right="0.7" top="0.75" bottom="0.75" header="0.3" footer="0.3"/>
  <pageSetup horizontalDpi="600" verticalDpi="600" orientation="portrait" r:id="rId189"/>
  <drawing r:id="rId188"/>
  <legacyDrawing r:id="rId186"/>
  <tableParts>
    <tablePart r:id="rId1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757</v>
      </c>
      <c r="Z2" s="13" t="s">
        <v>764</v>
      </c>
      <c r="AA2" s="13" t="s">
        <v>773</v>
      </c>
      <c r="AB2" s="13" t="s">
        <v>804</v>
      </c>
      <c r="AC2" s="13" t="s">
        <v>841</v>
      </c>
      <c r="AD2" s="13" t="s">
        <v>853</v>
      </c>
      <c r="AE2" s="13" t="s">
        <v>855</v>
      </c>
      <c r="AF2" s="13" t="s">
        <v>863</v>
      </c>
      <c r="AG2" s="67" t="s">
        <v>962</v>
      </c>
      <c r="AH2" s="67" t="s">
        <v>963</v>
      </c>
      <c r="AI2" s="67" t="s">
        <v>964</v>
      </c>
      <c r="AJ2" s="67" t="s">
        <v>965</v>
      </c>
      <c r="AK2" s="67" t="s">
        <v>966</v>
      </c>
      <c r="AL2" s="67" t="s">
        <v>967</v>
      </c>
      <c r="AM2" s="67" t="s">
        <v>968</v>
      </c>
      <c r="AN2" s="67" t="s">
        <v>969</v>
      </c>
      <c r="AO2" s="67" t="s">
        <v>972</v>
      </c>
    </row>
    <row r="3" spans="1:41" ht="15">
      <c r="A3" s="126" t="s">
        <v>733</v>
      </c>
      <c r="B3" s="127" t="s">
        <v>736</v>
      </c>
      <c r="C3" s="127" t="s">
        <v>56</v>
      </c>
      <c r="D3" s="118"/>
      <c r="E3" s="117"/>
      <c r="F3" s="119" t="s">
        <v>979</v>
      </c>
      <c r="G3" s="120"/>
      <c r="H3" s="120"/>
      <c r="I3" s="121">
        <v>3</v>
      </c>
      <c r="J3" s="122"/>
      <c r="K3" s="51">
        <v>19</v>
      </c>
      <c r="L3" s="51">
        <v>18</v>
      </c>
      <c r="M3" s="51">
        <v>8</v>
      </c>
      <c r="N3" s="51">
        <v>26</v>
      </c>
      <c r="O3" s="51">
        <v>0</v>
      </c>
      <c r="P3" s="52">
        <v>0</v>
      </c>
      <c r="Q3" s="52">
        <v>0</v>
      </c>
      <c r="R3" s="51">
        <v>1</v>
      </c>
      <c r="S3" s="51">
        <v>0</v>
      </c>
      <c r="T3" s="51">
        <v>19</v>
      </c>
      <c r="U3" s="51">
        <v>26</v>
      </c>
      <c r="V3" s="51">
        <v>2</v>
      </c>
      <c r="W3" s="52">
        <v>1.778393</v>
      </c>
      <c r="X3" s="52">
        <v>0.06140350877192982</v>
      </c>
      <c r="Y3" s="85" t="s">
        <v>758</v>
      </c>
      <c r="Z3" s="85" t="s">
        <v>765</v>
      </c>
      <c r="AA3" s="85" t="s">
        <v>774</v>
      </c>
      <c r="AB3" s="91" t="s">
        <v>805</v>
      </c>
      <c r="AC3" s="91" t="s">
        <v>842</v>
      </c>
      <c r="AD3" s="91" t="s">
        <v>854</v>
      </c>
      <c r="AE3" s="91" t="s">
        <v>856</v>
      </c>
      <c r="AF3" s="91" t="s">
        <v>864</v>
      </c>
      <c r="AG3" s="132">
        <v>15</v>
      </c>
      <c r="AH3" s="135">
        <v>3.51288056206089</v>
      </c>
      <c r="AI3" s="132">
        <v>6</v>
      </c>
      <c r="AJ3" s="135">
        <v>1.405152224824356</v>
      </c>
      <c r="AK3" s="132">
        <v>0</v>
      </c>
      <c r="AL3" s="135">
        <v>0</v>
      </c>
      <c r="AM3" s="132">
        <v>406</v>
      </c>
      <c r="AN3" s="135">
        <v>95.08196721311475</v>
      </c>
      <c r="AO3" s="132">
        <v>427</v>
      </c>
    </row>
    <row r="4" spans="1:41" ht="15">
      <c r="A4" s="126" t="s">
        <v>734</v>
      </c>
      <c r="B4" s="127" t="s">
        <v>737</v>
      </c>
      <c r="C4" s="127" t="s">
        <v>56</v>
      </c>
      <c r="D4" s="123"/>
      <c r="E4" s="100"/>
      <c r="F4" s="103" t="s">
        <v>980</v>
      </c>
      <c r="G4" s="107"/>
      <c r="H4" s="107"/>
      <c r="I4" s="124">
        <v>4</v>
      </c>
      <c r="J4" s="110"/>
      <c r="K4" s="51">
        <v>10</v>
      </c>
      <c r="L4" s="51">
        <v>9</v>
      </c>
      <c r="M4" s="51">
        <v>0</v>
      </c>
      <c r="N4" s="51">
        <v>9</v>
      </c>
      <c r="O4" s="51">
        <v>0</v>
      </c>
      <c r="P4" s="52">
        <v>0</v>
      </c>
      <c r="Q4" s="52">
        <v>0</v>
      </c>
      <c r="R4" s="51">
        <v>1</v>
      </c>
      <c r="S4" s="51">
        <v>0</v>
      </c>
      <c r="T4" s="51">
        <v>10</v>
      </c>
      <c r="U4" s="51">
        <v>9</v>
      </c>
      <c r="V4" s="51">
        <v>2</v>
      </c>
      <c r="W4" s="52">
        <v>1.62</v>
      </c>
      <c r="X4" s="52">
        <v>0.1</v>
      </c>
      <c r="Y4" s="85"/>
      <c r="Z4" s="85"/>
      <c r="AA4" s="85"/>
      <c r="AB4" s="91" t="s">
        <v>806</v>
      </c>
      <c r="AC4" s="91" t="s">
        <v>843</v>
      </c>
      <c r="AD4" s="91"/>
      <c r="AE4" s="91" t="s">
        <v>857</v>
      </c>
      <c r="AF4" s="91" t="s">
        <v>865</v>
      </c>
      <c r="AG4" s="132">
        <v>0</v>
      </c>
      <c r="AH4" s="135">
        <v>0</v>
      </c>
      <c r="AI4" s="132">
        <v>2</v>
      </c>
      <c r="AJ4" s="135">
        <v>3.3333333333333335</v>
      </c>
      <c r="AK4" s="132">
        <v>0</v>
      </c>
      <c r="AL4" s="135">
        <v>0</v>
      </c>
      <c r="AM4" s="132">
        <v>58</v>
      </c>
      <c r="AN4" s="135">
        <v>96.66666666666667</v>
      </c>
      <c r="AO4" s="132">
        <v>60</v>
      </c>
    </row>
    <row r="5" spans="1:41" ht="15">
      <c r="A5" s="126" t="s">
        <v>735</v>
      </c>
      <c r="B5" s="127" t="s">
        <v>738</v>
      </c>
      <c r="C5" s="127" t="s">
        <v>56</v>
      </c>
      <c r="D5" s="123"/>
      <c r="E5" s="100"/>
      <c r="F5" s="103" t="s">
        <v>981</v>
      </c>
      <c r="G5" s="107"/>
      <c r="H5" s="107"/>
      <c r="I5" s="124">
        <v>5</v>
      </c>
      <c r="J5" s="110"/>
      <c r="K5" s="51">
        <v>10</v>
      </c>
      <c r="L5" s="51">
        <v>14</v>
      </c>
      <c r="M5" s="51">
        <v>8</v>
      </c>
      <c r="N5" s="51">
        <v>22</v>
      </c>
      <c r="O5" s="51">
        <v>0</v>
      </c>
      <c r="P5" s="52">
        <v>0.2</v>
      </c>
      <c r="Q5" s="52">
        <v>0.3333333333333333</v>
      </c>
      <c r="R5" s="51">
        <v>1</v>
      </c>
      <c r="S5" s="51">
        <v>0</v>
      </c>
      <c r="T5" s="51">
        <v>10</v>
      </c>
      <c r="U5" s="51">
        <v>22</v>
      </c>
      <c r="V5" s="51">
        <v>3</v>
      </c>
      <c r="W5" s="52">
        <v>1.56</v>
      </c>
      <c r="X5" s="52">
        <v>0.2</v>
      </c>
      <c r="Y5" s="85" t="s">
        <v>759</v>
      </c>
      <c r="Z5" s="85" t="s">
        <v>284</v>
      </c>
      <c r="AA5" s="85" t="s">
        <v>291</v>
      </c>
      <c r="AB5" s="91" t="s">
        <v>807</v>
      </c>
      <c r="AC5" s="91" t="s">
        <v>844</v>
      </c>
      <c r="AD5" s="91"/>
      <c r="AE5" s="91" t="s">
        <v>858</v>
      </c>
      <c r="AF5" s="91" t="s">
        <v>866</v>
      </c>
      <c r="AG5" s="132">
        <v>9</v>
      </c>
      <c r="AH5" s="135">
        <v>4</v>
      </c>
      <c r="AI5" s="132">
        <v>6</v>
      </c>
      <c r="AJ5" s="135">
        <v>2.6666666666666665</v>
      </c>
      <c r="AK5" s="132">
        <v>0</v>
      </c>
      <c r="AL5" s="135">
        <v>0</v>
      </c>
      <c r="AM5" s="132">
        <v>210</v>
      </c>
      <c r="AN5" s="135">
        <v>93.33333333333333</v>
      </c>
      <c r="AO5" s="132">
        <v>225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733</v>
      </c>
      <c r="B2" s="91" t="s">
        <v>219</v>
      </c>
      <c r="C2" s="85">
        <f>VLOOKUP(GroupVertices[[#This Row],[Vertex]],Vertices[],MATCH("ID",Vertices[[#Headers],[Vertex]:[Vertex Content Word Count]],0),FALSE)</f>
        <v>16</v>
      </c>
    </row>
    <row r="3" spans="1:3" ht="15">
      <c r="A3" s="85" t="s">
        <v>733</v>
      </c>
      <c r="B3" s="91" t="s">
        <v>250</v>
      </c>
      <c r="C3" s="85">
        <f>VLOOKUP(GroupVertices[[#This Row],[Vertex]],Vertices[],MATCH("ID",Vertices[[#Headers],[Vertex]:[Vertex Content Word Count]],0),FALSE)</f>
        <v>41</v>
      </c>
    </row>
    <row r="4" spans="1:3" ht="15">
      <c r="A4" s="85" t="s">
        <v>733</v>
      </c>
      <c r="B4" s="91" t="s">
        <v>249</v>
      </c>
      <c r="C4" s="85">
        <f>VLOOKUP(GroupVertices[[#This Row],[Vertex]],Vertices[],MATCH("ID",Vertices[[#Headers],[Vertex]:[Vertex Content Word Count]],0),FALSE)</f>
        <v>40</v>
      </c>
    </row>
    <row r="5" spans="1:3" ht="15">
      <c r="A5" s="85" t="s">
        <v>733</v>
      </c>
      <c r="B5" s="91" t="s">
        <v>248</v>
      </c>
      <c r="C5" s="85">
        <f>VLOOKUP(GroupVertices[[#This Row],[Vertex]],Vertices[],MATCH("ID",Vertices[[#Headers],[Vertex]:[Vertex Content Word Count]],0),FALSE)</f>
        <v>39</v>
      </c>
    </row>
    <row r="6" spans="1:3" ht="15">
      <c r="A6" s="85" t="s">
        <v>733</v>
      </c>
      <c r="B6" s="91" t="s">
        <v>247</v>
      </c>
      <c r="C6" s="85">
        <f>VLOOKUP(GroupVertices[[#This Row],[Vertex]],Vertices[],MATCH("ID",Vertices[[#Headers],[Vertex]:[Vertex Content Word Count]],0),FALSE)</f>
        <v>38</v>
      </c>
    </row>
    <row r="7" spans="1:3" ht="15">
      <c r="A7" s="85" t="s">
        <v>733</v>
      </c>
      <c r="B7" s="91" t="s">
        <v>246</v>
      </c>
      <c r="C7" s="85">
        <f>VLOOKUP(GroupVertices[[#This Row],[Vertex]],Vertices[],MATCH("ID",Vertices[[#Headers],[Vertex]:[Vertex Content Word Count]],0),FALSE)</f>
        <v>37</v>
      </c>
    </row>
    <row r="8" spans="1:3" ht="15">
      <c r="A8" s="85" t="s">
        <v>733</v>
      </c>
      <c r="B8" s="91" t="s">
        <v>243</v>
      </c>
      <c r="C8" s="85">
        <f>VLOOKUP(GroupVertices[[#This Row],[Vertex]],Vertices[],MATCH("ID",Vertices[[#Headers],[Vertex]:[Vertex Content Word Count]],0),FALSE)</f>
        <v>33</v>
      </c>
    </row>
    <row r="9" spans="1:3" ht="15">
      <c r="A9" s="85" t="s">
        <v>733</v>
      </c>
      <c r="B9" s="91" t="s">
        <v>242</v>
      </c>
      <c r="C9" s="85">
        <f>VLOOKUP(GroupVertices[[#This Row],[Vertex]],Vertices[],MATCH("ID",Vertices[[#Headers],[Vertex]:[Vertex Content Word Count]],0),FALSE)</f>
        <v>32</v>
      </c>
    </row>
    <row r="10" spans="1:3" ht="15">
      <c r="A10" s="85" t="s">
        <v>733</v>
      </c>
      <c r="B10" s="91" t="s">
        <v>241</v>
      </c>
      <c r="C10" s="85">
        <f>VLOOKUP(GroupVertices[[#This Row],[Vertex]],Vertices[],MATCH("ID",Vertices[[#Headers],[Vertex]:[Vertex Content Word Count]],0),FALSE)</f>
        <v>31</v>
      </c>
    </row>
    <row r="11" spans="1:3" ht="15">
      <c r="A11" s="85" t="s">
        <v>733</v>
      </c>
      <c r="B11" s="91" t="s">
        <v>240</v>
      </c>
      <c r="C11" s="85">
        <f>VLOOKUP(GroupVertices[[#This Row],[Vertex]],Vertices[],MATCH("ID",Vertices[[#Headers],[Vertex]:[Vertex Content Word Count]],0),FALSE)</f>
        <v>30</v>
      </c>
    </row>
    <row r="12" spans="1:3" ht="15">
      <c r="A12" s="85" t="s">
        <v>733</v>
      </c>
      <c r="B12" s="91" t="s">
        <v>239</v>
      </c>
      <c r="C12" s="85">
        <f>VLOOKUP(GroupVertices[[#This Row],[Vertex]],Vertices[],MATCH("ID",Vertices[[#Headers],[Vertex]:[Vertex Content Word Count]],0),FALSE)</f>
        <v>29</v>
      </c>
    </row>
    <row r="13" spans="1:3" ht="15">
      <c r="A13" s="85" t="s">
        <v>733</v>
      </c>
      <c r="B13" s="91" t="s">
        <v>238</v>
      </c>
      <c r="C13" s="85">
        <f>VLOOKUP(GroupVertices[[#This Row],[Vertex]],Vertices[],MATCH("ID",Vertices[[#Headers],[Vertex]:[Vertex Content Word Count]],0),FALSE)</f>
        <v>28</v>
      </c>
    </row>
    <row r="14" spans="1:3" ht="15">
      <c r="A14" s="85" t="s">
        <v>733</v>
      </c>
      <c r="B14" s="91" t="s">
        <v>230</v>
      </c>
      <c r="C14" s="85">
        <f>VLOOKUP(GroupVertices[[#This Row],[Vertex]],Vertices[],MATCH("ID",Vertices[[#Headers],[Vertex]:[Vertex Content Word Count]],0),FALSE)</f>
        <v>19</v>
      </c>
    </row>
    <row r="15" spans="1:3" ht="15">
      <c r="A15" s="85" t="s">
        <v>733</v>
      </c>
      <c r="B15" s="91" t="s">
        <v>229</v>
      </c>
      <c r="C15" s="85">
        <f>VLOOKUP(GroupVertices[[#This Row],[Vertex]],Vertices[],MATCH("ID",Vertices[[#Headers],[Vertex]:[Vertex Content Word Count]],0),FALSE)</f>
        <v>18</v>
      </c>
    </row>
    <row r="16" spans="1:3" ht="15">
      <c r="A16" s="85" t="s">
        <v>733</v>
      </c>
      <c r="B16" s="91" t="s">
        <v>228</v>
      </c>
      <c r="C16" s="85">
        <f>VLOOKUP(GroupVertices[[#This Row],[Vertex]],Vertices[],MATCH("ID",Vertices[[#Headers],[Vertex]:[Vertex Content Word Count]],0),FALSE)</f>
        <v>17</v>
      </c>
    </row>
    <row r="17" spans="1:3" ht="15">
      <c r="A17" s="85" t="s">
        <v>733</v>
      </c>
      <c r="B17" s="91" t="s">
        <v>225</v>
      </c>
      <c r="C17" s="85">
        <f>VLOOKUP(GroupVertices[[#This Row],[Vertex]],Vertices[],MATCH("ID",Vertices[[#Headers],[Vertex]:[Vertex Content Word Count]],0),FALSE)</f>
        <v>13</v>
      </c>
    </row>
    <row r="18" spans="1:3" ht="15">
      <c r="A18" s="85" t="s">
        <v>733</v>
      </c>
      <c r="B18" s="91" t="s">
        <v>227</v>
      </c>
      <c r="C18" s="85">
        <f>VLOOKUP(GroupVertices[[#This Row],[Vertex]],Vertices[],MATCH("ID",Vertices[[#Headers],[Vertex]:[Vertex Content Word Count]],0),FALSE)</f>
        <v>15</v>
      </c>
    </row>
    <row r="19" spans="1:3" ht="15">
      <c r="A19" s="85" t="s">
        <v>733</v>
      </c>
      <c r="B19" s="91" t="s">
        <v>226</v>
      </c>
      <c r="C19" s="85">
        <f>VLOOKUP(GroupVertices[[#This Row],[Vertex]],Vertices[],MATCH("ID",Vertices[[#Headers],[Vertex]:[Vertex Content Word Count]],0),FALSE)</f>
        <v>14</v>
      </c>
    </row>
    <row r="20" spans="1:3" ht="15">
      <c r="A20" s="85" t="s">
        <v>733</v>
      </c>
      <c r="B20" s="91" t="s">
        <v>218</v>
      </c>
      <c r="C20" s="85">
        <f>VLOOKUP(GroupVertices[[#This Row],[Vertex]],Vertices[],MATCH("ID",Vertices[[#Headers],[Vertex]:[Vertex Content Word Count]],0),FALSE)</f>
        <v>12</v>
      </c>
    </row>
    <row r="21" spans="1:3" ht="15">
      <c r="A21" s="85" t="s">
        <v>734</v>
      </c>
      <c r="B21" s="91" t="s">
        <v>245</v>
      </c>
      <c r="C21" s="85">
        <f>VLOOKUP(GroupVertices[[#This Row],[Vertex]],Vertices[],MATCH("ID",Vertices[[#Headers],[Vertex]:[Vertex Content Word Count]],0),FALSE)</f>
        <v>36</v>
      </c>
    </row>
    <row r="22" spans="1:3" ht="15">
      <c r="A22" s="85" t="s">
        <v>734</v>
      </c>
      <c r="B22" s="91" t="s">
        <v>220</v>
      </c>
      <c r="C22" s="85">
        <f>VLOOKUP(GroupVertices[[#This Row],[Vertex]],Vertices[],MATCH("ID",Vertices[[#Headers],[Vertex]:[Vertex Content Word Count]],0),FALSE)</f>
        <v>21</v>
      </c>
    </row>
    <row r="23" spans="1:3" ht="15">
      <c r="A23" s="85" t="s">
        <v>734</v>
      </c>
      <c r="B23" s="91" t="s">
        <v>244</v>
      </c>
      <c r="C23" s="85">
        <f>VLOOKUP(GroupVertices[[#This Row],[Vertex]],Vertices[],MATCH("ID",Vertices[[#Headers],[Vertex]:[Vertex Content Word Count]],0),FALSE)</f>
        <v>35</v>
      </c>
    </row>
    <row r="24" spans="1:3" ht="15">
      <c r="A24" s="85" t="s">
        <v>734</v>
      </c>
      <c r="B24" s="91" t="s">
        <v>221</v>
      </c>
      <c r="C24" s="85">
        <f>VLOOKUP(GroupVertices[[#This Row],[Vertex]],Vertices[],MATCH("ID",Vertices[[#Headers],[Vertex]:[Vertex Content Word Count]],0),FALSE)</f>
        <v>34</v>
      </c>
    </row>
    <row r="25" spans="1:3" ht="15">
      <c r="A25" s="85" t="s">
        <v>734</v>
      </c>
      <c r="B25" s="91" t="s">
        <v>237</v>
      </c>
      <c r="C25" s="85">
        <f>VLOOKUP(GroupVertices[[#This Row],[Vertex]],Vertices[],MATCH("ID",Vertices[[#Headers],[Vertex]:[Vertex Content Word Count]],0),FALSE)</f>
        <v>27</v>
      </c>
    </row>
    <row r="26" spans="1:3" ht="15">
      <c r="A26" s="85" t="s">
        <v>734</v>
      </c>
      <c r="B26" s="91" t="s">
        <v>236</v>
      </c>
      <c r="C26" s="85">
        <f>VLOOKUP(GroupVertices[[#This Row],[Vertex]],Vertices[],MATCH("ID",Vertices[[#Headers],[Vertex]:[Vertex Content Word Count]],0),FALSE)</f>
        <v>26</v>
      </c>
    </row>
    <row r="27" spans="1:3" ht="15">
      <c r="A27" s="85" t="s">
        <v>734</v>
      </c>
      <c r="B27" s="91" t="s">
        <v>235</v>
      </c>
      <c r="C27" s="85">
        <f>VLOOKUP(GroupVertices[[#This Row],[Vertex]],Vertices[],MATCH("ID",Vertices[[#Headers],[Vertex]:[Vertex Content Word Count]],0),FALSE)</f>
        <v>25</v>
      </c>
    </row>
    <row r="28" spans="1:3" ht="15">
      <c r="A28" s="85" t="s">
        <v>734</v>
      </c>
      <c r="B28" s="91" t="s">
        <v>234</v>
      </c>
      <c r="C28" s="85">
        <f>VLOOKUP(GroupVertices[[#This Row],[Vertex]],Vertices[],MATCH("ID",Vertices[[#Headers],[Vertex]:[Vertex Content Word Count]],0),FALSE)</f>
        <v>24</v>
      </c>
    </row>
    <row r="29" spans="1:3" ht="15">
      <c r="A29" s="85" t="s">
        <v>734</v>
      </c>
      <c r="B29" s="91" t="s">
        <v>233</v>
      </c>
      <c r="C29" s="85">
        <f>VLOOKUP(GroupVertices[[#This Row],[Vertex]],Vertices[],MATCH("ID",Vertices[[#Headers],[Vertex]:[Vertex Content Word Count]],0),FALSE)</f>
        <v>23</v>
      </c>
    </row>
    <row r="30" spans="1:3" ht="15">
      <c r="A30" s="85" t="s">
        <v>734</v>
      </c>
      <c r="B30" s="91" t="s">
        <v>232</v>
      </c>
      <c r="C30" s="85">
        <f>VLOOKUP(GroupVertices[[#This Row],[Vertex]],Vertices[],MATCH("ID",Vertices[[#Headers],[Vertex]:[Vertex Content Word Count]],0),FALSE)</f>
        <v>22</v>
      </c>
    </row>
    <row r="31" spans="1:3" ht="15">
      <c r="A31" s="85" t="s">
        <v>735</v>
      </c>
      <c r="B31" s="91" t="s">
        <v>215</v>
      </c>
      <c r="C31" s="85">
        <f>VLOOKUP(GroupVertices[[#This Row],[Vertex]],Vertices[],MATCH("ID",Vertices[[#Headers],[Vertex]:[Vertex Content Word Count]],0),FALSE)</f>
        <v>9</v>
      </c>
    </row>
    <row r="32" spans="1:3" ht="15">
      <c r="A32" s="85" t="s">
        <v>735</v>
      </c>
      <c r="B32" s="91" t="s">
        <v>231</v>
      </c>
      <c r="C32" s="85">
        <f>VLOOKUP(GroupVertices[[#This Row],[Vertex]],Vertices[],MATCH("ID",Vertices[[#Headers],[Vertex]:[Vertex Content Word Count]],0),FALSE)</f>
        <v>20</v>
      </c>
    </row>
    <row r="33" spans="1:3" ht="15">
      <c r="A33" s="85" t="s">
        <v>735</v>
      </c>
      <c r="B33" s="91" t="s">
        <v>212</v>
      </c>
      <c r="C33" s="85">
        <f>VLOOKUP(GroupVertices[[#This Row],[Vertex]],Vertices[],MATCH("ID",Vertices[[#Headers],[Vertex]:[Vertex Content Word Count]],0),FALSE)</f>
        <v>3</v>
      </c>
    </row>
    <row r="34" spans="1:3" ht="15">
      <c r="A34" s="85" t="s">
        <v>735</v>
      </c>
      <c r="B34" s="91" t="s">
        <v>216</v>
      </c>
      <c r="C34" s="85">
        <f>VLOOKUP(GroupVertices[[#This Row],[Vertex]],Vertices[],MATCH("ID",Vertices[[#Headers],[Vertex]:[Vertex Content Word Count]],0),FALSE)</f>
        <v>10</v>
      </c>
    </row>
    <row r="35" spans="1:3" ht="15">
      <c r="A35" s="85" t="s">
        <v>735</v>
      </c>
      <c r="B35" s="91" t="s">
        <v>217</v>
      </c>
      <c r="C35" s="85">
        <f>VLOOKUP(GroupVertices[[#This Row],[Vertex]],Vertices[],MATCH("ID",Vertices[[#Headers],[Vertex]:[Vertex Content Word Count]],0),FALSE)</f>
        <v>11</v>
      </c>
    </row>
    <row r="36" spans="1:3" ht="15">
      <c r="A36" s="85" t="s">
        <v>735</v>
      </c>
      <c r="B36" s="91" t="s">
        <v>224</v>
      </c>
      <c r="C36" s="85">
        <f>VLOOKUP(GroupVertices[[#This Row],[Vertex]],Vertices[],MATCH("ID",Vertices[[#Headers],[Vertex]:[Vertex Content Word Count]],0),FALSE)</f>
        <v>7</v>
      </c>
    </row>
    <row r="37" spans="1:3" ht="15">
      <c r="A37" s="85" t="s">
        <v>735</v>
      </c>
      <c r="B37" s="91" t="s">
        <v>214</v>
      </c>
      <c r="C37" s="85">
        <f>VLOOKUP(GroupVertices[[#This Row],[Vertex]],Vertices[],MATCH("ID",Vertices[[#Headers],[Vertex]:[Vertex Content Word Count]],0),FALSE)</f>
        <v>8</v>
      </c>
    </row>
    <row r="38" spans="1:3" ht="15">
      <c r="A38" s="85" t="s">
        <v>735</v>
      </c>
      <c r="B38" s="91" t="s">
        <v>213</v>
      </c>
      <c r="C38" s="85">
        <f>VLOOKUP(GroupVertices[[#This Row],[Vertex]],Vertices[],MATCH("ID",Vertices[[#Headers],[Vertex]:[Vertex Content Word Count]],0),FALSE)</f>
        <v>6</v>
      </c>
    </row>
    <row r="39" spans="1:3" ht="15">
      <c r="A39" s="85" t="s">
        <v>735</v>
      </c>
      <c r="B39" s="91" t="s">
        <v>223</v>
      </c>
      <c r="C39" s="85">
        <f>VLOOKUP(GroupVertices[[#This Row],[Vertex]],Vertices[],MATCH("ID",Vertices[[#Headers],[Vertex]:[Vertex Content Word Count]],0),FALSE)</f>
        <v>5</v>
      </c>
    </row>
    <row r="40" spans="1:3" ht="15">
      <c r="A40" s="85" t="s">
        <v>735</v>
      </c>
      <c r="B40" s="91" t="s">
        <v>222</v>
      </c>
      <c r="C40"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745</v>
      </c>
      <c r="B2" s="36" t="s">
        <v>694</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29</v>
      </c>
      <c r="J2" s="39">
        <f>MIN(Vertices[Betweenness Centrality])</f>
        <v>0</v>
      </c>
      <c r="K2" s="40">
        <f>COUNTIF(Vertices[Betweenness Centrality],"&gt;= "&amp;J2)-COUNTIF(Vertices[Betweenness Centrality],"&gt;="&amp;J3)</f>
        <v>34</v>
      </c>
      <c r="L2" s="39">
        <f>MIN(Vertices[Closeness Centrality])</f>
        <v>0.009615</v>
      </c>
      <c r="M2" s="40">
        <f>COUNTIF(Vertices[Closeness Centrality],"&gt;= "&amp;L2)-COUNTIF(Vertices[Closeness Centrality],"&gt;="&amp;L3)</f>
        <v>6</v>
      </c>
      <c r="N2" s="39">
        <f>MIN(Vertices[Eigenvector Centrality])</f>
        <v>0.006258</v>
      </c>
      <c r="O2" s="40">
        <f>COUNTIF(Vertices[Eigenvector Centrality],"&gt;= "&amp;N2)-COUNTIF(Vertices[Eigenvector Centrality],"&gt;="&amp;N3)</f>
        <v>3</v>
      </c>
      <c r="P2" s="39">
        <f>MIN(Vertices[PageRank])</f>
        <v>0.405377</v>
      </c>
      <c r="Q2" s="40">
        <f>COUNTIF(Vertices[PageRank],"&gt;= "&amp;P2)-COUNTIF(Vertices[PageRank],"&gt;="&amp;P3)</f>
        <v>17</v>
      </c>
      <c r="R2" s="39">
        <f>MIN(Vertices[Clustering Coefficient])</f>
        <v>0</v>
      </c>
      <c r="S2" s="45">
        <f>COUNTIF(Vertices[Clustering Coefficient],"&gt;= "&amp;R2)-COUNTIF(Vertices[Clustering Coefficient],"&gt;="&amp;R3)</f>
        <v>18</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0.5636363636363636</v>
      </c>
      <c r="I3" s="42">
        <f>COUNTIF(Vertices[Out-Degree],"&gt;= "&amp;H3)-COUNTIF(Vertices[Out-Degree],"&gt;="&amp;H4)</f>
        <v>1</v>
      </c>
      <c r="J3" s="41">
        <f aca="true" t="shared" si="4" ref="J3:J26">J2+($J$57-$J$2)/BinDivisor</f>
        <v>22.09090909090909</v>
      </c>
      <c r="K3" s="42">
        <f>COUNTIF(Vertices[Betweenness Centrality],"&gt;= "&amp;J3)-COUNTIF(Vertices[Betweenness Centrality],"&gt;="&amp;J4)</f>
        <v>0</v>
      </c>
      <c r="L3" s="41">
        <f aca="true" t="shared" si="5" ref="L3:L26">L2+($L$57-$L$2)/BinDivisor</f>
        <v>0.0098534</v>
      </c>
      <c r="M3" s="42">
        <f>COUNTIF(Vertices[Closeness Centrality],"&gt;= "&amp;L3)-COUNTIF(Vertices[Closeness Centrality],"&gt;="&amp;L4)</f>
        <v>0</v>
      </c>
      <c r="N3" s="41">
        <f aca="true" t="shared" si="6" ref="N3:N26">N2+($N$57-$N$2)/BinDivisor</f>
        <v>0.008343163636363636</v>
      </c>
      <c r="O3" s="42">
        <f>COUNTIF(Vertices[Eigenvector Centrality],"&gt;= "&amp;N3)-COUNTIF(Vertices[Eigenvector Centrality],"&gt;="&amp;N4)</f>
        <v>1</v>
      </c>
      <c r="P3" s="41">
        <f aca="true" t="shared" si="7" ref="P3:P26">P2+($P$57-$P$2)/BinDivisor</f>
        <v>0.5775201818181819</v>
      </c>
      <c r="Q3" s="42">
        <f>COUNTIF(Vertices[PageRank],"&gt;= "&amp;P3)-COUNTIF(Vertices[PageRank],"&gt;="&amp;P4)</f>
        <v>13</v>
      </c>
      <c r="R3" s="41">
        <f aca="true" t="shared" si="8" ref="R3:R26">R2+($R$57-$R$2)/BinDivisor</f>
        <v>0.01818181818181818</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39</v>
      </c>
      <c r="D4" s="34">
        <f t="shared" si="1"/>
        <v>0</v>
      </c>
      <c r="E4" s="3">
        <f>COUNTIF(Vertices[Degree],"&gt;= "&amp;D4)-COUNTIF(Vertices[Degree],"&gt;="&amp;D5)</f>
        <v>0</v>
      </c>
      <c r="F4" s="39">
        <f t="shared" si="2"/>
        <v>0.21818181818181817</v>
      </c>
      <c r="G4" s="40">
        <f>COUNTIF(Vertices[In-Degree],"&gt;= "&amp;F4)-COUNTIF(Vertices[In-Degree],"&gt;="&amp;F5)</f>
        <v>0</v>
      </c>
      <c r="H4" s="39">
        <f t="shared" si="3"/>
        <v>1.1272727272727272</v>
      </c>
      <c r="I4" s="40">
        <f>COUNTIF(Vertices[Out-Degree],"&gt;= "&amp;H4)-COUNTIF(Vertices[Out-Degree],"&gt;="&amp;H5)</f>
        <v>0</v>
      </c>
      <c r="J4" s="39">
        <f t="shared" si="4"/>
        <v>44.18181818181818</v>
      </c>
      <c r="K4" s="40">
        <f>COUNTIF(Vertices[Betweenness Centrality],"&gt;= "&amp;J4)-COUNTIF(Vertices[Betweenness Centrality],"&gt;="&amp;J5)</f>
        <v>3</v>
      </c>
      <c r="L4" s="39">
        <f t="shared" si="5"/>
        <v>0.0100918</v>
      </c>
      <c r="M4" s="40">
        <f>COUNTIF(Vertices[Closeness Centrality],"&gt;= "&amp;L4)-COUNTIF(Vertices[Closeness Centrality],"&gt;="&amp;L5)</f>
        <v>0</v>
      </c>
      <c r="N4" s="39">
        <f t="shared" si="6"/>
        <v>0.010428327272727272</v>
      </c>
      <c r="O4" s="40">
        <f>COUNTIF(Vertices[Eigenvector Centrality],"&gt;= "&amp;N4)-COUNTIF(Vertices[Eigenvector Centrality],"&gt;="&amp;N5)</f>
        <v>1</v>
      </c>
      <c r="P4" s="39">
        <f t="shared" si="7"/>
        <v>0.7496633636363637</v>
      </c>
      <c r="Q4" s="40">
        <f>COUNTIF(Vertices[PageRank],"&gt;= "&amp;P4)-COUNTIF(Vertices[PageRank],"&gt;="&amp;P5)</f>
        <v>2</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0.32727272727272727</v>
      </c>
      <c r="G5" s="42">
        <f>COUNTIF(Vertices[In-Degree],"&gt;= "&amp;F5)-COUNTIF(Vertices[In-Degree],"&gt;="&amp;F6)</f>
        <v>0</v>
      </c>
      <c r="H5" s="41">
        <f t="shared" si="3"/>
        <v>1.690909090909091</v>
      </c>
      <c r="I5" s="42">
        <f>COUNTIF(Vertices[Out-Degree],"&gt;= "&amp;H5)-COUNTIF(Vertices[Out-Degree],"&gt;="&amp;H6)</f>
        <v>3</v>
      </c>
      <c r="J5" s="41">
        <f t="shared" si="4"/>
        <v>66.27272727272727</v>
      </c>
      <c r="K5" s="42">
        <f>COUNTIF(Vertices[Betweenness Centrality],"&gt;= "&amp;J5)-COUNTIF(Vertices[Betweenness Centrality],"&gt;="&amp;J6)</f>
        <v>0</v>
      </c>
      <c r="L5" s="41">
        <f t="shared" si="5"/>
        <v>0.0103302</v>
      </c>
      <c r="M5" s="42">
        <f>COUNTIF(Vertices[Closeness Centrality],"&gt;= "&amp;L5)-COUNTIF(Vertices[Closeness Centrality],"&gt;="&amp;L6)</f>
        <v>0</v>
      </c>
      <c r="N5" s="41">
        <f t="shared" si="6"/>
        <v>0.012513490909090909</v>
      </c>
      <c r="O5" s="42">
        <f>COUNTIF(Vertices[Eigenvector Centrality],"&gt;= "&amp;N5)-COUNTIF(Vertices[Eigenvector Centrality],"&gt;="&amp;N6)</f>
        <v>0</v>
      </c>
      <c r="P5" s="41">
        <f t="shared" si="7"/>
        <v>0.9218065454545454</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52</v>
      </c>
      <c r="D6" s="34">
        <f t="shared" si="1"/>
        <v>0</v>
      </c>
      <c r="E6" s="3">
        <f>COUNTIF(Vertices[Degree],"&gt;= "&amp;D6)-COUNTIF(Vertices[Degree],"&gt;="&amp;D7)</f>
        <v>0</v>
      </c>
      <c r="F6" s="39">
        <f t="shared" si="2"/>
        <v>0.43636363636363634</v>
      </c>
      <c r="G6" s="40">
        <f>COUNTIF(Vertices[In-Degree],"&gt;= "&amp;F6)-COUNTIF(Vertices[In-Degree],"&gt;="&amp;F7)</f>
        <v>0</v>
      </c>
      <c r="H6" s="39">
        <f t="shared" si="3"/>
        <v>2.2545454545454544</v>
      </c>
      <c r="I6" s="40">
        <f>COUNTIF(Vertices[Out-Degree],"&gt;= "&amp;H6)-COUNTIF(Vertices[Out-Degree],"&gt;="&amp;H7)</f>
        <v>0</v>
      </c>
      <c r="J6" s="39">
        <f t="shared" si="4"/>
        <v>88.36363636363636</v>
      </c>
      <c r="K6" s="40">
        <f>COUNTIF(Vertices[Betweenness Centrality],"&gt;= "&amp;J6)-COUNTIF(Vertices[Betweenness Centrality],"&gt;="&amp;J7)</f>
        <v>0</v>
      </c>
      <c r="L6" s="39">
        <f t="shared" si="5"/>
        <v>0.0105686</v>
      </c>
      <c r="M6" s="40">
        <f>COUNTIF(Vertices[Closeness Centrality],"&gt;= "&amp;L6)-COUNTIF(Vertices[Closeness Centrality],"&gt;="&amp;L7)</f>
        <v>0</v>
      </c>
      <c r="N6" s="39">
        <f t="shared" si="6"/>
        <v>0.014598654545454545</v>
      </c>
      <c r="O6" s="40">
        <f>COUNTIF(Vertices[Eigenvector Centrality],"&gt;= "&amp;N6)-COUNTIF(Vertices[Eigenvector Centrality],"&gt;="&amp;N7)</f>
        <v>1</v>
      </c>
      <c r="P6" s="39">
        <f t="shared" si="7"/>
        <v>1.0939497272727272</v>
      </c>
      <c r="Q6" s="40">
        <f>COUNTIF(Vertices[PageRank],"&gt;= "&amp;P6)-COUNTIF(Vertices[PageRank],"&gt;="&amp;P7)</f>
        <v>1</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46</v>
      </c>
      <c r="D7" s="34">
        <f t="shared" si="1"/>
        <v>0</v>
      </c>
      <c r="E7" s="3">
        <f>COUNTIF(Vertices[Degree],"&gt;= "&amp;D7)-COUNTIF(Vertices[Degree],"&gt;="&amp;D8)</f>
        <v>0</v>
      </c>
      <c r="F7" s="41">
        <f t="shared" si="2"/>
        <v>0.5454545454545454</v>
      </c>
      <c r="G7" s="42">
        <f>COUNTIF(Vertices[In-Degree],"&gt;= "&amp;F7)-COUNTIF(Vertices[In-Degree],"&gt;="&amp;F8)</f>
        <v>0</v>
      </c>
      <c r="H7" s="41">
        <f t="shared" si="3"/>
        <v>2.818181818181818</v>
      </c>
      <c r="I7" s="42">
        <f>COUNTIF(Vertices[Out-Degree],"&gt;= "&amp;H7)-COUNTIF(Vertices[Out-Degree],"&gt;="&amp;H8)</f>
        <v>0</v>
      </c>
      <c r="J7" s="41">
        <f t="shared" si="4"/>
        <v>110.45454545454545</v>
      </c>
      <c r="K7" s="42">
        <f>COUNTIF(Vertices[Betweenness Centrality],"&gt;= "&amp;J7)-COUNTIF(Vertices[Betweenness Centrality],"&gt;="&amp;J8)</f>
        <v>0</v>
      </c>
      <c r="L7" s="41">
        <f t="shared" si="5"/>
        <v>0.010806999999999999</v>
      </c>
      <c r="M7" s="42">
        <f>COUNTIF(Vertices[Closeness Centrality],"&gt;= "&amp;L7)-COUNTIF(Vertices[Closeness Centrality],"&gt;="&amp;L8)</f>
        <v>0</v>
      </c>
      <c r="N7" s="41">
        <f t="shared" si="6"/>
        <v>0.01668381818181818</v>
      </c>
      <c r="O7" s="42">
        <f>COUNTIF(Vertices[Eigenvector Centrality],"&gt;= "&amp;N7)-COUNTIF(Vertices[Eigenvector Centrality],"&gt;="&amp;N8)</f>
        <v>14</v>
      </c>
      <c r="P7" s="41">
        <f t="shared" si="7"/>
        <v>1.266092909090909</v>
      </c>
      <c r="Q7" s="42">
        <f>COUNTIF(Vertices[PageRank],"&gt;= "&amp;P7)-COUNTIF(Vertices[PageRank],"&gt;="&amp;P8)</f>
        <v>1</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98</v>
      </c>
      <c r="D8" s="34">
        <f t="shared" si="1"/>
        <v>0</v>
      </c>
      <c r="E8" s="3">
        <f>COUNTIF(Vertices[Degree],"&gt;= "&amp;D8)-COUNTIF(Vertices[Degree],"&gt;="&amp;D9)</f>
        <v>0</v>
      </c>
      <c r="F8" s="39">
        <f t="shared" si="2"/>
        <v>0.6545454545454545</v>
      </c>
      <c r="G8" s="40">
        <f>COUNTIF(Vertices[In-Degree],"&gt;= "&amp;F8)-COUNTIF(Vertices[In-Degree],"&gt;="&amp;F9)</f>
        <v>0</v>
      </c>
      <c r="H8" s="39">
        <f t="shared" si="3"/>
        <v>3.3818181818181814</v>
      </c>
      <c r="I8" s="40">
        <f>COUNTIF(Vertices[Out-Degree],"&gt;= "&amp;H8)-COUNTIF(Vertices[Out-Degree],"&gt;="&amp;H9)</f>
        <v>0</v>
      </c>
      <c r="J8" s="39">
        <f t="shared" si="4"/>
        <v>132.54545454545453</v>
      </c>
      <c r="K8" s="40">
        <f>COUNTIF(Vertices[Betweenness Centrality],"&gt;= "&amp;J8)-COUNTIF(Vertices[Betweenness Centrality],"&gt;="&amp;J9)</f>
        <v>0</v>
      </c>
      <c r="L8" s="39">
        <f t="shared" si="5"/>
        <v>0.011045399999999999</v>
      </c>
      <c r="M8" s="40">
        <f>COUNTIF(Vertices[Closeness Centrality],"&gt;= "&amp;L8)-COUNTIF(Vertices[Closeness Centrality],"&gt;="&amp;L9)</f>
        <v>0</v>
      </c>
      <c r="N8" s="39">
        <f t="shared" si="6"/>
        <v>0.018768981818181818</v>
      </c>
      <c r="O8" s="40">
        <f>COUNTIF(Vertices[Eigenvector Centrality],"&gt;= "&amp;N8)-COUNTIF(Vertices[Eigenvector Centrality],"&gt;="&amp;N9)</f>
        <v>0</v>
      </c>
      <c r="P8" s="39">
        <f t="shared" si="7"/>
        <v>1.4382360909090908</v>
      </c>
      <c r="Q8" s="40">
        <f>COUNTIF(Vertices[PageRank],"&gt;= "&amp;P8)-COUNTIF(Vertices[PageRank],"&gt;="&amp;P9)</f>
        <v>0</v>
      </c>
      <c r="R8" s="39">
        <f t="shared" si="8"/>
        <v>0.1090909090909091</v>
      </c>
      <c r="S8" s="45">
        <f>COUNTIF(Vertices[Clustering Coefficient],"&gt;= "&amp;R8)-COUNTIF(Vertices[Clustering Coefficient],"&gt;="&amp;R9)</f>
        <v>2</v>
      </c>
      <c r="T8" s="39" t="e">
        <f ca="1" t="shared" si="9"/>
        <v>#REF!</v>
      </c>
      <c r="U8" s="40" t="e">
        <f ca="1" t="shared" si="0"/>
        <v>#REF!</v>
      </c>
    </row>
    <row r="9" spans="1:21" ht="15">
      <c r="A9" s="130"/>
      <c r="B9" s="130"/>
      <c r="D9" s="34">
        <f t="shared" si="1"/>
        <v>0</v>
      </c>
      <c r="E9" s="3">
        <f>COUNTIF(Vertices[Degree],"&gt;= "&amp;D9)-COUNTIF(Vertices[Degree],"&gt;="&amp;D10)</f>
        <v>0</v>
      </c>
      <c r="F9" s="41">
        <f t="shared" si="2"/>
        <v>0.7636363636363637</v>
      </c>
      <c r="G9" s="42">
        <f>COUNTIF(Vertices[In-Degree],"&gt;= "&amp;F9)-COUNTIF(Vertices[In-Degree],"&gt;="&amp;F10)</f>
        <v>0</v>
      </c>
      <c r="H9" s="41">
        <f t="shared" si="3"/>
        <v>3.945454545454545</v>
      </c>
      <c r="I9" s="42">
        <f>COUNTIF(Vertices[Out-Degree],"&gt;= "&amp;H9)-COUNTIF(Vertices[Out-Degree],"&gt;="&amp;H10)</f>
        <v>2</v>
      </c>
      <c r="J9" s="41">
        <f t="shared" si="4"/>
        <v>154.63636363636363</v>
      </c>
      <c r="K9" s="42">
        <f>COUNTIF(Vertices[Betweenness Centrality],"&gt;= "&amp;J9)-COUNTIF(Vertices[Betweenness Centrality],"&gt;="&amp;J10)</f>
        <v>0</v>
      </c>
      <c r="L9" s="41">
        <f t="shared" si="5"/>
        <v>0.011283799999999998</v>
      </c>
      <c r="M9" s="42">
        <f>COUNTIF(Vertices[Closeness Centrality],"&gt;= "&amp;L9)-COUNTIF(Vertices[Closeness Centrality],"&gt;="&amp;L10)</f>
        <v>0</v>
      </c>
      <c r="N9" s="41">
        <f t="shared" si="6"/>
        <v>0.020854145454545454</v>
      </c>
      <c r="O9" s="42">
        <f>COUNTIF(Vertices[Eigenvector Centrality],"&gt;= "&amp;N9)-COUNTIF(Vertices[Eigenvector Centrality],"&gt;="&amp;N10)</f>
        <v>3</v>
      </c>
      <c r="P9" s="41">
        <f t="shared" si="7"/>
        <v>1.6103792727272725</v>
      </c>
      <c r="Q9" s="42">
        <f>COUNTIF(Vertices[PageRank],"&gt;= "&amp;P9)-COUNTIF(Vertices[PageRank],"&gt;="&amp;P10)</f>
        <v>1</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0.8727272727272728</v>
      </c>
      <c r="G10" s="40">
        <f>COUNTIF(Vertices[In-Degree],"&gt;= "&amp;F10)-COUNTIF(Vertices[In-Degree],"&gt;="&amp;F11)</f>
        <v>0</v>
      </c>
      <c r="H10" s="39">
        <f t="shared" si="3"/>
        <v>4.509090909090909</v>
      </c>
      <c r="I10" s="40">
        <f>COUNTIF(Vertices[Out-Degree],"&gt;= "&amp;H10)-COUNTIF(Vertices[Out-Degree],"&gt;="&amp;H11)</f>
        <v>2</v>
      </c>
      <c r="J10" s="39">
        <f t="shared" si="4"/>
        <v>176.72727272727272</v>
      </c>
      <c r="K10" s="40">
        <f>COUNTIF(Vertices[Betweenness Centrality],"&gt;= "&amp;J10)-COUNTIF(Vertices[Betweenness Centrality],"&gt;="&amp;J11)</f>
        <v>0</v>
      </c>
      <c r="L10" s="39">
        <f t="shared" si="5"/>
        <v>0.011522199999999998</v>
      </c>
      <c r="M10" s="40">
        <f>COUNTIF(Vertices[Closeness Centrality],"&gt;= "&amp;L10)-COUNTIF(Vertices[Closeness Centrality],"&gt;="&amp;L11)</f>
        <v>0</v>
      </c>
      <c r="N10" s="39">
        <f t="shared" si="6"/>
        <v>0.02293930909090909</v>
      </c>
      <c r="O10" s="40">
        <f>COUNTIF(Vertices[Eigenvector Centrality],"&gt;= "&amp;N10)-COUNTIF(Vertices[Eigenvector Centrality],"&gt;="&amp;N11)</f>
        <v>0</v>
      </c>
      <c r="P10" s="39">
        <f t="shared" si="7"/>
        <v>1.7825224545454543</v>
      </c>
      <c r="Q10" s="40">
        <f>COUNTIF(Vertices[PageRank],"&gt;= "&amp;P10)-COUNTIF(Vertices[PageRank],"&gt;="&amp;P11)</f>
        <v>1</v>
      </c>
      <c r="R10" s="39">
        <f t="shared" si="8"/>
        <v>0.14545454545454548</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0.9818181818181819</v>
      </c>
      <c r="G11" s="42">
        <f>COUNTIF(Vertices[In-Degree],"&gt;= "&amp;F11)-COUNTIF(Vertices[In-Degree],"&gt;="&amp;F12)</f>
        <v>17</v>
      </c>
      <c r="H11" s="41">
        <f t="shared" si="3"/>
        <v>5.072727272727272</v>
      </c>
      <c r="I11" s="42">
        <f>COUNTIF(Vertices[Out-Degree],"&gt;= "&amp;H11)-COUNTIF(Vertices[Out-Degree],"&gt;="&amp;H12)</f>
        <v>0</v>
      </c>
      <c r="J11" s="41">
        <f t="shared" si="4"/>
        <v>198.8181818181818</v>
      </c>
      <c r="K11" s="42">
        <f>COUNTIF(Vertices[Betweenness Centrality],"&gt;= "&amp;J11)-COUNTIF(Vertices[Betweenness Centrality],"&gt;="&amp;J12)</f>
        <v>0</v>
      </c>
      <c r="L11" s="41">
        <f t="shared" si="5"/>
        <v>0.011760599999999998</v>
      </c>
      <c r="M11" s="42">
        <f>COUNTIF(Vertices[Closeness Centrality],"&gt;= "&amp;L11)-COUNTIF(Vertices[Closeness Centrality],"&gt;="&amp;L12)</f>
        <v>0</v>
      </c>
      <c r="N11" s="41">
        <f t="shared" si="6"/>
        <v>0.025024472727272727</v>
      </c>
      <c r="O11" s="42">
        <f>COUNTIF(Vertices[Eigenvector Centrality],"&gt;= "&amp;N11)-COUNTIF(Vertices[Eigenvector Centrality],"&gt;="&amp;N12)</f>
        <v>8</v>
      </c>
      <c r="P11" s="41">
        <f t="shared" si="7"/>
        <v>1.954665636363636</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v>0.09836065573770492</v>
      </c>
      <c r="D12" s="34">
        <f t="shared" si="1"/>
        <v>0</v>
      </c>
      <c r="E12" s="3">
        <f>COUNTIF(Vertices[Degree],"&gt;= "&amp;D12)-COUNTIF(Vertices[Degree],"&gt;="&amp;D13)</f>
        <v>0</v>
      </c>
      <c r="F12" s="39">
        <f t="shared" si="2"/>
        <v>1.090909090909091</v>
      </c>
      <c r="G12" s="40">
        <f>COUNTIF(Vertices[In-Degree],"&gt;= "&amp;F12)-COUNTIF(Vertices[In-Degree],"&gt;="&amp;F13)</f>
        <v>0</v>
      </c>
      <c r="H12" s="39">
        <f t="shared" si="3"/>
        <v>5.636363636363636</v>
      </c>
      <c r="I12" s="40">
        <f>COUNTIF(Vertices[Out-Degree],"&gt;= "&amp;H12)-COUNTIF(Vertices[Out-Degree],"&gt;="&amp;H13)</f>
        <v>0</v>
      </c>
      <c r="J12" s="39">
        <f t="shared" si="4"/>
        <v>220.9090909090909</v>
      </c>
      <c r="K12" s="40">
        <f>COUNTIF(Vertices[Betweenness Centrality],"&gt;= "&amp;J12)-COUNTIF(Vertices[Betweenness Centrality],"&gt;="&amp;J13)</f>
        <v>0</v>
      </c>
      <c r="L12" s="39">
        <f t="shared" si="5"/>
        <v>0.011998999999999998</v>
      </c>
      <c r="M12" s="40">
        <f>COUNTIF(Vertices[Closeness Centrality],"&gt;= "&amp;L12)-COUNTIF(Vertices[Closeness Centrality],"&gt;="&amp;L13)</f>
        <v>0</v>
      </c>
      <c r="N12" s="39">
        <f t="shared" si="6"/>
        <v>0.027109636363636364</v>
      </c>
      <c r="O12" s="40">
        <f>COUNTIF(Vertices[Eigenvector Centrality],"&gt;= "&amp;N12)-COUNTIF(Vertices[Eigenvector Centrality],"&gt;="&amp;N13)</f>
        <v>1</v>
      </c>
      <c r="P12" s="39">
        <f t="shared" si="7"/>
        <v>2.126808818181818</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0.1791044776119403</v>
      </c>
      <c r="D13" s="34">
        <f t="shared" si="1"/>
        <v>0</v>
      </c>
      <c r="E13" s="3">
        <f>COUNTIF(Vertices[Degree],"&gt;= "&amp;D13)-COUNTIF(Vertices[Degree],"&gt;="&amp;D14)</f>
        <v>0</v>
      </c>
      <c r="F13" s="41">
        <f t="shared" si="2"/>
        <v>1.2000000000000002</v>
      </c>
      <c r="G13" s="42">
        <f>COUNTIF(Vertices[In-Degree],"&gt;= "&amp;F13)-COUNTIF(Vertices[In-Degree],"&gt;="&amp;F14)</f>
        <v>0</v>
      </c>
      <c r="H13" s="41">
        <f t="shared" si="3"/>
        <v>6.199999999999999</v>
      </c>
      <c r="I13" s="42">
        <f>COUNTIF(Vertices[Out-Degree],"&gt;= "&amp;H13)-COUNTIF(Vertices[Out-Degree],"&gt;="&amp;H14)</f>
        <v>0</v>
      </c>
      <c r="J13" s="41">
        <f t="shared" si="4"/>
        <v>243</v>
      </c>
      <c r="K13" s="42">
        <f>COUNTIF(Vertices[Betweenness Centrality],"&gt;= "&amp;J13)-COUNTIF(Vertices[Betweenness Centrality],"&gt;="&amp;J14)</f>
        <v>0</v>
      </c>
      <c r="L13" s="41">
        <f t="shared" si="5"/>
        <v>0.012237399999999997</v>
      </c>
      <c r="M13" s="42">
        <f>COUNTIF(Vertices[Closeness Centrality],"&gt;= "&amp;L13)-COUNTIF(Vertices[Closeness Centrality],"&gt;="&amp;L14)</f>
        <v>14</v>
      </c>
      <c r="N13" s="41">
        <f t="shared" si="6"/>
        <v>0.0291948</v>
      </c>
      <c r="O13" s="42">
        <f>COUNTIF(Vertices[Eigenvector Centrality],"&gt;= "&amp;N13)-COUNTIF(Vertices[Eigenvector Centrality],"&gt;="&amp;N14)</f>
        <v>0</v>
      </c>
      <c r="P13" s="41">
        <f t="shared" si="7"/>
        <v>2.298952</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1.3090909090909093</v>
      </c>
      <c r="G14" s="40">
        <f>COUNTIF(Vertices[In-Degree],"&gt;= "&amp;F14)-COUNTIF(Vertices[In-Degree],"&gt;="&amp;F15)</f>
        <v>0</v>
      </c>
      <c r="H14" s="39">
        <f t="shared" si="3"/>
        <v>6.763636363636363</v>
      </c>
      <c r="I14" s="40">
        <f>COUNTIF(Vertices[Out-Degree],"&gt;= "&amp;H14)-COUNTIF(Vertices[Out-Degree],"&gt;="&amp;H15)</f>
        <v>0</v>
      </c>
      <c r="J14" s="39">
        <f t="shared" si="4"/>
        <v>265.09090909090907</v>
      </c>
      <c r="K14" s="40">
        <f>COUNTIF(Vertices[Betweenness Centrality],"&gt;= "&amp;J14)-COUNTIF(Vertices[Betweenness Centrality],"&gt;="&amp;J15)</f>
        <v>0</v>
      </c>
      <c r="L14" s="39">
        <f t="shared" si="5"/>
        <v>0.012475799999999997</v>
      </c>
      <c r="M14" s="40">
        <f>COUNTIF(Vertices[Closeness Centrality],"&gt;= "&amp;L14)-COUNTIF(Vertices[Closeness Centrality],"&gt;="&amp;L15)</f>
        <v>11</v>
      </c>
      <c r="N14" s="39">
        <f t="shared" si="6"/>
        <v>0.031279963636363636</v>
      </c>
      <c r="O14" s="40">
        <f>COUNTIF(Vertices[Eigenvector Centrality],"&gt;= "&amp;N14)-COUNTIF(Vertices[Eigenvector Centrality],"&gt;="&amp;N15)</f>
        <v>0</v>
      </c>
      <c r="P14" s="39">
        <f t="shared" si="7"/>
        <v>2.471095181818182</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1.4181818181818184</v>
      </c>
      <c r="G15" s="42">
        <f>COUNTIF(Vertices[In-Degree],"&gt;= "&amp;F15)-COUNTIF(Vertices[In-Degree],"&gt;="&amp;F16)</f>
        <v>0</v>
      </c>
      <c r="H15" s="41">
        <f t="shared" si="3"/>
        <v>7.327272727272726</v>
      </c>
      <c r="I15" s="42">
        <f>COUNTIF(Vertices[Out-Degree],"&gt;= "&amp;H15)-COUNTIF(Vertices[Out-Degree],"&gt;="&amp;H16)</f>
        <v>0</v>
      </c>
      <c r="J15" s="41">
        <f t="shared" si="4"/>
        <v>287.18181818181813</v>
      </c>
      <c r="K15" s="42">
        <f>COUNTIF(Vertices[Betweenness Centrality],"&gt;= "&amp;J15)-COUNTIF(Vertices[Betweenness Centrality],"&gt;="&amp;J16)</f>
        <v>0</v>
      </c>
      <c r="L15" s="41">
        <f t="shared" si="5"/>
        <v>0.012714199999999997</v>
      </c>
      <c r="M15" s="42">
        <f>COUNTIF(Vertices[Closeness Centrality],"&gt;= "&amp;L15)-COUNTIF(Vertices[Closeness Centrality],"&gt;="&amp;L16)</f>
        <v>2</v>
      </c>
      <c r="N15" s="41">
        <f t="shared" si="6"/>
        <v>0.03336512727272727</v>
      </c>
      <c r="O15" s="42">
        <f>COUNTIF(Vertices[Eigenvector Centrality],"&gt;= "&amp;N15)-COUNTIF(Vertices[Eigenvector Centrality],"&gt;="&amp;N16)</f>
        <v>1</v>
      </c>
      <c r="P15" s="41">
        <f t="shared" si="7"/>
        <v>2.643238363636364</v>
      </c>
      <c r="Q15" s="42">
        <f>COUNTIF(Vertices[PageRank],"&gt;= "&amp;P15)-COUNTIF(Vertices[PageRank],"&gt;="&amp;P16)</f>
        <v>1</v>
      </c>
      <c r="R15" s="41">
        <f t="shared" si="8"/>
        <v>0.23636363636363641</v>
      </c>
      <c r="S15" s="46">
        <f>COUNTIF(Vertices[Clustering Coefficient],"&gt;= "&amp;R15)-COUNTIF(Vertices[Clustering Coefficient],"&gt;="&amp;R16)</f>
        <v>1</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1.5272727272727276</v>
      </c>
      <c r="G16" s="40">
        <f>COUNTIF(Vertices[In-Degree],"&gt;= "&amp;F16)-COUNTIF(Vertices[In-Degree],"&gt;="&amp;F17)</f>
        <v>0</v>
      </c>
      <c r="H16" s="39">
        <f t="shared" si="3"/>
        <v>7.89090909090909</v>
      </c>
      <c r="I16" s="40">
        <f>COUNTIF(Vertices[Out-Degree],"&gt;= "&amp;H16)-COUNTIF(Vertices[Out-Degree],"&gt;="&amp;H17)</f>
        <v>0</v>
      </c>
      <c r="J16" s="39">
        <f t="shared" si="4"/>
        <v>309.2727272727272</v>
      </c>
      <c r="K16" s="40">
        <f>COUNTIF(Vertices[Betweenness Centrality],"&gt;= "&amp;J16)-COUNTIF(Vertices[Betweenness Centrality],"&gt;="&amp;J17)</f>
        <v>1</v>
      </c>
      <c r="L16" s="39">
        <f t="shared" si="5"/>
        <v>0.012952599999999996</v>
      </c>
      <c r="M16" s="40">
        <f>COUNTIF(Vertices[Closeness Centrality],"&gt;= "&amp;L16)-COUNTIF(Vertices[Closeness Centrality],"&gt;="&amp;L17)</f>
        <v>0</v>
      </c>
      <c r="N16" s="39">
        <f t="shared" si="6"/>
        <v>0.03545029090909091</v>
      </c>
      <c r="O16" s="40">
        <f>COUNTIF(Vertices[Eigenvector Centrality],"&gt;= "&amp;N16)-COUNTIF(Vertices[Eigenvector Centrality],"&gt;="&amp;N17)</f>
        <v>0</v>
      </c>
      <c r="P16" s="39">
        <f t="shared" si="7"/>
        <v>2.815381545454546</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39</v>
      </c>
      <c r="D17" s="34">
        <f t="shared" si="1"/>
        <v>0</v>
      </c>
      <c r="E17" s="3">
        <f>COUNTIF(Vertices[Degree],"&gt;= "&amp;D17)-COUNTIF(Vertices[Degree],"&gt;="&amp;D18)</f>
        <v>0</v>
      </c>
      <c r="F17" s="41">
        <f t="shared" si="2"/>
        <v>1.6363636363636367</v>
      </c>
      <c r="G17" s="42">
        <f>COUNTIF(Vertices[In-Degree],"&gt;= "&amp;F17)-COUNTIF(Vertices[In-Degree],"&gt;="&amp;F18)</f>
        <v>0</v>
      </c>
      <c r="H17" s="41">
        <f t="shared" si="3"/>
        <v>8.454545454545453</v>
      </c>
      <c r="I17" s="42">
        <f>COUNTIF(Vertices[Out-Degree],"&gt;= "&amp;H17)-COUNTIF(Vertices[Out-Degree],"&gt;="&amp;H18)</f>
        <v>0</v>
      </c>
      <c r="J17" s="41">
        <f t="shared" si="4"/>
        <v>331.36363636363626</v>
      </c>
      <c r="K17" s="42">
        <f>COUNTIF(Vertices[Betweenness Centrality],"&gt;= "&amp;J17)-COUNTIF(Vertices[Betweenness Centrality],"&gt;="&amp;J18)</f>
        <v>0</v>
      </c>
      <c r="L17" s="41">
        <f t="shared" si="5"/>
        <v>0.013190999999999996</v>
      </c>
      <c r="M17" s="42">
        <f>COUNTIF(Vertices[Closeness Centrality],"&gt;= "&amp;L17)-COUNTIF(Vertices[Closeness Centrality],"&gt;="&amp;L18)</f>
        <v>0</v>
      </c>
      <c r="N17" s="41">
        <f t="shared" si="6"/>
        <v>0.037535454545454545</v>
      </c>
      <c r="O17" s="42">
        <f>COUNTIF(Vertices[Eigenvector Centrality],"&gt;= "&amp;N17)-COUNTIF(Vertices[Eigenvector Centrality],"&gt;="&amp;N18)</f>
        <v>1</v>
      </c>
      <c r="P17" s="41">
        <f t="shared" si="7"/>
        <v>2.987524727272728</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98</v>
      </c>
      <c r="D18" s="34">
        <f t="shared" si="1"/>
        <v>0</v>
      </c>
      <c r="E18" s="3">
        <f>COUNTIF(Vertices[Degree],"&gt;= "&amp;D18)-COUNTIF(Vertices[Degree],"&gt;="&amp;D19)</f>
        <v>0</v>
      </c>
      <c r="F18" s="39">
        <f t="shared" si="2"/>
        <v>1.7454545454545458</v>
      </c>
      <c r="G18" s="40">
        <f>COUNTIF(Vertices[In-Degree],"&gt;= "&amp;F18)-COUNTIF(Vertices[In-Degree],"&gt;="&amp;F19)</f>
        <v>0</v>
      </c>
      <c r="H18" s="39">
        <f t="shared" si="3"/>
        <v>9.018181818181818</v>
      </c>
      <c r="I18" s="40">
        <f>COUNTIF(Vertices[Out-Degree],"&gt;= "&amp;H18)-COUNTIF(Vertices[Out-Degree],"&gt;="&amp;H19)</f>
        <v>0</v>
      </c>
      <c r="J18" s="39">
        <f t="shared" si="4"/>
        <v>353.4545454545453</v>
      </c>
      <c r="K18" s="40">
        <f>COUNTIF(Vertices[Betweenness Centrality],"&gt;= "&amp;J18)-COUNTIF(Vertices[Betweenness Centrality],"&gt;="&amp;J19)</f>
        <v>0</v>
      </c>
      <c r="L18" s="39">
        <f t="shared" si="5"/>
        <v>0.013429399999999996</v>
      </c>
      <c r="M18" s="40">
        <f>COUNTIF(Vertices[Closeness Centrality],"&gt;= "&amp;L18)-COUNTIF(Vertices[Closeness Centrality],"&gt;="&amp;L19)</f>
        <v>0</v>
      </c>
      <c r="N18" s="39">
        <f t="shared" si="6"/>
        <v>0.03962061818181818</v>
      </c>
      <c r="O18" s="40">
        <f>COUNTIF(Vertices[Eigenvector Centrality],"&gt;= "&amp;N18)-COUNTIF(Vertices[Eigenvector Centrality],"&gt;="&amp;N19)</f>
        <v>1</v>
      </c>
      <c r="P18" s="39">
        <f t="shared" si="7"/>
        <v>3.15966790909091</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1.854545454545455</v>
      </c>
      <c r="G19" s="42">
        <f>COUNTIF(Vertices[In-Degree],"&gt;= "&amp;F19)-COUNTIF(Vertices[In-Degree],"&gt;="&amp;F20)</f>
        <v>0</v>
      </c>
      <c r="H19" s="41">
        <f t="shared" si="3"/>
        <v>9.581818181818182</v>
      </c>
      <c r="I19" s="42">
        <f>COUNTIF(Vertices[Out-Degree],"&gt;= "&amp;H19)-COUNTIF(Vertices[Out-Degree],"&gt;="&amp;H20)</f>
        <v>0</v>
      </c>
      <c r="J19" s="41">
        <f t="shared" si="4"/>
        <v>375.5454545454544</v>
      </c>
      <c r="K19" s="42">
        <f>COUNTIF(Vertices[Betweenness Centrality],"&gt;= "&amp;J19)-COUNTIF(Vertices[Betweenness Centrality],"&gt;="&amp;J20)</f>
        <v>0</v>
      </c>
      <c r="L19" s="41">
        <f t="shared" si="5"/>
        <v>0.013667799999999996</v>
      </c>
      <c r="M19" s="42">
        <f>COUNTIF(Vertices[Closeness Centrality],"&gt;= "&amp;L19)-COUNTIF(Vertices[Closeness Centrality],"&gt;="&amp;L20)</f>
        <v>1</v>
      </c>
      <c r="N19" s="41">
        <f t="shared" si="6"/>
        <v>0.04170578181818182</v>
      </c>
      <c r="O19" s="42">
        <f>COUNTIF(Vertices[Eigenvector Centrality],"&gt;= "&amp;N19)-COUNTIF(Vertices[Eigenvector Centrality],"&gt;="&amp;N20)</f>
        <v>1</v>
      </c>
      <c r="P19" s="41">
        <f t="shared" si="7"/>
        <v>3.331811090909092</v>
      </c>
      <c r="Q19" s="42">
        <f>COUNTIF(Vertices[PageRank],"&gt;= "&amp;P19)-COUNTIF(Vertices[PageRank],"&gt;="&amp;P20)</f>
        <v>0</v>
      </c>
      <c r="R19" s="41">
        <f t="shared" si="8"/>
        <v>0.30909090909090914</v>
      </c>
      <c r="S19" s="46">
        <f>COUNTIF(Vertices[Clustering Coefficient],"&gt;= "&amp;R19)-COUNTIF(Vertices[Clustering Coefficient],"&gt;="&amp;R20)</f>
        <v>1</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1.963636363636364</v>
      </c>
      <c r="G20" s="40">
        <f>COUNTIF(Vertices[In-Degree],"&gt;= "&amp;F20)-COUNTIF(Vertices[In-Degree],"&gt;="&amp;F21)</f>
        <v>12</v>
      </c>
      <c r="H20" s="39">
        <f t="shared" si="3"/>
        <v>10.145454545454546</v>
      </c>
      <c r="I20" s="40">
        <f>COUNTIF(Vertices[Out-Degree],"&gt;= "&amp;H20)-COUNTIF(Vertices[Out-Degree],"&gt;="&amp;H21)</f>
        <v>0</v>
      </c>
      <c r="J20" s="39">
        <f t="shared" si="4"/>
        <v>397.63636363636346</v>
      </c>
      <c r="K20" s="40">
        <f>COUNTIF(Vertices[Betweenness Centrality],"&gt;= "&amp;J20)-COUNTIF(Vertices[Betweenness Centrality],"&gt;="&amp;J21)</f>
        <v>0</v>
      </c>
      <c r="L20" s="39">
        <f t="shared" si="5"/>
        <v>0.013906199999999995</v>
      </c>
      <c r="M20" s="40">
        <f>COUNTIF(Vertices[Closeness Centrality],"&gt;= "&amp;L20)-COUNTIF(Vertices[Closeness Centrality],"&gt;="&amp;L21)</f>
        <v>0</v>
      </c>
      <c r="N20" s="39">
        <f t="shared" si="6"/>
        <v>0.043790945454545455</v>
      </c>
      <c r="O20" s="40">
        <f>COUNTIF(Vertices[Eigenvector Centrality],"&gt;= "&amp;N20)-COUNTIF(Vertices[Eigenvector Centrality],"&gt;="&amp;N21)</f>
        <v>0</v>
      </c>
      <c r="P20" s="39">
        <f t="shared" si="7"/>
        <v>3.503954272727274</v>
      </c>
      <c r="Q20" s="40">
        <f>COUNTIF(Vertices[PageRank],"&gt;= "&amp;P20)-COUNTIF(Vertices[PageRank],"&gt;="&amp;P21)</f>
        <v>0</v>
      </c>
      <c r="R20" s="39">
        <f t="shared" si="8"/>
        <v>0.3272727272727273</v>
      </c>
      <c r="S20" s="45">
        <f>COUNTIF(Vertices[Clustering Coefficient],"&gt;= "&amp;R20)-COUNTIF(Vertices[Clustering Coefficient],"&gt;="&amp;R21)</f>
        <v>2</v>
      </c>
      <c r="T20" s="39" t="e">
        <f ca="1" t="shared" si="9"/>
        <v>#REF!</v>
      </c>
      <c r="U20" s="40" t="e">
        <f ca="1" t="shared" si="0"/>
        <v>#REF!</v>
      </c>
    </row>
    <row r="21" spans="1:21" ht="15">
      <c r="A21" s="36" t="s">
        <v>157</v>
      </c>
      <c r="B21" s="36">
        <v>2.09073</v>
      </c>
      <c r="D21" s="34">
        <f t="shared" si="1"/>
        <v>0</v>
      </c>
      <c r="E21" s="3">
        <f>COUNTIF(Vertices[Degree],"&gt;= "&amp;D21)-COUNTIF(Vertices[Degree],"&gt;="&amp;D22)</f>
        <v>0</v>
      </c>
      <c r="F21" s="41">
        <f t="shared" si="2"/>
        <v>2.072727272727273</v>
      </c>
      <c r="G21" s="42">
        <f>COUNTIF(Vertices[In-Degree],"&gt;= "&amp;F21)-COUNTIF(Vertices[In-Degree],"&gt;="&amp;F22)</f>
        <v>0</v>
      </c>
      <c r="H21" s="41">
        <f t="shared" si="3"/>
        <v>10.70909090909091</v>
      </c>
      <c r="I21" s="42">
        <f>COUNTIF(Vertices[Out-Degree],"&gt;= "&amp;H21)-COUNTIF(Vertices[Out-Degree],"&gt;="&amp;H22)</f>
        <v>1</v>
      </c>
      <c r="J21" s="41">
        <f t="shared" si="4"/>
        <v>419.7272727272725</v>
      </c>
      <c r="K21" s="42">
        <f>COUNTIF(Vertices[Betweenness Centrality],"&gt;= "&amp;J21)-COUNTIF(Vertices[Betweenness Centrality],"&gt;="&amp;J22)</f>
        <v>0</v>
      </c>
      <c r="L21" s="41">
        <f t="shared" si="5"/>
        <v>0.014144599999999995</v>
      </c>
      <c r="M21" s="42">
        <f>COUNTIF(Vertices[Closeness Centrality],"&gt;= "&amp;L21)-COUNTIF(Vertices[Closeness Centrality],"&gt;="&amp;L22)</f>
        <v>2</v>
      </c>
      <c r="N21" s="41">
        <f t="shared" si="6"/>
        <v>0.04587610909090909</v>
      </c>
      <c r="O21" s="42">
        <f>COUNTIF(Vertices[Eigenvector Centrality],"&gt;= "&amp;N21)-COUNTIF(Vertices[Eigenvector Centrality],"&gt;="&amp;N22)</f>
        <v>0</v>
      </c>
      <c r="P21" s="41">
        <f t="shared" si="7"/>
        <v>3.676097454545456</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2.181818181818182</v>
      </c>
      <c r="G22" s="40">
        <f>COUNTIF(Vertices[In-Degree],"&gt;= "&amp;F22)-COUNTIF(Vertices[In-Degree],"&gt;="&amp;F23)</f>
        <v>0</v>
      </c>
      <c r="H22" s="39">
        <f t="shared" si="3"/>
        <v>11.272727272727275</v>
      </c>
      <c r="I22" s="40">
        <f>COUNTIF(Vertices[Out-Degree],"&gt;= "&amp;H22)-COUNTIF(Vertices[Out-Degree],"&gt;="&amp;H23)</f>
        <v>0</v>
      </c>
      <c r="J22" s="39">
        <f t="shared" si="4"/>
        <v>441.8181818181816</v>
      </c>
      <c r="K22" s="40">
        <f>COUNTIF(Vertices[Betweenness Centrality],"&gt;= "&amp;J22)-COUNTIF(Vertices[Betweenness Centrality],"&gt;="&amp;J23)</f>
        <v>0</v>
      </c>
      <c r="L22" s="39">
        <f t="shared" si="5"/>
        <v>0.014382999999999995</v>
      </c>
      <c r="M22" s="40">
        <f>COUNTIF(Vertices[Closeness Centrality],"&gt;= "&amp;L22)-COUNTIF(Vertices[Closeness Centrality],"&gt;="&amp;L23)</f>
        <v>1</v>
      </c>
      <c r="N22" s="39">
        <f t="shared" si="6"/>
        <v>0.04796127272727273</v>
      </c>
      <c r="O22" s="40">
        <f>COUNTIF(Vertices[Eigenvector Centrality],"&gt;= "&amp;N22)-COUNTIF(Vertices[Eigenvector Centrality],"&gt;="&amp;N23)</f>
        <v>0</v>
      </c>
      <c r="P22" s="39">
        <f t="shared" si="7"/>
        <v>3.848240636363638</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0.04520917678812416</v>
      </c>
      <c r="D23" s="34">
        <f t="shared" si="1"/>
        <v>0</v>
      </c>
      <c r="E23" s="3">
        <f>COUNTIF(Vertices[Degree],"&gt;= "&amp;D23)-COUNTIF(Vertices[Degree],"&gt;="&amp;D24)</f>
        <v>0</v>
      </c>
      <c r="F23" s="41">
        <f t="shared" si="2"/>
        <v>2.290909090909091</v>
      </c>
      <c r="G23" s="42">
        <f>COUNTIF(Vertices[In-Degree],"&gt;= "&amp;F23)-COUNTIF(Vertices[In-Degree],"&gt;="&amp;F24)</f>
        <v>0</v>
      </c>
      <c r="H23" s="41">
        <f t="shared" si="3"/>
        <v>11.83636363636364</v>
      </c>
      <c r="I23" s="42">
        <f>COUNTIF(Vertices[Out-Degree],"&gt;= "&amp;H23)-COUNTIF(Vertices[Out-Degree],"&gt;="&amp;H24)</f>
        <v>0</v>
      </c>
      <c r="J23" s="41">
        <f t="shared" si="4"/>
        <v>463.90909090909065</v>
      </c>
      <c r="K23" s="42">
        <f>COUNTIF(Vertices[Betweenness Centrality],"&gt;= "&amp;J23)-COUNTIF(Vertices[Betweenness Centrality],"&gt;="&amp;J24)</f>
        <v>0</v>
      </c>
      <c r="L23" s="41">
        <f t="shared" si="5"/>
        <v>0.014621399999999994</v>
      </c>
      <c r="M23" s="42">
        <f>COUNTIF(Vertices[Closeness Centrality],"&gt;= "&amp;L23)-COUNTIF(Vertices[Closeness Centrality],"&gt;="&amp;L24)</f>
        <v>0</v>
      </c>
      <c r="N23" s="41">
        <f t="shared" si="6"/>
        <v>0.050046436363636364</v>
      </c>
      <c r="O23" s="42">
        <f>COUNTIF(Vertices[Eigenvector Centrality],"&gt;= "&amp;N23)-COUNTIF(Vertices[Eigenvector Centrality],"&gt;="&amp;N24)</f>
        <v>1</v>
      </c>
      <c r="P23" s="41">
        <f t="shared" si="7"/>
        <v>4.02038381818182</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746</v>
      </c>
      <c r="B24" s="36">
        <v>0.320387</v>
      </c>
      <c r="D24" s="34">
        <f t="shared" si="1"/>
        <v>0</v>
      </c>
      <c r="E24" s="3">
        <f>COUNTIF(Vertices[Degree],"&gt;= "&amp;D24)-COUNTIF(Vertices[Degree],"&gt;="&amp;D25)</f>
        <v>0</v>
      </c>
      <c r="F24" s="39">
        <f t="shared" si="2"/>
        <v>2.4</v>
      </c>
      <c r="G24" s="40">
        <f>COUNTIF(Vertices[In-Degree],"&gt;= "&amp;F24)-COUNTIF(Vertices[In-Degree],"&gt;="&amp;F25)</f>
        <v>0</v>
      </c>
      <c r="H24" s="39">
        <f t="shared" si="3"/>
        <v>12.400000000000004</v>
      </c>
      <c r="I24" s="40">
        <f>COUNTIF(Vertices[Out-Degree],"&gt;= "&amp;H24)-COUNTIF(Vertices[Out-Degree],"&gt;="&amp;H25)</f>
        <v>0</v>
      </c>
      <c r="J24" s="39">
        <f t="shared" si="4"/>
        <v>485.9999999999997</v>
      </c>
      <c r="K24" s="40">
        <f>COUNTIF(Vertices[Betweenness Centrality],"&gt;= "&amp;J24)-COUNTIF(Vertices[Betweenness Centrality],"&gt;="&amp;J25)</f>
        <v>0</v>
      </c>
      <c r="L24" s="39">
        <f t="shared" si="5"/>
        <v>0.014859799999999994</v>
      </c>
      <c r="M24" s="40">
        <f>COUNTIF(Vertices[Closeness Centrality],"&gt;= "&amp;L24)-COUNTIF(Vertices[Closeness Centrality],"&gt;="&amp;L25)</f>
        <v>1</v>
      </c>
      <c r="N24" s="39">
        <f t="shared" si="6"/>
        <v>0.0521316</v>
      </c>
      <c r="O24" s="40">
        <f>COUNTIF(Vertices[Eigenvector Centrality],"&gt;= "&amp;N24)-COUNTIF(Vertices[Eigenvector Centrality],"&gt;="&amp;N25)</f>
        <v>0</v>
      </c>
      <c r="P24" s="39">
        <f t="shared" si="7"/>
        <v>4.192527000000002</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2.509090909090909</v>
      </c>
      <c r="G25" s="42">
        <f>COUNTIF(Vertices[In-Degree],"&gt;= "&amp;F25)-COUNTIF(Vertices[In-Degree],"&gt;="&amp;F26)</f>
        <v>0</v>
      </c>
      <c r="H25" s="41">
        <f t="shared" si="3"/>
        <v>12.963636363636368</v>
      </c>
      <c r="I25" s="42">
        <f>COUNTIF(Vertices[Out-Degree],"&gt;= "&amp;H25)-COUNTIF(Vertices[Out-Degree],"&gt;="&amp;H26)</f>
        <v>0</v>
      </c>
      <c r="J25" s="41">
        <f t="shared" si="4"/>
        <v>508.0909090909088</v>
      </c>
      <c r="K25" s="42">
        <f>COUNTIF(Vertices[Betweenness Centrality],"&gt;= "&amp;J25)-COUNTIF(Vertices[Betweenness Centrality],"&gt;="&amp;J26)</f>
        <v>0</v>
      </c>
      <c r="L25" s="41">
        <f t="shared" si="5"/>
        <v>0.015098199999999994</v>
      </c>
      <c r="M25" s="42">
        <f>COUNTIF(Vertices[Closeness Centrality],"&gt;= "&amp;L25)-COUNTIF(Vertices[Closeness Centrality],"&gt;="&amp;L26)</f>
        <v>0</v>
      </c>
      <c r="N25" s="41">
        <f t="shared" si="6"/>
        <v>0.05421676363636364</v>
      </c>
      <c r="O25" s="42">
        <f>COUNTIF(Vertices[Eigenvector Centrality],"&gt;= "&amp;N25)-COUNTIF(Vertices[Eigenvector Centrality],"&gt;="&amp;N26)</f>
        <v>0</v>
      </c>
      <c r="P25" s="41">
        <f t="shared" si="7"/>
        <v>4.364670181818184</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747</v>
      </c>
      <c r="B26" s="36" t="s">
        <v>748</v>
      </c>
      <c r="D26" s="34">
        <f t="shared" si="1"/>
        <v>0</v>
      </c>
      <c r="E26" s="3">
        <f>COUNTIF(Vertices[Degree],"&gt;= "&amp;D26)-COUNTIF(Vertices[Degree],"&gt;="&amp;D28)</f>
        <v>0</v>
      </c>
      <c r="F26" s="39">
        <f t="shared" si="2"/>
        <v>2.6181818181818177</v>
      </c>
      <c r="G26" s="40">
        <f>COUNTIF(Vertices[In-Degree],"&gt;= "&amp;F26)-COUNTIF(Vertices[In-Degree],"&gt;="&amp;F28)</f>
        <v>0</v>
      </c>
      <c r="H26" s="39">
        <f t="shared" si="3"/>
        <v>13.527272727272733</v>
      </c>
      <c r="I26" s="40">
        <f>COUNTIF(Vertices[Out-Degree],"&gt;= "&amp;H26)-COUNTIF(Vertices[Out-Degree],"&gt;="&amp;H28)</f>
        <v>0</v>
      </c>
      <c r="J26" s="39">
        <f t="shared" si="4"/>
        <v>530.1818181818179</v>
      </c>
      <c r="K26" s="40">
        <f>COUNTIF(Vertices[Betweenness Centrality],"&gt;= "&amp;J26)-COUNTIF(Vertices[Betweenness Centrality],"&gt;="&amp;J28)</f>
        <v>0</v>
      </c>
      <c r="L26" s="39">
        <f t="shared" si="5"/>
        <v>0.015336599999999994</v>
      </c>
      <c r="M26" s="40">
        <f>COUNTIF(Vertices[Closeness Centrality],"&gt;= "&amp;L26)-COUNTIF(Vertices[Closeness Centrality],"&gt;="&amp;L28)</f>
        <v>0</v>
      </c>
      <c r="N26" s="39">
        <f t="shared" si="6"/>
        <v>0.05630192727272727</v>
      </c>
      <c r="O26" s="40">
        <f>COUNTIF(Vertices[Eigenvector Centrality],"&gt;= "&amp;N26)-COUNTIF(Vertices[Eigenvector Centrality],"&gt;="&amp;N28)</f>
        <v>0</v>
      </c>
      <c r="P26" s="39">
        <f t="shared" si="7"/>
        <v>4.536813363636366</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-6</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-14</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14.090909090909097</v>
      </c>
      <c r="I28" s="42">
        <f>COUNTIF(Vertices[Out-Degree],"&gt;= "&amp;H28)-COUNTIF(Vertices[Out-Degree],"&gt;="&amp;H40)</f>
        <v>0</v>
      </c>
      <c r="J28" s="41">
        <f>J26+($J$57-$J$2)/BinDivisor</f>
        <v>552.272727272727</v>
      </c>
      <c r="K28" s="42">
        <f>COUNTIF(Vertices[Betweenness Centrality],"&gt;= "&amp;J28)-COUNTIF(Vertices[Betweenness Centrality],"&gt;="&amp;J40)</f>
        <v>0</v>
      </c>
      <c r="L28" s="41">
        <f>L26+($L$57-$L$2)/BinDivisor</f>
        <v>0.015574999999999993</v>
      </c>
      <c r="M28" s="42">
        <f>COUNTIF(Vertices[Closeness Centrality],"&gt;= "&amp;L28)-COUNTIF(Vertices[Closeness Centrality],"&gt;="&amp;L40)</f>
        <v>0</v>
      </c>
      <c r="N28" s="41">
        <f>N26+($N$57-$N$2)/BinDivisor</f>
        <v>0.05838709090909091</v>
      </c>
      <c r="O28" s="42">
        <f>COUNTIF(Vertices[Eigenvector Centrality],"&gt;= "&amp;N28)-COUNTIF(Vertices[Eigenvector Centrality],"&gt;="&amp;N40)</f>
        <v>0</v>
      </c>
      <c r="P28" s="41">
        <f>P26+($P$57-$P$2)/BinDivisor</f>
        <v>4.708956545454548</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14.654545454545461</v>
      </c>
      <c r="I40" s="40">
        <f>COUNTIF(Vertices[Out-Degree],"&gt;= "&amp;H40)-COUNTIF(Vertices[Out-Degree],"&gt;="&amp;H41)</f>
        <v>0</v>
      </c>
      <c r="J40" s="39">
        <f>J28+($J$57-$J$2)/BinDivisor</f>
        <v>574.3636363636361</v>
      </c>
      <c r="K40" s="40">
        <f>COUNTIF(Vertices[Betweenness Centrality],"&gt;= "&amp;J40)-COUNTIF(Vertices[Betweenness Centrality],"&gt;="&amp;J41)</f>
        <v>0</v>
      </c>
      <c r="L40" s="39">
        <f>L28+($L$57-$L$2)/BinDivisor</f>
        <v>0.015813399999999995</v>
      </c>
      <c r="M40" s="40">
        <f>COUNTIF(Vertices[Closeness Centrality],"&gt;= "&amp;L40)-COUNTIF(Vertices[Closeness Centrality],"&gt;="&amp;L41)</f>
        <v>0</v>
      </c>
      <c r="N40" s="39">
        <f>N28+($N$57-$N$2)/BinDivisor</f>
        <v>0.060472254545454546</v>
      </c>
      <c r="O40" s="40">
        <f>COUNTIF(Vertices[Eigenvector Centrality],"&gt;= "&amp;N40)-COUNTIF(Vertices[Eigenvector Centrality],"&gt;="&amp;N41)</f>
        <v>1</v>
      </c>
      <c r="P40" s="39">
        <f>P28+($P$57-$P$2)/BinDivisor</f>
        <v>4.88109972727273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1</v>
      </c>
      <c r="H41" s="41">
        <f aca="true" t="shared" si="12" ref="H41:H56">H40+($H$57-$H$2)/BinDivisor</f>
        <v>15.218181818181826</v>
      </c>
      <c r="I41" s="42">
        <f>COUNTIF(Vertices[Out-Degree],"&gt;= "&amp;H41)-COUNTIF(Vertices[Out-Degree],"&gt;="&amp;H42)</f>
        <v>0</v>
      </c>
      <c r="J41" s="41">
        <f aca="true" t="shared" si="13" ref="J41:J56">J40+($J$57-$J$2)/BinDivisor</f>
        <v>596.4545454545453</v>
      </c>
      <c r="K41" s="42">
        <f>COUNTIF(Vertices[Betweenness Centrality],"&gt;= "&amp;J41)-COUNTIF(Vertices[Betweenness Centrality],"&gt;="&amp;J42)</f>
        <v>0</v>
      </c>
      <c r="L41" s="41">
        <f aca="true" t="shared" si="14" ref="L41:L56">L40+($L$57-$L$2)/BinDivisor</f>
        <v>0.016051799999999995</v>
      </c>
      <c r="M41" s="42">
        <f>COUNTIF(Vertices[Closeness Centrality],"&gt;= "&amp;L41)-COUNTIF(Vertices[Closeness Centrality],"&gt;="&amp;L42)</f>
        <v>0</v>
      </c>
      <c r="N41" s="41">
        <f aca="true" t="shared" si="15" ref="N41:N56">N40+($N$57-$N$2)/BinDivisor</f>
        <v>0.06255741818181818</v>
      </c>
      <c r="O41" s="42">
        <f>COUNTIF(Vertices[Eigenvector Centrality],"&gt;= "&amp;N41)-COUNTIF(Vertices[Eigenvector Centrality],"&gt;="&amp;N42)</f>
        <v>0</v>
      </c>
      <c r="P41" s="41">
        <f aca="true" t="shared" si="16" ref="P41:P56">P40+($P$57-$P$2)/BinDivisor</f>
        <v>5.053242909090912</v>
      </c>
      <c r="Q41" s="42">
        <f>COUNTIF(Vertices[PageRank],"&gt;= "&amp;P41)-COUNTIF(Vertices[PageRank],"&gt;="&amp;P42)</f>
        <v>0</v>
      </c>
      <c r="R41" s="41">
        <f aca="true" t="shared" si="17" ref="R41:R56">R40+($R$57-$R$2)/BinDivisor</f>
        <v>0.490909090909091</v>
      </c>
      <c r="S41" s="46">
        <f>COUNTIF(Vertices[Clustering Coefficient],"&gt;= "&amp;R41)-COUNTIF(Vertices[Clustering Coefficient],"&gt;="&amp;R42)</f>
        <v>3</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15.78181818181819</v>
      </c>
      <c r="I42" s="40">
        <f>COUNTIF(Vertices[Out-Degree],"&gt;= "&amp;H42)-COUNTIF(Vertices[Out-Degree],"&gt;="&amp;H43)</f>
        <v>0</v>
      </c>
      <c r="J42" s="39">
        <f t="shared" si="13"/>
        <v>618.5454545454544</v>
      </c>
      <c r="K42" s="40">
        <f>COUNTIF(Vertices[Betweenness Centrality],"&gt;= "&amp;J42)-COUNTIF(Vertices[Betweenness Centrality],"&gt;="&amp;J43)</f>
        <v>0</v>
      </c>
      <c r="L42" s="39">
        <f t="shared" si="14"/>
        <v>0.016290199999999994</v>
      </c>
      <c r="M42" s="40">
        <f>COUNTIF(Vertices[Closeness Centrality],"&gt;= "&amp;L42)-COUNTIF(Vertices[Closeness Centrality],"&gt;="&amp;L43)</f>
        <v>0</v>
      </c>
      <c r="N42" s="39">
        <f t="shared" si="15"/>
        <v>0.0646425818181818</v>
      </c>
      <c r="O42" s="40">
        <f>COUNTIF(Vertices[Eigenvector Centrality],"&gt;= "&amp;N42)-COUNTIF(Vertices[Eigenvector Centrality],"&gt;="&amp;N43)</f>
        <v>0</v>
      </c>
      <c r="P42" s="39">
        <f t="shared" si="16"/>
        <v>5.225386090909094</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16.345454545454555</v>
      </c>
      <c r="I43" s="42">
        <f>COUNTIF(Vertices[Out-Degree],"&gt;= "&amp;H43)-COUNTIF(Vertices[Out-Degree],"&gt;="&amp;H44)</f>
        <v>0</v>
      </c>
      <c r="J43" s="41">
        <f t="shared" si="13"/>
        <v>640.6363636363635</v>
      </c>
      <c r="K43" s="42">
        <f>COUNTIF(Vertices[Betweenness Centrality],"&gt;= "&amp;J43)-COUNTIF(Vertices[Betweenness Centrality],"&gt;="&amp;J44)</f>
        <v>0</v>
      </c>
      <c r="L43" s="41">
        <f t="shared" si="14"/>
        <v>0.016528599999999994</v>
      </c>
      <c r="M43" s="42">
        <f>COUNTIF(Vertices[Closeness Centrality],"&gt;= "&amp;L43)-COUNTIF(Vertices[Closeness Centrality],"&gt;="&amp;L44)</f>
        <v>0</v>
      </c>
      <c r="N43" s="41">
        <f t="shared" si="15"/>
        <v>0.06672774545454543</v>
      </c>
      <c r="O43" s="42">
        <f>COUNTIF(Vertices[Eigenvector Centrality],"&gt;= "&amp;N43)-COUNTIF(Vertices[Eigenvector Centrality],"&gt;="&amp;N44)</f>
        <v>0</v>
      </c>
      <c r="P43" s="41">
        <f t="shared" si="16"/>
        <v>5.397529272727276</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16.909090909090917</v>
      </c>
      <c r="I44" s="40">
        <f>COUNTIF(Vertices[Out-Degree],"&gt;= "&amp;H44)-COUNTIF(Vertices[Out-Degree],"&gt;="&amp;H45)</f>
        <v>0</v>
      </c>
      <c r="J44" s="39">
        <f t="shared" si="13"/>
        <v>662.7272727272726</v>
      </c>
      <c r="K44" s="40">
        <f>COUNTIF(Vertices[Betweenness Centrality],"&gt;= "&amp;J44)-COUNTIF(Vertices[Betweenness Centrality],"&gt;="&amp;J45)</f>
        <v>0</v>
      </c>
      <c r="L44" s="39">
        <f t="shared" si="14"/>
        <v>0.016766999999999994</v>
      </c>
      <c r="M44" s="40">
        <f>COUNTIF(Vertices[Closeness Centrality],"&gt;= "&amp;L44)-COUNTIF(Vertices[Closeness Centrality],"&gt;="&amp;L45)</f>
        <v>0</v>
      </c>
      <c r="N44" s="39">
        <f t="shared" si="15"/>
        <v>0.06881290909090906</v>
      </c>
      <c r="O44" s="40">
        <f>COUNTIF(Vertices[Eigenvector Centrality],"&gt;= "&amp;N44)-COUNTIF(Vertices[Eigenvector Centrality],"&gt;="&amp;N45)</f>
        <v>0</v>
      </c>
      <c r="P44" s="39">
        <f t="shared" si="16"/>
        <v>5.569672454545458</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17.47272727272728</v>
      </c>
      <c r="I45" s="42">
        <f>COUNTIF(Vertices[Out-Degree],"&gt;= "&amp;H45)-COUNTIF(Vertices[Out-Degree],"&gt;="&amp;H46)</f>
        <v>0</v>
      </c>
      <c r="J45" s="41">
        <f t="shared" si="13"/>
        <v>684.8181818181818</v>
      </c>
      <c r="K45" s="42">
        <f>COUNTIF(Vertices[Betweenness Centrality],"&gt;= "&amp;J45)-COUNTIF(Vertices[Betweenness Centrality],"&gt;="&amp;J46)</f>
        <v>0</v>
      </c>
      <c r="L45" s="41">
        <f t="shared" si="14"/>
        <v>0.017005399999999993</v>
      </c>
      <c r="M45" s="42">
        <f>COUNTIF(Vertices[Closeness Centrality],"&gt;= "&amp;L45)-COUNTIF(Vertices[Closeness Centrality],"&gt;="&amp;L46)</f>
        <v>0</v>
      </c>
      <c r="N45" s="41">
        <f t="shared" si="15"/>
        <v>0.07089807272727269</v>
      </c>
      <c r="O45" s="42">
        <f>COUNTIF(Vertices[Eigenvector Centrality],"&gt;= "&amp;N45)-COUNTIF(Vertices[Eigenvector Centrality],"&gt;="&amp;N46)</f>
        <v>0</v>
      </c>
      <c r="P45" s="41">
        <f t="shared" si="16"/>
        <v>5.74181563636364</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18.036363636363642</v>
      </c>
      <c r="I46" s="40">
        <f>COUNTIF(Vertices[Out-Degree],"&gt;= "&amp;H46)-COUNTIF(Vertices[Out-Degree],"&gt;="&amp;H47)</f>
        <v>0</v>
      </c>
      <c r="J46" s="39">
        <f t="shared" si="13"/>
        <v>706.9090909090909</v>
      </c>
      <c r="K46" s="40">
        <f>COUNTIF(Vertices[Betweenness Centrality],"&gt;= "&amp;J46)-COUNTIF(Vertices[Betweenness Centrality],"&gt;="&amp;J47)</f>
        <v>0</v>
      </c>
      <c r="L46" s="39">
        <f t="shared" si="14"/>
        <v>0.017243799999999993</v>
      </c>
      <c r="M46" s="40">
        <f>COUNTIF(Vertices[Closeness Centrality],"&gt;= "&amp;L46)-COUNTIF(Vertices[Closeness Centrality],"&gt;="&amp;L47)</f>
        <v>0</v>
      </c>
      <c r="N46" s="39">
        <f t="shared" si="15"/>
        <v>0.07298323636363632</v>
      </c>
      <c r="O46" s="40">
        <f>COUNTIF(Vertices[Eigenvector Centrality],"&gt;= "&amp;N46)-COUNTIF(Vertices[Eigenvector Centrality],"&gt;="&amp;N47)</f>
        <v>0</v>
      </c>
      <c r="P46" s="39">
        <f t="shared" si="16"/>
        <v>5.913958818181822</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18.600000000000005</v>
      </c>
      <c r="I47" s="42">
        <f>COUNTIF(Vertices[Out-Degree],"&gt;= "&amp;H47)-COUNTIF(Vertices[Out-Degree],"&gt;="&amp;H48)</f>
        <v>0</v>
      </c>
      <c r="J47" s="41">
        <f t="shared" si="13"/>
        <v>729</v>
      </c>
      <c r="K47" s="42">
        <f>COUNTIF(Vertices[Betweenness Centrality],"&gt;= "&amp;J47)-COUNTIF(Vertices[Betweenness Centrality],"&gt;="&amp;J48)</f>
        <v>0</v>
      </c>
      <c r="L47" s="41">
        <f t="shared" si="14"/>
        <v>0.017482199999999993</v>
      </c>
      <c r="M47" s="42">
        <f>COUNTIF(Vertices[Closeness Centrality],"&gt;= "&amp;L47)-COUNTIF(Vertices[Closeness Centrality],"&gt;="&amp;L48)</f>
        <v>0</v>
      </c>
      <c r="N47" s="41">
        <f t="shared" si="15"/>
        <v>0.07506839999999995</v>
      </c>
      <c r="O47" s="42">
        <f>COUNTIF(Vertices[Eigenvector Centrality],"&gt;= "&amp;N47)-COUNTIF(Vertices[Eigenvector Centrality],"&gt;="&amp;N48)</f>
        <v>0</v>
      </c>
      <c r="P47" s="41">
        <f t="shared" si="16"/>
        <v>6.086102000000004</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19.163636363636368</v>
      </c>
      <c r="I48" s="40">
        <f>COUNTIF(Vertices[Out-Degree],"&gt;= "&amp;H48)-COUNTIF(Vertices[Out-Degree],"&gt;="&amp;H49)</f>
        <v>0</v>
      </c>
      <c r="J48" s="39">
        <f t="shared" si="13"/>
        <v>751.0909090909091</v>
      </c>
      <c r="K48" s="40">
        <f>COUNTIF(Vertices[Betweenness Centrality],"&gt;= "&amp;J48)-COUNTIF(Vertices[Betweenness Centrality],"&gt;="&amp;J49)</f>
        <v>0</v>
      </c>
      <c r="L48" s="39">
        <f t="shared" si="14"/>
        <v>0.017720599999999993</v>
      </c>
      <c r="M48" s="40">
        <f>COUNTIF(Vertices[Closeness Centrality],"&gt;= "&amp;L48)-COUNTIF(Vertices[Closeness Centrality],"&gt;="&amp;L49)</f>
        <v>0</v>
      </c>
      <c r="N48" s="39">
        <f t="shared" si="15"/>
        <v>0.07715356363636358</v>
      </c>
      <c r="O48" s="40">
        <f>COUNTIF(Vertices[Eigenvector Centrality],"&gt;= "&amp;N48)-COUNTIF(Vertices[Eigenvector Centrality],"&gt;="&amp;N49)</f>
        <v>0</v>
      </c>
      <c r="P48" s="39">
        <f t="shared" si="16"/>
        <v>6.258245181818186</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19.72727272727273</v>
      </c>
      <c r="I49" s="42">
        <f>COUNTIF(Vertices[Out-Degree],"&gt;= "&amp;H49)-COUNTIF(Vertices[Out-Degree],"&gt;="&amp;H50)</f>
        <v>0</v>
      </c>
      <c r="J49" s="41">
        <f t="shared" si="13"/>
        <v>773.1818181818182</v>
      </c>
      <c r="K49" s="42">
        <f>COUNTIF(Vertices[Betweenness Centrality],"&gt;= "&amp;J49)-COUNTIF(Vertices[Betweenness Centrality],"&gt;="&amp;J50)</f>
        <v>0</v>
      </c>
      <c r="L49" s="41">
        <f t="shared" si="14"/>
        <v>0.017958999999999992</v>
      </c>
      <c r="M49" s="42">
        <f>COUNTIF(Vertices[Closeness Centrality],"&gt;= "&amp;L49)-COUNTIF(Vertices[Closeness Centrality],"&gt;="&amp;L50)</f>
        <v>0</v>
      </c>
      <c r="N49" s="41">
        <f t="shared" si="15"/>
        <v>0.07923872727272721</v>
      </c>
      <c r="O49" s="42">
        <f>COUNTIF(Vertices[Eigenvector Centrality],"&gt;= "&amp;N49)-COUNTIF(Vertices[Eigenvector Centrality],"&gt;="&amp;N50)</f>
        <v>0</v>
      </c>
      <c r="P49" s="41">
        <f t="shared" si="16"/>
        <v>6.430388363636368</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3</v>
      </c>
      <c r="H50" s="39">
        <f t="shared" si="12"/>
        <v>20.290909090909093</v>
      </c>
      <c r="I50" s="40">
        <f>COUNTIF(Vertices[Out-Degree],"&gt;= "&amp;H50)-COUNTIF(Vertices[Out-Degree],"&gt;="&amp;H51)</f>
        <v>0</v>
      </c>
      <c r="J50" s="39">
        <f t="shared" si="13"/>
        <v>795.2727272727274</v>
      </c>
      <c r="K50" s="40">
        <f>COUNTIF(Vertices[Betweenness Centrality],"&gt;= "&amp;J50)-COUNTIF(Vertices[Betweenness Centrality],"&gt;="&amp;J51)</f>
        <v>0</v>
      </c>
      <c r="L50" s="39">
        <f t="shared" si="14"/>
        <v>0.018197399999999992</v>
      </c>
      <c r="M50" s="40">
        <f>COUNTIF(Vertices[Closeness Centrality],"&gt;= "&amp;L50)-COUNTIF(Vertices[Closeness Centrality],"&gt;="&amp;L51)</f>
        <v>0</v>
      </c>
      <c r="N50" s="39">
        <f t="shared" si="15"/>
        <v>0.08132389090909084</v>
      </c>
      <c r="O50" s="40">
        <f>COUNTIF(Vertices[Eigenvector Centrality],"&gt;= "&amp;N50)-COUNTIF(Vertices[Eigenvector Centrality],"&gt;="&amp;N51)</f>
        <v>0</v>
      </c>
      <c r="P50" s="39">
        <f t="shared" si="16"/>
        <v>6.60253154545455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20.854545454545455</v>
      </c>
      <c r="I51" s="42">
        <f>COUNTIF(Vertices[Out-Degree],"&gt;= "&amp;H51)-COUNTIF(Vertices[Out-Degree],"&gt;="&amp;H52)</f>
        <v>0</v>
      </c>
      <c r="J51" s="41">
        <f t="shared" si="13"/>
        <v>817.3636363636365</v>
      </c>
      <c r="K51" s="42">
        <f>COUNTIF(Vertices[Betweenness Centrality],"&gt;= "&amp;J51)-COUNTIF(Vertices[Betweenness Centrality],"&gt;="&amp;J52)</f>
        <v>0</v>
      </c>
      <c r="L51" s="41">
        <f t="shared" si="14"/>
        <v>0.018435799999999992</v>
      </c>
      <c r="M51" s="42">
        <f>COUNTIF(Vertices[Closeness Centrality],"&gt;= "&amp;L51)-COUNTIF(Vertices[Closeness Centrality],"&gt;="&amp;L52)</f>
        <v>0</v>
      </c>
      <c r="N51" s="41">
        <f t="shared" si="15"/>
        <v>0.08340905454545447</v>
      </c>
      <c r="O51" s="42">
        <f>COUNTIF(Vertices[Eigenvector Centrality],"&gt;= "&amp;N51)-COUNTIF(Vertices[Eigenvector Centrality],"&gt;="&amp;N52)</f>
        <v>0</v>
      </c>
      <c r="P51" s="41">
        <f t="shared" si="16"/>
        <v>6.774674727272732</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21.418181818181818</v>
      </c>
      <c r="I52" s="40">
        <f>COUNTIF(Vertices[Out-Degree],"&gt;= "&amp;H52)-COUNTIF(Vertices[Out-Degree],"&gt;="&amp;H53)</f>
        <v>0</v>
      </c>
      <c r="J52" s="39">
        <f t="shared" si="13"/>
        <v>839.4545454545456</v>
      </c>
      <c r="K52" s="40">
        <f>COUNTIF(Vertices[Betweenness Centrality],"&gt;= "&amp;J52)-COUNTIF(Vertices[Betweenness Centrality],"&gt;="&amp;J53)</f>
        <v>0</v>
      </c>
      <c r="L52" s="39">
        <f t="shared" si="14"/>
        <v>0.01867419999999999</v>
      </c>
      <c r="M52" s="40">
        <f>COUNTIF(Vertices[Closeness Centrality],"&gt;= "&amp;L52)-COUNTIF(Vertices[Closeness Centrality],"&gt;="&amp;L53)</f>
        <v>0</v>
      </c>
      <c r="N52" s="39">
        <f t="shared" si="15"/>
        <v>0.0854942181818181</v>
      </c>
      <c r="O52" s="40">
        <f>COUNTIF(Vertices[Eigenvector Centrality],"&gt;= "&amp;N52)-COUNTIF(Vertices[Eigenvector Centrality],"&gt;="&amp;N53)</f>
        <v>0</v>
      </c>
      <c r="P52" s="39">
        <f t="shared" si="16"/>
        <v>6.946817909090914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21.98181818181818</v>
      </c>
      <c r="I53" s="42">
        <f>COUNTIF(Vertices[Out-Degree],"&gt;= "&amp;H53)-COUNTIF(Vertices[Out-Degree],"&gt;="&amp;H54)</f>
        <v>0</v>
      </c>
      <c r="J53" s="41">
        <f t="shared" si="13"/>
        <v>861.5454545454547</v>
      </c>
      <c r="K53" s="42">
        <f>COUNTIF(Vertices[Betweenness Centrality],"&gt;= "&amp;J53)-COUNTIF(Vertices[Betweenness Centrality],"&gt;="&amp;J54)</f>
        <v>0</v>
      </c>
      <c r="L53" s="41">
        <f t="shared" si="14"/>
        <v>0.01891259999999999</v>
      </c>
      <c r="M53" s="42">
        <f>COUNTIF(Vertices[Closeness Centrality],"&gt;= "&amp;L53)-COUNTIF(Vertices[Closeness Centrality],"&gt;="&amp;L54)</f>
        <v>0</v>
      </c>
      <c r="N53" s="41">
        <f t="shared" si="15"/>
        <v>0.08757938181818173</v>
      </c>
      <c r="O53" s="42">
        <f>COUNTIF(Vertices[Eigenvector Centrality],"&gt;= "&amp;N53)-COUNTIF(Vertices[Eigenvector Centrality],"&gt;="&amp;N54)</f>
        <v>0</v>
      </c>
      <c r="P53" s="41">
        <f t="shared" si="16"/>
        <v>7.118961090909096</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22.545454545454543</v>
      </c>
      <c r="I54" s="40">
        <f>COUNTIF(Vertices[Out-Degree],"&gt;= "&amp;H54)-COUNTIF(Vertices[Out-Degree],"&gt;="&amp;H55)</f>
        <v>0</v>
      </c>
      <c r="J54" s="39">
        <f t="shared" si="13"/>
        <v>883.6363636363639</v>
      </c>
      <c r="K54" s="40">
        <f>COUNTIF(Vertices[Betweenness Centrality],"&gt;= "&amp;J54)-COUNTIF(Vertices[Betweenness Centrality],"&gt;="&amp;J55)</f>
        <v>0</v>
      </c>
      <c r="L54" s="39">
        <f t="shared" si="14"/>
        <v>0.01915099999999999</v>
      </c>
      <c r="M54" s="40">
        <f>COUNTIF(Vertices[Closeness Centrality],"&gt;= "&amp;L54)-COUNTIF(Vertices[Closeness Centrality],"&gt;="&amp;L55)</f>
        <v>0</v>
      </c>
      <c r="N54" s="39">
        <f t="shared" si="15"/>
        <v>0.08966454545454536</v>
      </c>
      <c r="O54" s="40">
        <f>COUNTIF(Vertices[Eigenvector Centrality],"&gt;= "&amp;N54)-COUNTIF(Vertices[Eigenvector Centrality],"&gt;="&amp;N55)</f>
        <v>0</v>
      </c>
      <c r="P54" s="39">
        <f t="shared" si="16"/>
        <v>7.291104272727278</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23.109090909090906</v>
      </c>
      <c r="I55" s="42">
        <f>COUNTIF(Vertices[Out-Degree],"&gt;= "&amp;H55)-COUNTIF(Vertices[Out-Degree],"&gt;="&amp;H56)</f>
        <v>0</v>
      </c>
      <c r="J55" s="41">
        <f t="shared" si="13"/>
        <v>905.727272727273</v>
      </c>
      <c r="K55" s="42">
        <f>COUNTIF(Vertices[Betweenness Centrality],"&gt;= "&amp;J55)-COUNTIF(Vertices[Betweenness Centrality],"&gt;="&amp;J56)</f>
        <v>0</v>
      </c>
      <c r="L55" s="41">
        <f t="shared" si="14"/>
        <v>0.01938939999999999</v>
      </c>
      <c r="M55" s="42">
        <f>COUNTIF(Vertices[Closeness Centrality],"&gt;= "&amp;L55)-COUNTIF(Vertices[Closeness Centrality],"&gt;="&amp;L56)</f>
        <v>0</v>
      </c>
      <c r="N55" s="41">
        <f t="shared" si="15"/>
        <v>0.09174970909090899</v>
      </c>
      <c r="O55" s="42">
        <f>COUNTIF(Vertices[Eigenvector Centrality],"&gt;= "&amp;N55)-COUNTIF(Vertices[Eigenvector Centrality],"&gt;="&amp;N56)</f>
        <v>0</v>
      </c>
      <c r="P55" s="41">
        <f t="shared" si="16"/>
        <v>7.46324745454546</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1</v>
      </c>
      <c r="H56" s="39">
        <f t="shared" si="12"/>
        <v>23.67272727272727</v>
      </c>
      <c r="I56" s="40">
        <f>COUNTIF(Vertices[Out-Degree],"&gt;= "&amp;H56)-COUNTIF(Vertices[Out-Degree],"&gt;="&amp;H57)</f>
        <v>0</v>
      </c>
      <c r="J56" s="39">
        <f t="shared" si="13"/>
        <v>927.8181818181821</v>
      </c>
      <c r="K56" s="40">
        <f>COUNTIF(Vertices[Betweenness Centrality],"&gt;= "&amp;J56)-COUNTIF(Vertices[Betweenness Centrality],"&gt;="&amp;J57)</f>
        <v>0</v>
      </c>
      <c r="L56" s="39">
        <f t="shared" si="14"/>
        <v>0.01962779999999999</v>
      </c>
      <c r="M56" s="40">
        <f>COUNTIF(Vertices[Closeness Centrality],"&gt;= "&amp;L56)-COUNTIF(Vertices[Closeness Centrality],"&gt;="&amp;L57)</f>
        <v>0</v>
      </c>
      <c r="N56" s="39">
        <f t="shared" si="15"/>
        <v>0.09383487272727262</v>
      </c>
      <c r="O56" s="40">
        <f>COUNTIF(Vertices[Eigenvector Centrality],"&gt;= "&amp;N56)-COUNTIF(Vertices[Eigenvector Centrality],"&gt;="&amp;N57)</f>
        <v>0</v>
      </c>
      <c r="P56" s="39">
        <f t="shared" si="16"/>
        <v>7.635390636363642</v>
      </c>
      <c r="Q56" s="40">
        <f>COUNTIF(Vertices[PageRank],"&gt;= "&amp;P56)-COUNTIF(Vertices[PageRank],"&gt;="&amp;P57)</f>
        <v>0</v>
      </c>
      <c r="R56" s="39">
        <f t="shared" si="17"/>
        <v>0.7636363636363638</v>
      </c>
      <c r="S56" s="45">
        <f>COUNTIF(Vertices[Clustering Coefficient],"&gt;= "&amp;R56)-COUNTIF(Vertices[Clustering Coefficient],"&gt;="&amp;R57)</f>
        <v>2</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1</v>
      </c>
      <c r="H57" s="43">
        <f>MAX(Vertices[Out-Degree])</f>
        <v>31</v>
      </c>
      <c r="I57" s="44">
        <f>COUNTIF(Vertices[Out-Degree],"&gt;= "&amp;H57)-COUNTIF(Vertices[Out-Degree],"&gt;="&amp;H58)</f>
        <v>1</v>
      </c>
      <c r="J57" s="43">
        <f>MAX(Vertices[Betweenness Centrality])</f>
        <v>1215</v>
      </c>
      <c r="K57" s="44">
        <f>COUNTIF(Vertices[Betweenness Centrality],"&gt;= "&amp;J57)-COUNTIF(Vertices[Betweenness Centrality],"&gt;="&amp;J58)</f>
        <v>1</v>
      </c>
      <c r="L57" s="43">
        <f>MAX(Vertices[Closeness Centrality])</f>
        <v>0.022727</v>
      </c>
      <c r="M57" s="44">
        <f>COUNTIF(Vertices[Closeness Centrality],"&gt;= "&amp;L57)-COUNTIF(Vertices[Closeness Centrality],"&gt;="&amp;L58)</f>
        <v>1</v>
      </c>
      <c r="N57" s="43">
        <f>MAX(Vertices[Eigenvector Centrality])</f>
        <v>0.120942</v>
      </c>
      <c r="O57" s="44">
        <f>COUNTIF(Vertices[Eigenvector Centrality],"&gt;= "&amp;N57)-COUNTIF(Vertices[Eigenvector Centrality],"&gt;="&amp;N58)</f>
        <v>1</v>
      </c>
      <c r="P57" s="43">
        <f>MAX(Vertices[PageRank])</f>
        <v>9.873252</v>
      </c>
      <c r="Q57" s="44">
        <f>COUNTIF(Vertices[PageRank],"&gt;= "&amp;P57)-COUNTIF(Vertices[PageRank],"&gt;="&amp;P58)</f>
        <v>1</v>
      </c>
      <c r="R57" s="43">
        <f>MAX(Vertices[Clustering Coefficient])</f>
        <v>1</v>
      </c>
      <c r="S57" s="47">
        <f>COUNTIF(Vertices[Clustering Coefficient],"&gt;= "&amp;R57)-COUNTIF(Vertices[Clustering Coefficient],"&gt;="&amp;R58)</f>
        <v>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1.7179487179487178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31</v>
      </c>
    </row>
    <row r="85" spans="1:2" ht="15">
      <c r="A85" s="35" t="s">
        <v>96</v>
      </c>
      <c r="B85" s="49">
        <f>_xlfn.IFERROR(AVERAGE(Vertices[Out-Degree]),NoMetricMessage)</f>
        <v>1.7179487179487178</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1215</v>
      </c>
    </row>
    <row r="99" spans="1:2" ht="15">
      <c r="A99" s="35" t="s">
        <v>102</v>
      </c>
      <c r="B99" s="49">
        <f>_xlfn.IFERROR(AVERAGE(Vertices[Betweenness Centrality]),NoMetricMessage)</f>
        <v>43.53846153846154</v>
      </c>
    </row>
    <row r="100" spans="1:2" ht="15">
      <c r="A100" s="35" t="s">
        <v>103</v>
      </c>
      <c r="B100" s="49">
        <f>_xlfn.IFERROR(MEDIAN(Vertices[Betweenness Centrality]),NoMetricMessage)</f>
        <v>0</v>
      </c>
    </row>
    <row r="111" spans="1:2" ht="15">
      <c r="A111" s="35" t="s">
        <v>106</v>
      </c>
      <c r="B111" s="49">
        <f>IF(COUNT(Vertices[Closeness Centrality])&gt;0,L2,NoMetricMessage)</f>
        <v>0.009615</v>
      </c>
    </row>
    <row r="112" spans="1:2" ht="15">
      <c r="A112" s="35" t="s">
        <v>107</v>
      </c>
      <c r="B112" s="49">
        <f>IF(COUNT(Vertices[Closeness Centrality])&gt;0,L57,NoMetricMessage)</f>
        <v>0.022727</v>
      </c>
    </row>
    <row r="113" spans="1:2" ht="15">
      <c r="A113" s="35" t="s">
        <v>108</v>
      </c>
      <c r="B113" s="49">
        <f>_xlfn.IFERROR(AVERAGE(Vertices[Closeness Centrality]),NoMetricMessage)</f>
        <v>0.012534589743589755</v>
      </c>
    </row>
    <row r="114" spans="1:2" ht="15">
      <c r="A114" s="35" t="s">
        <v>109</v>
      </c>
      <c r="B114" s="49">
        <f>_xlfn.IFERROR(MEDIAN(Vertices[Closeness Centrality]),NoMetricMessage)</f>
        <v>0.012346</v>
      </c>
    </row>
    <row r="125" spans="1:2" ht="15">
      <c r="A125" s="35" t="s">
        <v>112</v>
      </c>
      <c r="B125" s="49">
        <f>IF(COUNT(Vertices[Eigenvector Centrality])&gt;0,N2,NoMetricMessage)</f>
        <v>0.006258</v>
      </c>
    </row>
    <row r="126" spans="1:2" ht="15">
      <c r="A126" s="35" t="s">
        <v>113</v>
      </c>
      <c r="B126" s="49">
        <f>IF(COUNT(Vertices[Eigenvector Centrality])&gt;0,N57,NoMetricMessage)</f>
        <v>0.120942</v>
      </c>
    </row>
    <row r="127" spans="1:2" ht="15">
      <c r="A127" s="35" t="s">
        <v>114</v>
      </c>
      <c r="B127" s="49">
        <f>_xlfn.IFERROR(AVERAGE(Vertices[Eigenvector Centrality]),NoMetricMessage)</f>
        <v>0.025640999999999994</v>
      </c>
    </row>
    <row r="128" spans="1:2" ht="15">
      <c r="A128" s="35" t="s">
        <v>115</v>
      </c>
      <c r="B128" s="49">
        <f>_xlfn.IFERROR(MEDIAN(Vertices[Eigenvector Centrality]),NoMetricMessage)</f>
        <v>0.017736</v>
      </c>
    </row>
    <row r="139" spans="1:2" ht="15">
      <c r="A139" s="35" t="s">
        <v>140</v>
      </c>
      <c r="B139" s="49">
        <f>IF(COUNT(Vertices[PageRank])&gt;0,P2,NoMetricMessage)</f>
        <v>0.405377</v>
      </c>
    </row>
    <row r="140" spans="1:2" ht="15">
      <c r="A140" s="35" t="s">
        <v>141</v>
      </c>
      <c r="B140" s="49">
        <f>IF(COUNT(Vertices[PageRank])&gt;0,P57,NoMetricMessage)</f>
        <v>9.873252</v>
      </c>
    </row>
    <row r="141" spans="1:2" ht="15">
      <c r="A141" s="35" t="s">
        <v>142</v>
      </c>
      <c r="B141" s="49">
        <f>_xlfn.IFERROR(AVERAGE(Vertices[PageRank]),NoMetricMessage)</f>
        <v>0.9999870512820519</v>
      </c>
    </row>
    <row r="142" spans="1:2" ht="15">
      <c r="A142" s="35" t="s">
        <v>143</v>
      </c>
      <c r="B142" s="49">
        <f>_xlfn.IFERROR(MEDIAN(Vertices[PageRank]),NoMetricMessage)</f>
        <v>0.652583</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0.35023652422845974</v>
      </c>
    </row>
    <row r="156" spans="1:2" ht="15">
      <c r="A156" s="35" t="s">
        <v>121</v>
      </c>
      <c r="B156" s="49">
        <f>_xlfn.IFERROR(MEDIAN(Vertices[Clustering Coefficient]),NoMetricMessage)</f>
        <v>0.11818181818181818</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696</v>
      </c>
      <c r="K7" s="13" t="s">
        <v>697</v>
      </c>
    </row>
    <row r="8" spans="1:11" ht="409.5">
      <c r="A8"/>
      <c r="B8">
        <v>2</v>
      </c>
      <c r="C8">
        <v>2</v>
      </c>
      <c r="D8" t="s">
        <v>61</v>
      </c>
      <c r="E8" t="s">
        <v>61</v>
      </c>
      <c r="H8" t="s">
        <v>73</v>
      </c>
      <c r="J8" t="s">
        <v>698</v>
      </c>
      <c r="K8" s="13" t="s">
        <v>699</v>
      </c>
    </row>
    <row r="9" spans="1:11" ht="409.5">
      <c r="A9"/>
      <c r="B9">
        <v>3</v>
      </c>
      <c r="C9">
        <v>4</v>
      </c>
      <c r="D9" t="s">
        <v>62</v>
      </c>
      <c r="E9" t="s">
        <v>62</v>
      </c>
      <c r="H9" t="s">
        <v>74</v>
      </c>
      <c r="J9" t="s">
        <v>700</v>
      </c>
      <c r="K9" s="116" t="s">
        <v>701</v>
      </c>
    </row>
    <row r="10" spans="1:11" ht="409.5">
      <c r="A10"/>
      <c r="B10">
        <v>4</v>
      </c>
      <c r="D10" t="s">
        <v>63</v>
      </c>
      <c r="E10" t="s">
        <v>63</v>
      </c>
      <c r="H10" t="s">
        <v>75</v>
      </c>
      <c r="J10" t="s">
        <v>702</v>
      </c>
      <c r="K10" s="13" t="s">
        <v>703</v>
      </c>
    </row>
    <row r="11" spans="1:11" ht="15">
      <c r="A11"/>
      <c r="B11">
        <v>5</v>
      </c>
      <c r="D11" t="s">
        <v>46</v>
      </c>
      <c r="E11">
        <v>1</v>
      </c>
      <c r="H11" t="s">
        <v>76</v>
      </c>
      <c r="J11" t="s">
        <v>704</v>
      </c>
      <c r="K11" t="s">
        <v>705</v>
      </c>
    </row>
    <row r="12" spans="1:11" ht="15">
      <c r="A12"/>
      <c r="B12"/>
      <c r="D12" t="s">
        <v>64</v>
      </c>
      <c r="E12">
        <v>2</v>
      </c>
      <c r="H12">
        <v>0</v>
      </c>
      <c r="J12" t="s">
        <v>706</v>
      </c>
      <c r="K12" t="s">
        <v>707</v>
      </c>
    </row>
    <row r="13" spans="1:11" ht="15">
      <c r="A13"/>
      <c r="B13"/>
      <c r="D13">
        <v>1</v>
      </c>
      <c r="E13">
        <v>3</v>
      </c>
      <c r="H13">
        <v>1</v>
      </c>
      <c r="J13" t="s">
        <v>708</v>
      </c>
      <c r="K13" t="s">
        <v>709</v>
      </c>
    </row>
    <row r="14" spans="4:11" ht="15">
      <c r="D14">
        <v>2</v>
      </c>
      <c r="E14">
        <v>4</v>
      </c>
      <c r="H14">
        <v>2</v>
      </c>
      <c r="J14" t="s">
        <v>710</v>
      </c>
      <c r="K14" t="s">
        <v>711</v>
      </c>
    </row>
    <row r="15" spans="4:11" ht="15">
      <c r="D15">
        <v>3</v>
      </c>
      <c r="E15">
        <v>5</v>
      </c>
      <c r="H15">
        <v>3</v>
      </c>
      <c r="J15" t="s">
        <v>712</v>
      </c>
      <c r="K15" t="s">
        <v>713</v>
      </c>
    </row>
    <row r="16" spans="4:11" ht="15">
      <c r="D16">
        <v>4</v>
      </c>
      <c r="E16">
        <v>6</v>
      </c>
      <c r="H16">
        <v>4</v>
      </c>
      <c r="J16" t="s">
        <v>714</v>
      </c>
      <c r="K16" t="s">
        <v>715</v>
      </c>
    </row>
    <row r="17" spans="4:11" ht="15">
      <c r="D17">
        <v>5</v>
      </c>
      <c r="E17">
        <v>7</v>
      </c>
      <c r="H17">
        <v>5</v>
      </c>
      <c r="J17" t="s">
        <v>716</v>
      </c>
      <c r="K17" t="s">
        <v>717</v>
      </c>
    </row>
    <row r="18" spans="4:11" ht="15">
      <c r="D18">
        <v>6</v>
      </c>
      <c r="E18">
        <v>8</v>
      </c>
      <c r="H18">
        <v>6</v>
      </c>
      <c r="J18" t="s">
        <v>718</v>
      </c>
      <c r="K18" t="s">
        <v>719</v>
      </c>
    </row>
    <row r="19" spans="4:11" ht="15">
      <c r="D19">
        <v>7</v>
      </c>
      <c r="E19">
        <v>9</v>
      </c>
      <c r="H19">
        <v>7</v>
      </c>
      <c r="J19" t="s">
        <v>720</v>
      </c>
      <c r="K19" t="s">
        <v>721</v>
      </c>
    </row>
    <row r="20" spans="4:11" ht="15">
      <c r="D20">
        <v>8</v>
      </c>
      <c r="H20">
        <v>8</v>
      </c>
      <c r="J20" t="s">
        <v>722</v>
      </c>
      <c r="K20" t="s">
        <v>723</v>
      </c>
    </row>
    <row r="21" spans="4:11" ht="409.5">
      <c r="D21">
        <v>9</v>
      </c>
      <c r="H21">
        <v>9</v>
      </c>
      <c r="J21" t="s">
        <v>724</v>
      </c>
      <c r="K21" s="13" t="s">
        <v>725</v>
      </c>
    </row>
    <row r="22" spans="4:11" ht="409.5">
      <c r="D22">
        <v>10</v>
      </c>
      <c r="J22" t="s">
        <v>726</v>
      </c>
      <c r="K22" s="13" t="s">
        <v>727</v>
      </c>
    </row>
    <row r="23" spans="4:11" ht="409.5">
      <c r="D23">
        <v>11</v>
      </c>
      <c r="J23" t="s">
        <v>728</v>
      </c>
      <c r="K23" s="13" t="s">
        <v>729</v>
      </c>
    </row>
    <row r="24" spans="10:11" ht="409.5">
      <c r="J24" t="s">
        <v>730</v>
      </c>
      <c r="K24" s="13" t="s">
        <v>985</v>
      </c>
    </row>
    <row r="25" spans="10:11" ht="15">
      <c r="J25" t="s">
        <v>731</v>
      </c>
      <c r="K25" t="b">
        <v>0</v>
      </c>
    </row>
    <row r="26" spans="10:11" ht="15">
      <c r="J26" t="s">
        <v>982</v>
      </c>
      <c r="K26" t="s">
        <v>983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742</v>
      </c>
      <c r="B2" s="129" t="s">
        <v>743</v>
      </c>
      <c r="C2" s="67" t="s">
        <v>744</v>
      </c>
    </row>
    <row r="3" spans="1:3" ht="15">
      <c r="A3" s="128" t="s">
        <v>733</v>
      </c>
      <c r="B3" s="128" t="s">
        <v>733</v>
      </c>
      <c r="C3" s="36">
        <v>26</v>
      </c>
    </row>
    <row r="4" spans="1:3" ht="15">
      <c r="A4" s="128" t="s">
        <v>733</v>
      </c>
      <c r="B4" s="128" t="s">
        <v>734</v>
      </c>
      <c r="C4" s="36">
        <v>16</v>
      </c>
    </row>
    <row r="5" spans="1:3" ht="15">
      <c r="A5" s="128" t="s">
        <v>733</v>
      </c>
      <c r="B5" s="128" t="s">
        <v>735</v>
      </c>
      <c r="C5" s="36">
        <v>19</v>
      </c>
    </row>
    <row r="6" spans="1:3" ht="15">
      <c r="A6" s="128" t="s">
        <v>734</v>
      </c>
      <c r="B6" s="128" t="s">
        <v>733</v>
      </c>
      <c r="C6" s="36">
        <v>3</v>
      </c>
    </row>
    <row r="7" spans="1:3" ht="15">
      <c r="A7" s="128" t="s">
        <v>734</v>
      </c>
      <c r="B7" s="128" t="s">
        <v>734</v>
      </c>
      <c r="C7" s="36">
        <v>9</v>
      </c>
    </row>
    <row r="8" spans="1:3" ht="15">
      <c r="A8" s="128" t="s">
        <v>734</v>
      </c>
      <c r="B8" s="128" t="s">
        <v>735</v>
      </c>
      <c r="C8" s="36">
        <v>2</v>
      </c>
    </row>
    <row r="9" spans="1:3" ht="15">
      <c r="A9" s="128" t="s">
        <v>735</v>
      </c>
      <c r="B9" s="128" t="s">
        <v>733</v>
      </c>
      <c r="C9" s="36">
        <v>1</v>
      </c>
    </row>
    <row r="10" spans="1:3" ht="15">
      <c r="A10" s="128" t="s">
        <v>735</v>
      </c>
      <c r="B10" s="128" t="s">
        <v>735</v>
      </c>
      <c r="C10" s="36">
        <v>22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749</v>
      </c>
      <c r="B1" s="13" t="s">
        <v>750</v>
      </c>
      <c r="C1" s="13" t="s">
        <v>751</v>
      </c>
      <c r="D1" s="13" t="s">
        <v>753</v>
      </c>
      <c r="E1" s="85" t="s">
        <v>752</v>
      </c>
      <c r="F1" s="85" t="s">
        <v>755</v>
      </c>
      <c r="G1" s="13" t="s">
        <v>754</v>
      </c>
      <c r="H1" s="13" t="s">
        <v>756</v>
      </c>
    </row>
    <row r="2" spans="1:8" ht="15">
      <c r="A2" s="89" t="s">
        <v>274</v>
      </c>
      <c r="B2" s="85">
        <v>3</v>
      </c>
      <c r="C2" s="89" t="s">
        <v>281</v>
      </c>
      <c r="D2" s="85">
        <v>1</v>
      </c>
      <c r="E2" s="85"/>
      <c r="F2" s="85"/>
      <c r="G2" s="89" t="s">
        <v>274</v>
      </c>
      <c r="H2" s="85">
        <v>3</v>
      </c>
    </row>
    <row r="3" spans="1:8" ht="15">
      <c r="A3" s="89" t="s">
        <v>281</v>
      </c>
      <c r="B3" s="85">
        <v>1</v>
      </c>
      <c r="C3" s="89" t="s">
        <v>282</v>
      </c>
      <c r="D3" s="85">
        <v>1</v>
      </c>
      <c r="E3" s="85"/>
      <c r="F3" s="85"/>
      <c r="G3" s="89" t="s">
        <v>276</v>
      </c>
      <c r="H3" s="85">
        <v>1</v>
      </c>
    </row>
    <row r="4" spans="1:8" ht="15">
      <c r="A4" s="89" t="s">
        <v>277</v>
      </c>
      <c r="B4" s="85">
        <v>1</v>
      </c>
      <c r="C4" s="89" t="s">
        <v>283</v>
      </c>
      <c r="D4" s="85">
        <v>1</v>
      </c>
      <c r="E4" s="85"/>
      <c r="F4" s="85"/>
      <c r="G4" s="85"/>
      <c r="H4" s="85"/>
    </row>
    <row r="5" spans="1:8" ht="15">
      <c r="A5" s="89" t="s">
        <v>280</v>
      </c>
      <c r="B5" s="85">
        <v>1</v>
      </c>
      <c r="C5" s="89" t="s">
        <v>275</v>
      </c>
      <c r="D5" s="85">
        <v>1</v>
      </c>
      <c r="E5" s="85"/>
      <c r="F5" s="85"/>
      <c r="G5" s="85"/>
      <c r="H5" s="85"/>
    </row>
    <row r="6" spans="1:8" ht="15">
      <c r="A6" s="89" t="s">
        <v>278</v>
      </c>
      <c r="B6" s="85">
        <v>1</v>
      </c>
      <c r="C6" s="89" t="s">
        <v>279</v>
      </c>
      <c r="D6" s="85">
        <v>1</v>
      </c>
      <c r="E6" s="85"/>
      <c r="F6" s="85"/>
      <c r="G6" s="85"/>
      <c r="H6" s="85"/>
    </row>
    <row r="7" spans="1:8" ht="15">
      <c r="A7" s="89" t="s">
        <v>279</v>
      </c>
      <c r="B7" s="85">
        <v>1</v>
      </c>
      <c r="C7" s="89" t="s">
        <v>278</v>
      </c>
      <c r="D7" s="85">
        <v>1</v>
      </c>
      <c r="E7" s="85"/>
      <c r="F7" s="85"/>
      <c r="G7" s="85"/>
      <c r="H7" s="85"/>
    </row>
    <row r="8" spans="1:8" ht="15">
      <c r="A8" s="89" t="s">
        <v>275</v>
      </c>
      <c r="B8" s="85">
        <v>1</v>
      </c>
      <c r="C8" s="89" t="s">
        <v>280</v>
      </c>
      <c r="D8" s="85">
        <v>1</v>
      </c>
      <c r="E8" s="85"/>
      <c r="F8" s="85"/>
      <c r="G8" s="85"/>
      <c r="H8" s="85"/>
    </row>
    <row r="9" spans="1:8" ht="15">
      <c r="A9" s="89" t="s">
        <v>283</v>
      </c>
      <c r="B9" s="85">
        <v>1</v>
      </c>
      <c r="C9" s="89" t="s">
        <v>277</v>
      </c>
      <c r="D9" s="85">
        <v>1</v>
      </c>
      <c r="E9" s="85"/>
      <c r="F9" s="85"/>
      <c r="G9" s="85"/>
      <c r="H9" s="85"/>
    </row>
    <row r="10" spans="1:8" ht="15">
      <c r="A10" s="89" t="s">
        <v>282</v>
      </c>
      <c r="B10" s="85">
        <v>1</v>
      </c>
      <c r="C10" s="85"/>
      <c r="D10" s="85"/>
      <c r="E10" s="85"/>
      <c r="F10" s="85"/>
      <c r="G10" s="85"/>
      <c r="H10" s="85"/>
    </row>
    <row r="11" spans="1:8" ht="15">
      <c r="A11" s="89" t="s">
        <v>276</v>
      </c>
      <c r="B11" s="85">
        <v>1</v>
      </c>
      <c r="C11" s="85"/>
      <c r="D11" s="85"/>
      <c r="E11" s="85"/>
      <c r="F11" s="85"/>
      <c r="G11" s="85"/>
      <c r="H11" s="85"/>
    </row>
    <row r="14" spans="1:8" ht="15" customHeight="1">
      <c r="A14" s="13" t="s">
        <v>760</v>
      </c>
      <c r="B14" s="13" t="s">
        <v>750</v>
      </c>
      <c r="C14" s="13" t="s">
        <v>761</v>
      </c>
      <c r="D14" s="13" t="s">
        <v>753</v>
      </c>
      <c r="E14" s="85" t="s">
        <v>762</v>
      </c>
      <c r="F14" s="85" t="s">
        <v>755</v>
      </c>
      <c r="G14" s="13" t="s">
        <v>763</v>
      </c>
      <c r="H14" s="13" t="s">
        <v>756</v>
      </c>
    </row>
    <row r="15" spans="1:8" ht="15">
      <c r="A15" s="85" t="s">
        <v>284</v>
      </c>
      <c r="B15" s="85">
        <v>4</v>
      </c>
      <c r="C15" s="85" t="s">
        <v>286</v>
      </c>
      <c r="D15" s="85">
        <v>3</v>
      </c>
      <c r="E15" s="85"/>
      <c r="F15" s="85"/>
      <c r="G15" s="85" t="s">
        <v>284</v>
      </c>
      <c r="H15" s="85">
        <v>4</v>
      </c>
    </row>
    <row r="16" spans="1:8" ht="15">
      <c r="A16" s="85" t="s">
        <v>286</v>
      </c>
      <c r="B16" s="85">
        <v>3</v>
      </c>
      <c r="C16" s="85" t="s">
        <v>287</v>
      </c>
      <c r="D16" s="85">
        <v>2</v>
      </c>
      <c r="E16" s="85"/>
      <c r="F16" s="85"/>
      <c r="G16" s="85"/>
      <c r="H16" s="85"/>
    </row>
    <row r="17" spans="1:8" ht="15">
      <c r="A17" s="85" t="s">
        <v>287</v>
      </c>
      <c r="B17" s="85">
        <v>2</v>
      </c>
      <c r="C17" s="85" t="s">
        <v>288</v>
      </c>
      <c r="D17" s="85">
        <v>1</v>
      </c>
      <c r="E17" s="85"/>
      <c r="F17" s="85"/>
      <c r="G17" s="85"/>
      <c r="H17" s="85"/>
    </row>
    <row r="18" spans="1:8" ht="15">
      <c r="A18" s="85" t="s">
        <v>288</v>
      </c>
      <c r="B18" s="85">
        <v>1</v>
      </c>
      <c r="C18" s="85" t="s">
        <v>289</v>
      </c>
      <c r="D18" s="85">
        <v>1</v>
      </c>
      <c r="E18" s="85"/>
      <c r="F18" s="85"/>
      <c r="G18" s="85"/>
      <c r="H18" s="85"/>
    </row>
    <row r="19" spans="1:8" ht="15">
      <c r="A19" s="85" t="s">
        <v>285</v>
      </c>
      <c r="B19" s="85">
        <v>1</v>
      </c>
      <c r="C19" s="85" t="s">
        <v>285</v>
      </c>
      <c r="D19" s="85">
        <v>1</v>
      </c>
      <c r="E19" s="85"/>
      <c r="F19" s="85"/>
      <c r="G19" s="85"/>
      <c r="H19" s="85"/>
    </row>
    <row r="20" spans="1:8" ht="15">
      <c r="A20" s="85" t="s">
        <v>289</v>
      </c>
      <c r="B20" s="85">
        <v>1</v>
      </c>
      <c r="C20" s="85"/>
      <c r="D20" s="85"/>
      <c r="E20" s="85"/>
      <c r="F20" s="85"/>
      <c r="G20" s="85"/>
      <c r="H20" s="85"/>
    </row>
    <row r="23" spans="1:8" ht="15" customHeight="1">
      <c r="A23" s="13" t="s">
        <v>766</v>
      </c>
      <c r="B23" s="13" t="s">
        <v>750</v>
      </c>
      <c r="C23" s="13" t="s">
        <v>770</v>
      </c>
      <c r="D23" s="13" t="s">
        <v>753</v>
      </c>
      <c r="E23" s="85" t="s">
        <v>771</v>
      </c>
      <c r="F23" s="85" t="s">
        <v>755</v>
      </c>
      <c r="G23" s="13" t="s">
        <v>772</v>
      </c>
      <c r="H23" s="13" t="s">
        <v>756</v>
      </c>
    </row>
    <row r="24" spans="1:8" ht="15">
      <c r="A24" s="85" t="s">
        <v>293</v>
      </c>
      <c r="B24" s="85">
        <v>4</v>
      </c>
      <c r="C24" s="85" t="s">
        <v>293</v>
      </c>
      <c r="D24" s="85">
        <v>4</v>
      </c>
      <c r="E24" s="85"/>
      <c r="F24" s="85"/>
      <c r="G24" s="85" t="s">
        <v>291</v>
      </c>
      <c r="H24" s="85">
        <v>1</v>
      </c>
    </row>
    <row r="25" spans="1:8" ht="15">
      <c r="A25" s="85" t="s">
        <v>767</v>
      </c>
      <c r="B25" s="85">
        <v>2</v>
      </c>
      <c r="C25" s="85" t="s">
        <v>767</v>
      </c>
      <c r="D25" s="85">
        <v>2</v>
      </c>
      <c r="E25" s="85"/>
      <c r="F25" s="85"/>
      <c r="G25" s="85"/>
      <c r="H25" s="85"/>
    </row>
    <row r="26" spans="1:8" ht="15">
      <c r="A26" s="85" t="s">
        <v>291</v>
      </c>
      <c r="B26" s="85">
        <v>2</v>
      </c>
      <c r="C26" s="85" t="s">
        <v>769</v>
      </c>
      <c r="D26" s="85">
        <v>1</v>
      </c>
      <c r="E26" s="85"/>
      <c r="F26" s="85"/>
      <c r="G26" s="85"/>
      <c r="H26" s="85"/>
    </row>
    <row r="27" spans="1:8" ht="15">
      <c r="A27" s="85" t="s">
        <v>768</v>
      </c>
      <c r="B27" s="85">
        <v>1</v>
      </c>
      <c r="C27" s="85" t="s">
        <v>291</v>
      </c>
      <c r="D27" s="85">
        <v>1</v>
      </c>
      <c r="E27" s="85"/>
      <c r="F27" s="85"/>
      <c r="G27" s="85"/>
      <c r="H27" s="85"/>
    </row>
    <row r="28" spans="1:8" ht="15">
      <c r="A28" s="85" t="s">
        <v>294</v>
      </c>
      <c r="B28" s="85">
        <v>1</v>
      </c>
      <c r="C28" s="85" t="s">
        <v>294</v>
      </c>
      <c r="D28" s="85">
        <v>1</v>
      </c>
      <c r="E28" s="85"/>
      <c r="F28" s="85"/>
      <c r="G28" s="85"/>
      <c r="H28" s="85"/>
    </row>
    <row r="29" spans="1:8" ht="15">
      <c r="A29" s="85" t="s">
        <v>769</v>
      </c>
      <c r="B29" s="85">
        <v>1</v>
      </c>
      <c r="C29" s="85" t="s">
        <v>768</v>
      </c>
      <c r="D29" s="85">
        <v>1</v>
      </c>
      <c r="E29" s="85"/>
      <c r="F29" s="85"/>
      <c r="G29" s="85"/>
      <c r="H29" s="85"/>
    </row>
    <row r="32" spans="1:8" ht="15" customHeight="1">
      <c r="A32" s="13" t="s">
        <v>775</v>
      </c>
      <c r="B32" s="13" t="s">
        <v>750</v>
      </c>
      <c r="C32" s="13" t="s">
        <v>783</v>
      </c>
      <c r="D32" s="13" t="s">
        <v>753</v>
      </c>
      <c r="E32" s="13" t="s">
        <v>788</v>
      </c>
      <c r="F32" s="13" t="s">
        <v>755</v>
      </c>
      <c r="G32" s="13" t="s">
        <v>796</v>
      </c>
      <c r="H32" s="13" t="s">
        <v>756</v>
      </c>
    </row>
    <row r="33" spans="1:8" ht="15">
      <c r="A33" s="91" t="s">
        <v>776</v>
      </c>
      <c r="B33" s="91">
        <v>24</v>
      </c>
      <c r="C33" s="91" t="s">
        <v>215</v>
      </c>
      <c r="D33" s="91">
        <v>8</v>
      </c>
      <c r="E33" s="91" t="s">
        <v>219</v>
      </c>
      <c r="F33" s="91">
        <v>3</v>
      </c>
      <c r="G33" s="91" t="s">
        <v>212</v>
      </c>
      <c r="H33" s="91">
        <v>8</v>
      </c>
    </row>
    <row r="34" spans="1:8" ht="15">
      <c r="A34" s="91" t="s">
        <v>777</v>
      </c>
      <c r="B34" s="91">
        <v>14</v>
      </c>
      <c r="C34" s="91" t="s">
        <v>231</v>
      </c>
      <c r="D34" s="91">
        <v>5</v>
      </c>
      <c r="E34" s="91" t="s">
        <v>789</v>
      </c>
      <c r="F34" s="91">
        <v>2</v>
      </c>
      <c r="G34" s="91" t="s">
        <v>781</v>
      </c>
      <c r="H34" s="91">
        <v>6</v>
      </c>
    </row>
    <row r="35" spans="1:8" ht="15">
      <c r="A35" s="91" t="s">
        <v>778</v>
      </c>
      <c r="B35" s="91">
        <v>0</v>
      </c>
      <c r="C35" s="91" t="s">
        <v>784</v>
      </c>
      <c r="D35" s="91">
        <v>4</v>
      </c>
      <c r="E35" s="91" t="s">
        <v>790</v>
      </c>
      <c r="F35" s="91">
        <v>2</v>
      </c>
      <c r="G35" s="91" t="s">
        <v>215</v>
      </c>
      <c r="H35" s="91">
        <v>4</v>
      </c>
    </row>
    <row r="36" spans="1:8" ht="15">
      <c r="A36" s="91" t="s">
        <v>779</v>
      </c>
      <c r="B36" s="91">
        <v>674</v>
      </c>
      <c r="C36" s="91" t="s">
        <v>293</v>
      </c>
      <c r="D36" s="91">
        <v>4</v>
      </c>
      <c r="E36" s="91" t="s">
        <v>791</v>
      </c>
      <c r="F36" s="91">
        <v>2</v>
      </c>
      <c r="G36" s="91" t="s">
        <v>797</v>
      </c>
      <c r="H36" s="91">
        <v>4</v>
      </c>
    </row>
    <row r="37" spans="1:8" ht="15">
      <c r="A37" s="91" t="s">
        <v>780</v>
      </c>
      <c r="B37" s="91">
        <v>712</v>
      </c>
      <c r="C37" s="91" t="s">
        <v>785</v>
      </c>
      <c r="D37" s="91">
        <v>4</v>
      </c>
      <c r="E37" s="91" t="s">
        <v>215</v>
      </c>
      <c r="F37" s="91">
        <v>2</v>
      </c>
      <c r="G37" s="91" t="s">
        <v>798</v>
      </c>
      <c r="H37" s="91">
        <v>4</v>
      </c>
    </row>
    <row r="38" spans="1:8" ht="15">
      <c r="A38" s="91" t="s">
        <v>215</v>
      </c>
      <c r="B38" s="91">
        <v>14</v>
      </c>
      <c r="C38" s="91" t="s">
        <v>786</v>
      </c>
      <c r="D38" s="91">
        <v>3</v>
      </c>
      <c r="E38" s="91" t="s">
        <v>782</v>
      </c>
      <c r="F38" s="91">
        <v>2</v>
      </c>
      <c r="G38" s="91" t="s">
        <v>799</v>
      </c>
      <c r="H38" s="91">
        <v>4</v>
      </c>
    </row>
    <row r="39" spans="1:8" ht="15">
      <c r="A39" s="91" t="s">
        <v>212</v>
      </c>
      <c r="B39" s="91">
        <v>9</v>
      </c>
      <c r="C39" s="91" t="s">
        <v>782</v>
      </c>
      <c r="D39" s="91">
        <v>3</v>
      </c>
      <c r="E39" s="91" t="s">
        <v>792</v>
      </c>
      <c r="F39" s="91">
        <v>2</v>
      </c>
      <c r="G39" s="91" t="s">
        <v>800</v>
      </c>
      <c r="H39" s="91">
        <v>4</v>
      </c>
    </row>
    <row r="40" spans="1:8" ht="15">
      <c r="A40" s="91" t="s">
        <v>231</v>
      </c>
      <c r="B40" s="91">
        <v>7</v>
      </c>
      <c r="C40" s="91" t="s">
        <v>768</v>
      </c>
      <c r="D40" s="91">
        <v>3</v>
      </c>
      <c r="E40" s="91" t="s">
        <v>793</v>
      </c>
      <c r="F40" s="91">
        <v>2</v>
      </c>
      <c r="G40" s="91" t="s">
        <v>801</v>
      </c>
      <c r="H40" s="91">
        <v>4</v>
      </c>
    </row>
    <row r="41" spans="1:8" ht="15">
      <c r="A41" s="91" t="s">
        <v>781</v>
      </c>
      <c r="B41" s="91">
        <v>7</v>
      </c>
      <c r="C41" s="91" t="s">
        <v>787</v>
      </c>
      <c r="D41" s="91">
        <v>3</v>
      </c>
      <c r="E41" s="91" t="s">
        <v>794</v>
      </c>
      <c r="F41" s="91">
        <v>2</v>
      </c>
      <c r="G41" s="91" t="s">
        <v>802</v>
      </c>
      <c r="H41" s="91">
        <v>4</v>
      </c>
    </row>
    <row r="42" spans="1:8" ht="15">
      <c r="A42" s="91" t="s">
        <v>782</v>
      </c>
      <c r="B42" s="91">
        <v>5</v>
      </c>
      <c r="C42" s="91" t="s">
        <v>244</v>
      </c>
      <c r="D42" s="91">
        <v>3</v>
      </c>
      <c r="E42" s="91" t="s">
        <v>795</v>
      </c>
      <c r="F42" s="91">
        <v>2</v>
      </c>
      <c r="G42" s="91" t="s">
        <v>803</v>
      </c>
      <c r="H42" s="91">
        <v>4</v>
      </c>
    </row>
    <row r="45" spans="1:8" ht="15" customHeight="1">
      <c r="A45" s="13" t="s">
        <v>808</v>
      </c>
      <c r="B45" s="13" t="s">
        <v>750</v>
      </c>
      <c r="C45" s="13" t="s">
        <v>819</v>
      </c>
      <c r="D45" s="13" t="s">
        <v>753</v>
      </c>
      <c r="E45" s="13" t="s">
        <v>828</v>
      </c>
      <c r="F45" s="13" t="s">
        <v>755</v>
      </c>
      <c r="G45" s="13" t="s">
        <v>838</v>
      </c>
      <c r="H45" s="13" t="s">
        <v>756</v>
      </c>
    </row>
    <row r="46" spans="1:8" ht="15">
      <c r="A46" s="91" t="s">
        <v>809</v>
      </c>
      <c r="B46" s="91">
        <v>5</v>
      </c>
      <c r="C46" s="91" t="s">
        <v>810</v>
      </c>
      <c r="D46" s="91">
        <v>2</v>
      </c>
      <c r="E46" s="91" t="s">
        <v>829</v>
      </c>
      <c r="F46" s="91">
        <v>2</v>
      </c>
      <c r="G46" s="91" t="s">
        <v>811</v>
      </c>
      <c r="H46" s="91">
        <v>4</v>
      </c>
    </row>
    <row r="47" spans="1:8" ht="15">
      <c r="A47" s="91" t="s">
        <v>810</v>
      </c>
      <c r="B47" s="91">
        <v>4</v>
      </c>
      <c r="C47" s="91" t="s">
        <v>818</v>
      </c>
      <c r="D47" s="91">
        <v>2</v>
      </c>
      <c r="E47" s="91" t="s">
        <v>830</v>
      </c>
      <c r="F47" s="91">
        <v>2</v>
      </c>
      <c r="G47" s="91" t="s">
        <v>812</v>
      </c>
      <c r="H47" s="91">
        <v>4</v>
      </c>
    </row>
    <row r="48" spans="1:8" ht="15">
      <c r="A48" s="91" t="s">
        <v>811</v>
      </c>
      <c r="B48" s="91">
        <v>4</v>
      </c>
      <c r="C48" s="91" t="s">
        <v>820</v>
      </c>
      <c r="D48" s="91">
        <v>2</v>
      </c>
      <c r="E48" s="91" t="s">
        <v>831</v>
      </c>
      <c r="F48" s="91">
        <v>2</v>
      </c>
      <c r="G48" s="91" t="s">
        <v>813</v>
      </c>
      <c r="H48" s="91">
        <v>4</v>
      </c>
    </row>
    <row r="49" spans="1:8" ht="15">
      <c r="A49" s="91" t="s">
        <v>812</v>
      </c>
      <c r="B49" s="91">
        <v>4</v>
      </c>
      <c r="C49" s="91" t="s">
        <v>821</v>
      </c>
      <c r="D49" s="91">
        <v>2</v>
      </c>
      <c r="E49" s="91" t="s">
        <v>832</v>
      </c>
      <c r="F49" s="91">
        <v>2</v>
      </c>
      <c r="G49" s="91" t="s">
        <v>814</v>
      </c>
      <c r="H49" s="91">
        <v>4</v>
      </c>
    </row>
    <row r="50" spans="1:8" ht="15">
      <c r="A50" s="91" t="s">
        <v>813</v>
      </c>
      <c r="B50" s="91">
        <v>4</v>
      </c>
      <c r="C50" s="91" t="s">
        <v>822</v>
      </c>
      <c r="D50" s="91">
        <v>2</v>
      </c>
      <c r="E50" s="91" t="s">
        <v>833</v>
      </c>
      <c r="F50" s="91">
        <v>2</v>
      </c>
      <c r="G50" s="91" t="s">
        <v>815</v>
      </c>
      <c r="H50" s="91">
        <v>4</v>
      </c>
    </row>
    <row r="51" spans="1:8" ht="15">
      <c r="A51" s="91" t="s">
        <v>814</v>
      </c>
      <c r="B51" s="91">
        <v>4</v>
      </c>
      <c r="C51" s="91" t="s">
        <v>823</v>
      </c>
      <c r="D51" s="91">
        <v>2</v>
      </c>
      <c r="E51" s="91" t="s">
        <v>810</v>
      </c>
      <c r="F51" s="91">
        <v>2</v>
      </c>
      <c r="G51" s="91" t="s">
        <v>816</v>
      </c>
      <c r="H51" s="91">
        <v>4</v>
      </c>
    </row>
    <row r="52" spans="1:8" ht="15">
      <c r="A52" s="91" t="s">
        <v>815</v>
      </c>
      <c r="B52" s="91">
        <v>4</v>
      </c>
      <c r="C52" s="91" t="s">
        <v>824</v>
      </c>
      <c r="D52" s="91">
        <v>2</v>
      </c>
      <c r="E52" s="91" t="s">
        <v>834</v>
      </c>
      <c r="F52" s="91">
        <v>2</v>
      </c>
      <c r="G52" s="91" t="s">
        <v>817</v>
      </c>
      <c r="H52" s="91">
        <v>4</v>
      </c>
    </row>
    <row r="53" spans="1:8" ht="15">
      <c r="A53" s="91" t="s">
        <v>816</v>
      </c>
      <c r="B53" s="91">
        <v>4</v>
      </c>
      <c r="C53" s="91" t="s">
        <v>825</v>
      </c>
      <c r="D53" s="91">
        <v>2</v>
      </c>
      <c r="E53" s="91" t="s">
        <v>835</v>
      </c>
      <c r="F53" s="91">
        <v>2</v>
      </c>
      <c r="G53" s="91" t="s">
        <v>809</v>
      </c>
      <c r="H53" s="91">
        <v>4</v>
      </c>
    </row>
    <row r="54" spans="1:8" ht="15">
      <c r="A54" s="91" t="s">
        <v>817</v>
      </c>
      <c r="B54" s="91">
        <v>4</v>
      </c>
      <c r="C54" s="91" t="s">
        <v>826</v>
      </c>
      <c r="D54" s="91">
        <v>2</v>
      </c>
      <c r="E54" s="91" t="s">
        <v>836</v>
      </c>
      <c r="F54" s="91">
        <v>2</v>
      </c>
      <c r="G54" s="91" t="s">
        <v>839</v>
      </c>
      <c r="H54" s="91">
        <v>3</v>
      </c>
    </row>
    <row r="55" spans="1:8" ht="15">
      <c r="A55" s="91" t="s">
        <v>818</v>
      </c>
      <c r="B55" s="91">
        <v>3</v>
      </c>
      <c r="C55" s="91" t="s">
        <v>827</v>
      </c>
      <c r="D55" s="91">
        <v>2</v>
      </c>
      <c r="E55" s="91" t="s">
        <v>837</v>
      </c>
      <c r="F55" s="91">
        <v>2</v>
      </c>
      <c r="G55" s="91" t="s">
        <v>840</v>
      </c>
      <c r="H55" s="91">
        <v>3</v>
      </c>
    </row>
    <row r="58" spans="1:8" ht="15" customHeight="1">
      <c r="A58" s="13" t="s">
        <v>845</v>
      </c>
      <c r="B58" s="13" t="s">
        <v>750</v>
      </c>
      <c r="C58" s="13" t="s">
        <v>847</v>
      </c>
      <c r="D58" s="13" t="s">
        <v>753</v>
      </c>
      <c r="E58" s="85" t="s">
        <v>848</v>
      </c>
      <c r="F58" s="85" t="s">
        <v>755</v>
      </c>
      <c r="G58" s="85" t="s">
        <v>851</v>
      </c>
      <c r="H58" s="85" t="s">
        <v>756</v>
      </c>
    </row>
    <row r="59" spans="1:8" ht="15">
      <c r="A59" s="85" t="s">
        <v>220</v>
      </c>
      <c r="B59" s="85">
        <v>1</v>
      </c>
      <c r="C59" s="85" t="s">
        <v>241</v>
      </c>
      <c r="D59" s="85">
        <v>1</v>
      </c>
      <c r="E59" s="85"/>
      <c r="F59" s="85"/>
      <c r="G59" s="85"/>
      <c r="H59" s="85"/>
    </row>
    <row r="60" spans="1:8" ht="15">
      <c r="A60" s="85" t="s">
        <v>241</v>
      </c>
      <c r="B60" s="85">
        <v>1</v>
      </c>
      <c r="C60" s="85" t="s">
        <v>220</v>
      </c>
      <c r="D60" s="85">
        <v>1</v>
      </c>
      <c r="E60" s="85"/>
      <c r="F60" s="85"/>
      <c r="G60" s="85"/>
      <c r="H60" s="85"/>
    </row>
    <row r="63" spans="1:8" ht="15" customHeight="1">
      <c r="A63" s="13" t="s">
        <v>846</v>
      </c>
      <c r="B63" s="13" t="s">
        <v>750</v>
      </c>
      <c r="C63" s="13" t="s">
        <v>849</v>
      </c>
      <c r="D63" s="13" t="s">
        <v>753</v>
      </c>
      <c r="E63" s="13" t="s">
        <v>850</v>
      </c>
      <c r="F63" s="13" t="s">
        <v>755</v>
      </c>
      <c r="G63" s="13" t="s">
        <v>852</v>
      </c>
      <c r="H63" s="13" t="s">
        <v>756</v>
      </c>
    </row>
    <row r="64" spans="1:8" ht="15">
      <c r="A64" s="85" t="s">
        <v>215</v>
      </c>
      <c r="B64" s="85">
        <v>17</v>
      </c>
      <c r="C64" s="85" t="s">
        <v>215</v>
      </c>
      <c r="D64" s="85">
        <v>11</v>
      </c>
      <c r="E64" s="85" t="s">
        <v>219</v>
      </c>
      <c r="F64" s="85">
        <v>3</v>
      </c>
      <c r="G64" s="85" t="s">
        <v>212</v>
      </c>
      <c r="H64" s="85">
        <v>8</v>
      </c>
    </row>
    <row r="65" spans="1:8" ht="15">
      <c r="A65" s="85" t="s">
        <v>231</v>
      </c>
      <c r="B65" s="85">
        <v>9</v>
      </c>
      <c r="C65" s="85" t="s">
        <v>231</v>
      </c>
      <c r="D65" s="85">
        <v>6</v>
      </c>
      <c r="E65" s="85" t="s">
        <v>215</v>
      </c>
      <c r="F65" s="85">
        <v>2</v>
      </c>
      <c r="G65" s="85" t="s">
        <v>215</v>
      </c>
      <c r="H65" s="85">
        <v>4</v>
      </c>
    </row>
    <row r="66" spans="1:8" ht="15">
      <c r="A66" s="85" t="s">
        <v>212</v>
      </c>
      <c r="B66" s="85">
        <v>9</v>
      </c>
      <c r="C66" s="85" t="s">
        <v>225</v>
      </c>
      <c r="D66" s="85">
        <v>4</v>
      </c>
      <c r="E66" s="85" t="s">
        <v>220</v>
      </c>
      <c r="F66" s="85">
        <v>1</v>
      </c>
      <c r="G66" s="85" t="s">
        <v>216</v>
      </c>
      <c r="H66" s="85">
        <v>4</v>
      </c>
    </row>
    <row r="67" spans="1:8" ht="15">
      <c r="A67" s="85" t="s">
        <v>219</v>
      </c>
      <c r="B67" s="85">
        <v>5</v>
      </c>
      <c r="C67" s="85" t="s">
        <v>244</v>
      </c>
      <c r="D67" s="85">
        <v>3</v>
      </c>
      <c r="E67" s="85" t="s">
        <v>236</v>
      </c>
      <c r="F67" s="85">
        <v>1</v>
      </c>
      <c r="G67" s="85" t="s">
        <v>231</v>
      </c>
      <c r="H67" s="85">
        <v>3</v>
      </c>
    </row>
    <row r="68" spans="1:8" ht="15">
      <c r="A68" s="85" t="s">
        <v>216</v>
      </c>
      <c r="B68" s="85">
        <v>5</v>
      </c>
      <c r="C68" s="85" t="s">
        <v>248</v>
      </c>
      <c r="D68" s="85">
        <v>3</v>
      </c>
      <c r="E68" s="85" t="s">
        <v>245</v>
      </c>
      <c r="F68" s="85">
        <v>1</v>
      </c>
      <c r="G68" s="85" t="s">
        <v>224</v>
      </c>
      <c r="H68" s="85">
        <v>3</v>
      </c>
    </row>
    <row r="69" spans="1:8" ht="15">
      <c r="A69" s="85" t="s">
        <v>225</v>
      </c>
      <c r="B69" s="85">
        <v>4</v>
      </c>
      <c r="C69" s="85" t="s">
        <v>250</v>
      </c>
      <c r="D69" s="85">
        <v>2</v>
      </c>
      <c r="E69" s="85" t="s">
        <v>244</v>
      </c>
      <c r="F69" s="85">
        <v>1</v>
      </c>
      <c r="G69" s="85" t="s">
        <v>219</v>
      </c>
      <c r="H69" s="85">
        <v>1</v>
      </c>
    </row>
    <row r="70" spans="1:8" ht="15">
      <c r="A70" s="85" t="s">
        <v>244</v>
      </c>
      <c r="B70" s="85">
        <v>4</v>
      </c>
      <c r="C70" s="85" t="s">
        <v>237</v>
      </c>
      <c r="D70" s="85">
        <v>2</v>
      </c>
      <c r="E70" s="85" t="s">
        <v>221</v>
      </c>
      <c r="F70" s="85">
        <v>1</v>
      </c>
      <c r="G70" s="85" t="s">
        <v>223</v>
      </c>
      <c r="H70" s="85">
        <v>1</v>
      </c>
    </row>
    <row r="71" spans="1:8" ht="15">
      <c r="A71" s="85" t="s">
        <v>248</v>
      </c>
      <c r="B71" s="85">
        <v>3</v>
      </c>
      <c r="C71" s="85" t="s">
        <v>245</v>
      </c>
      <c r="D71" s="85">
        <v>2</v>
      </c>
      <c r="E71" s="85" t="s">
        <v>235</v>
      </c>
      <c r="F71" s="85">
        <v>1</v>
      </c>
      <c r="G71" s="85" t="s">
        <v>222</v>
      </c>
      <c r="H71" s="85">
        <v>1</v>
      </c>
    </row>
    <row r="72" spans="1:8" ht="15">
      <c r="A72" s="85" t="s">
        <v>245</v>
      </c>
      <c r="B72" s="85">
        <v>3</v>
      </c>
      <c r="C72" s="85" t="s">
        <v>221</v>
      </c>
      <c r="D72" s="85">
        <v>2</v>
      </c>
      <c r="E72" s="85" t="s">
        <v>237</v>
      </c>
      <c r="F72" s="85">
        <v>1</v>
      </c>
      <c r="G72" s="85"/>
      <c r="H72" s="85"/>
    </row>
    <row r="73" spans="1:8" ht="15">
      <c r="A73" s="85" t="s">
        <v>221</v>
      </c>
      <c r="B73" s="85">
        <v>3</v>
      </c>
      <c r="C73" s="85" t="s">
        <v>227</v>
      </c>
      <c r="D73" s="85">
        <v>2</v>
      </c>
      <c r="E73" s="85" t="s">
        <v>234</v>
      </c>
      <c r="F73" s="85">
        <v>1</v>
      </c>
      <c r="G73" s="85"/>
      <c r="H73" s="85"/>
    </row>
    <row r="76" spans="1:8" ht="15" customHeight="1">
      <c r="A76" s="13" t="s">
        <v>859</v>
      </c>
      <c r="B76" s="13" t="s">
        <v>750</v>
      </c>
      <c r="C76" s="13" t="s">
        <v>860</v>
      </c>
      <c r="D76" s="13" t="s">
        <v>753</v>
      </c>
      <c r="E76" s="13" t="s">
        <v>861</v>
      </c>
      <c r="F76" s="13" t="s">
        <v>755</v>
      </c>
      <c r="G76" s="13" t="s">
        <v>862</v>
      </c>
      <c r="H76" s="13" t="s">
        <v>756</v>
      </c>
    </row>
    <row r="77" spans="1:8" ht="15">
      <c r="A77" s="125" t="s">
        <v>247</v>
      </c>
      <c r="B77" s="85">
        <v>219488</v>
      </c>
      <c r="C77" s="125" t="s">
        <v>247</v>
      </c>
      <c r="D77" s="85">
        <v>219488</v>
      </c>
      <c r="E77" s="125" t="s">
        <v>235</v>
      </c>
      <c r="F77" s="85">
        <v>109998</v>
      </c>
      <c r="G77" s="125" t="s">
        <v>217</v>
      </c>
      <c r="H77" s="85">
        <v>3516</v>
      </c>
    </row>
    <row r="78" spans="1:8" ht="15">
      <c r="A78" s="125" t="s">
        <v>235</v>
      </c>
      <c r="B78" s="85">
        <v>109998</v>
      </c>
      <c r="C78" s="125" t="s">
        <v>219</v>
      </c>
      <c r="D78" s="85">
        <v>46032</v>
      </c>
      <c r="E78" s="125" t="s">
        <v>232</v>
      </c>
      <c r="F78" s="85">
        <v>51380</v>
      </c>
      <c r="G78" s="125" t="s">
        <v>231</v>
      </c>
      <c r="H78" s="85">
        <v>3423</v>
      </c>
    </row>
    <row r="79" spans="1:8" ht="15">
      <c r="A79" s="125" t="s">
        <v>232</v>
      </c>
      <c r="B79" s="85">
        <v>51380</v>
      </c>
      <c r="C79" s="125" t="s">
        <v>241</v>
      </c>
      <c r="D79" s="85">
        <v>42272</v>
      </c>
      <c r="E79" s="125" t="s">
        <v>221</v>
      </c>
      <c r="F79" s="85">
        <v>28594</v>
      </c>
      <c r="G79" s="125" t="s">
        <v>213</v>
      </c>
      <c r="H79" s="85">
        <v>2921</v>
      </c>
    </row>
    <row r="80" spans="1:8" ht="15">
      <c r="A80" s="125" t="s">
        <v>219</v>
      </c>
      <c r="B80" s="85">
        <v>46032</v>
      </c>
      <c r="C80" s="125" t="s">
        <v>226</v>
      </c>
      <c r="D80" s="85">
        <v>29603</v>
      </c>
      <c r="E80" s="125" t="s">
        <v>237</v>
      </c>
      <c r="F80" s="85">
        <v>12844</v>
      </c>
      <c r="G80" s="125" t="s">
        <v>214</v>
      </c>
      <c r="H80" s="85">
        <v>2159</v>
      </c>
    </row>
    <row r="81" spans="1:8" ht="15">
      <c r="A81" s="125" t="s">
        <v>241</v>
      </c>
      <c r="B81" s="85">
        <v>42272</v>
      </c>
      <c r="C81" s="125" t="s">
        <v>243</v>
      </c>
      <c r="D81" s="85">
        <v>17678</v>
      </c>
      <c r="E81" s="125" t="s">
        <v>220</v>
      </c>
      <c r="F81" s="85">
        <v>11401</v>
      </c>
      <c r="G81" s="125" t="s">
        <v>222</v>
      </c>
      <c r="H81" s="85">
        <v>1719</v>
      </c>
    </row>
    <row r="82" spans="1:8" ht="15">
      <c r="A82" s="125" t="s">
        <v>226</v>
      </c>
      <c r="B82" s="85">
        <v>29603</v>
      </c>
      <c r="C82" s="125" t="s">
        <v>246</v>
      </c>
      <c r="D82" s="85">
        <v>13147</v>
      </c>
      <c r="E82" s="125" t="s">
        <v>245</v>
      </c>
      <c r="F82" s="85">
        <v>8149</v>
      </c>
      <c r="G82" s="125" t="s">
        <v>223</v>
      </c>
      <c r="H82" s="85">
        <v>1523</v>
      </c>
    </row>
    <row r="83" spans="1:8" ht="15">
      <c r="A83" s="125" t="s">
        <v>221</v>
      </c>
      <c r="B83" s="85">
        <v>28594</v>
      </c>
      <c r="C83" s="125" t="s">
        <v>225</v>
      </c>
      <c r="D83" s="85">
        <v>12158</v>
      </c>
      <c r="E83" s="125" t="s">
        <v>244</v>
      </c>
      <c r="F83" s="85">
        <v>7979</v>
      </c>
      <c r="G83" s="125" t="s">
        <v>212</v>
      </c>
      <c r="H83" s="85">
        <v>1146</v>
      </c>
    </row>
    <row r="84" spans="1:8" ht="15">
      <c r="A84" s="125" t="s">
        <v>243</v>
      </c>
      <c r="B84" s="85">
        <v>17678</v>
      </c>
      <c r="C84" s="125" t="s">
        <v>229</v>
      </c>
      <c r="D84" s="85">
        <v>11770</v>
      </c>
      <c r="E84" s="125" t="s">
        <v>233</v>
      </c>
      <c r="F84" s="85">
        <v>4675</v>
      </c>
      <c r="G84" s="125" t="s">
        <v>216</v>
      </c>
      <c r="H84" s="85">
        <v>807</v>
      </c>
    </row>
    <row r="85" spans="1:8" ht="15">
      <c r="A85" s="125" t="s">
        <v>246</v>
      </c>
      <c r="B85" s="85">
        <v>13147</v>
      </c>
      <c r="C85" s="125" t="s">
        <v>227</v>
      </c>
      <c r="D85" s="85">
        <v>8980</v>
      </c>
      <c r="E85" s="125" t="s">
        <v>234</v>
      </c>
      <c r="F85" s="85">
        <v>3336</v>
      </c>
      <c r="G85" s="125" t="s">
        <v>215</v>
      </c>
      <c r="H85" s="85">
        <v>643</v>
      </c>
    </row>
    <row r="86" spans="1:8" ht="15">
      <c r="A86" s="125" t="s">
        <v>237</v>
      </c>
      <c r="B86" s="85">
        <v>12844</v>
      </c>
      <c r="C86" s="125" t="s">
        <v>230</v>
      </c>
      <c r="D86" s="85">
        <v>8497</v>
      </c>
      <c r="E86" s="125" t="s">
        <v>236</v>
      </c>
      <c r="F86" s="85">
        <v>2227</v>
      </c>
      <c r="G86" s="125" t="s">
        <v>224</v>
      </c>
      <c r="H86" s="85">
        <v>1</v>
      </c>
    </row>
  </sheetData>
  <hyperlinks>
    <hyperlink ref="A2" r:id="rId1" display="https://giveandtakeinc.com/blog/work-life/how-self-care-fits-into-a-model-of-generosity/"/>
    <hyperlink ref="A3" r:id="rId2" display="https://www.ted.com/talks/adam_grant_are_you_a_giver_or_a_taker?language=en"/>
    <hyperlink ref="A4" r:id="rId3" display="http://edutechstories.blogspot.com/2015/12/digcit-ship-ships-log-and-pirate.html"/>
    <hyperlink ref="A5" r:id="rId4" display="https://twitter.com/EdTech_Stories/status/1094872322887090176"/>
    <hyperlink ref="A6" r:id="rId5" display="http://edutechstories.blogspot.com/2014/04/the-greenwhich-village-of-edtech.html"/>
    <hyperlink ref="A7" r:id="rId6" display="https://edutechstories.blogspot.com/2014/02/community-appreciation-gratitude-for-my.html"/>
    <hyperlink ref="A8" r:id="rId7" display="https://introvertdear.com/news/infj-secrets/"/>
    <hyperlink ref="A9" r:id="rId8" display="https://www.youtube.com/watch?v=MiRcoiFVrMw&amp;feature=youtu.be&amp;t=1626"/>
    <hyperlink ref="A10" r:id="rId9" display="https://twitter.com/EdTech_Stories/status/1075733947240378368"/>
    <hyperlink ref="A11" r:id="rId10" display="https://giveandtakeinc.com/blog/work-life/how-self-care-fits-into-a-model-of-generosity/?utm_content=84482463&amp;utm_medium=social&amp;utm_source=twitter&amp;hss_channel=tw-859610521649197056"/>
    <hyperlink ref="C2" r:id="rId11" display="https://www.ted.com/talks/adam_grant_are_you_a_giver_or_a_taker?language=en"/>
    <hyperlink ref="C3" r:id="rId12" display="https://twitter.com/EdTech_Stories/status/1075733947240378368"/>
    <hyperlink ref="C4" r:id="rId13" display="https://www.youtube.com/watch?v=MiRcoiFVrMw&amp;feature=youtu.be&amp;t=1626"/>
    <hyperlink ref="C5" r:id="rId14" display="https://introvertdear.com/news/infj-secrets/"/>
    <hyperlink ref="C6" r:id="rId15" display="https://edutechstories.blogspot.com/2014/02/community-appreciation-gratitude-for-my.html"/>
    <hyperlink ref="C7" r:id="rId16" display="http://edutechstories.blogspot.com/2014/04/the-greenwhich-village-of-edtech.html"/>
    <hyperlink ref="C8" r:id="rId17" display="https://twitter.com/EdTech_Stories/status/1094872322887090176"/>
    <hyperlink ref="C9" r:id="rId18" display="http://edutechstories.blogspot.com/2015/12/digcit-ship-ships-log-and-pirate.html"/>
    <hyperlink ref="G2" r:id="rId19" display="https://giveandtakeinc.com/blog/work-life/how-self-care-fits-into-a-model-of-generosity/"/>
    <hyperlink ref="G3" r:id="rId20" display="https://giveandtakeinc.com/blog/work-life/how-self-care-fits-into-a-model-of-generosity/?utm_content=84482463&amp;utm_medium=social&amp;utm_source=twitter&amp;hss_channel=tw-859610521649197056"/>
  </hyperlinks>
  <printOptions/>
  <pageMargins left="0.7" right="0.7" top="0.75" bottom="0.75" header="0.3" footer="0.3"/>
  <pageSetup orientation="portrait" paperSize="9"/>
  <tableParts>
    <tablePart r:id="rId28"/>
    <tablePart r:id="rId24"/>
    <tablePart r:id="rId21"/>
    <tablePart r:id="rId27"/>
    <tablePart r:id="rId23"/>
    <tablePart r:id="rId25"/>
    <tablePart r:id="rId22"/>
    <tablePart r:id="rId2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2019-02-13T18:09:46Z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