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<sst xmlns="http://schemas.openxmlformats.org/spreadsheetml/2006/main" count="3234" uniqueCount="777">
  <si>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</si>
  <si>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</si>
  <si>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</si>
  <si>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</si>
  <si>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</si>
  <si>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</si>
  <si>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</si>
  <si>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</si>
  <si>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</si>
  <si>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</si>
  <si>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</si>
  <si>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</si>
  <si>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</si>
  <si>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</si>
  <si>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</si>
  <si>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</si>
  <si>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</si>
  <si>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</si>
  <si>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</si>
  <si>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</si>
  <si>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</si>
  <si>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</si>
  <si>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</si>
  <si>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</si>
  <si>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</si>
  <si>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</si>
  <si>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</si>
  <si>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</si>
  <si>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</si>
  <si>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</si>
  <si>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</si>
  <si>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</si>
  <si>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</si>
  <si>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</si>
  <si>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</si>
  <si>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</si>
  <si>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</si>
  <si>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</si>
  <si>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</si>
  <si>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</si>
  <si>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</si>
  <si>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</si>
  <si>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</si>
  <si>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</si>
  <si>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</si>
  <si>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</si>
  <si>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</si>
  <si>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</si>
  <si>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</si>
  <si>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</si>
  <si>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</si>
  <si>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</si>
  <si>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</si>
  <si>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</si>
  <si>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</si>
  <si>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</si>
  <si>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</si>
  <si>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</si>
  <si>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</si>
  <si>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</si>
  <si>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</si>
  <si>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</si>
  <si>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</si>
  <si>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</si>
  <si>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</si>
  <si>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</si>
  <si>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</si>
  <si>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</si>
  <si>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</si>
  <si>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</si>
  <si>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</si>
  <si>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</si>
  <si>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</si>
  <si>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</si>
  <si>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</si>
  <si>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</si>
  <si>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</si>
  <si>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</si>
  <si>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</si>
  <si>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</si>
  <si>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</si>
  <si>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</si>
  <si>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</si>
  <si>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</si>
  <si>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</si>
  <si>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</si>
  <si>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</si>
  <si>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</si>
  <si>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</si>
  <si>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</si>
  <si>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</si>
  <si>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</si>
  <si>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</si>
  <si>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</si>
  <si>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</si>
  <si>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</si>
  <si>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</si>
  <si>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</si>
  <si>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</si>
  <si>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</si>
  <si>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</si>
  <si>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</si>
  <si>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</si>
  <si>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</si>
  <si>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</si>
  <si>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</si>
  <si>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</si>
  <si>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</si>
  <si>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</si>
  <si>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</si>
  <si>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</si>
  <si>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</si>
  <si>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</si>
  <si>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</si>
  <si>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</si>
  <si>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</si>
  <si>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</si>
  <si>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</si>
  <si>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</si>
  <si>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</si>
  <si>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</si>
  <si>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</si>
  <si>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</si>
  <si>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</si>
  <si>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</si>
  <si>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</si>
  <si>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</si>
  <si>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</si>
  <si>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</si>
  <si>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</si>
  <si>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</si>
  <si>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</si>
  <si>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</si>
  <si>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</si>
  <si>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</si>
  <si>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</si>
  <si>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</si>
  <si>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</si>
  <si>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</si>
  <si>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</si>
  <si>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</si>
  <si>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</si>
  <si>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</si>
  <si>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</si>
  <si>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</si>
  <si>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</si>
  <si>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</si>
  <si>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</si>
  <si>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</si>
  <si>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</si>
  <si>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</si>
  <si>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</si>
  <si>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</si>
  <si>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</si>
  <si>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</si>
  <si>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</si>
  <si>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</si>
  <si>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</si>
  <si>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</si>
  <si>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</si>
  <si>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</si>
  <si>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</si>
  <si>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</si>
  <si>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</si>
  <si>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</si>
  <si>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</si>
  <si>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</si>
  <si>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</si>
  <si>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</si>
  <si>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</si>
  <si>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</si>
  <si>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</si>
  <si>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</si>
  <si>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</si>
  <si>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</si>
  <si>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&lt;value&gt;https://www.smrfoundation.org/wp-content/uploads/2011/09/328-Social-Media-Research-Foundation-Logo.jpg&lt;/value&gt;
      &lt;/setting&gt;
      &lt;setting name="Hashtag" serializeAs="String"&gt;
        &lt;value&gt;#NodeXL&lt;/value&gt;
      &lt;/setting&gt;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</si>
  <si>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</si>
  <si>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</si>
  <si>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</si>
  <si>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</si>
  <si>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</si>
  <si>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</si>
  <si>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</si>
  <si>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</si>
  <si>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</si>
  <si>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</si>
  <si>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</si>
  <si>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</si>
  <si>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</si>
  <si>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</si>
  <si>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</si>
  <si>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&lt;value&gt;False&lt;/value&gt;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 /&gt;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&lt;value&gt;Degree, ClusteringCoefficient, BrandesFastCentralities, Eigenv</t>
  </si>
  <si>
    <t>Autofill Workbook Results</t>
  </si>
  <si>
    <t>Graph History</t>
  </si>
  <si>
    <t>Relationship</t>
  </si>
  <si>
    <t>Type</t>
  </si>
  <si>
    <t>Post Content</t>
  </si>
  <si>
    <t>Post URL</t>
  </si>
  <si>
    <t>Time</t>
  </si>
  <si>
    <t>Total Likes</t>
  </si>
  <si>
    <t>Total Comments</t>
  </si>
  <si>
    <t>URLs in Post</t>
  </si>
  <si>
    <t>Domains in Post</t>
  </si>
  <si>
    <t>Hashtags in Post</t>
  </si>
  <si>
    <t>Relationship Creator</t>
  </si>
  <si>
    <t>118630724835597_1830896933608959</t>
  </si>
  <si>
    <t>118630724835597_1847045931994059</t>
  </si>
  <si>
    <t>118630724835597_1909995975699054</t>
  </si>
  <si>
    <t>118630724835597_1925239630841355</t>
  </si>
  <si>
    <t>118630724835597_1932429003455751</t>
  </si>
  <si>
    <t>118630724835597_1933937459971572</t>
  </si>
  <si>
    <t>118630724835597_2088439871187996</t>
  </si>
  <si>
    <t>118630724835597_2095978080434175</t>
  </si>
  <si>
    <t>118630724835597_2100553563309960</t>
  </si>
  <si>
    <t>118630724835597_2126705327361450</t>
  </si>
  <si>
    <t>118630724835597_2133201426711840</t>
  </si>
  <si>
    <t>118630724835597_2142431479122168</t>
  </si>
  <si>
    <t>118630724835597_2142566052442044</t>
  </si>
  <si>
    <t>118630724835597_2149398201758829</t>
  </si>
  <si>
    <t>118630724835597_2151262914905691</t>
  </si>
  <si>
    <t>118630724835597_2251355338229781</t>
  </si>
  <si>
    <t>118630724835597_2258803107485004</t>
  </si>
  <si>
    <t>118630724835597_2262067037158611</t>
  </si>
  <si>
    <t>118630724835597_2272846152747366</t>
  </si>
  <si>
    <t>118630724835597_1832469380118381</t>
  </si>
  <si>
    <t>118630724835597_1906654032699915</t>
  </si>
  <si>
    <t>118630724835597_1860731240625528</t>
  </si>
  <si>
    <t>118630724835597_1909730049058980</t>
  </si>
  <si>
    <t>118630724835597_1977044428994208</t>
  </si>
  <si>
    <t>118630724835597_2001659086532742</t>
  </si>
  <si>
    <t>118630724835597_2014199431945374</t>
  </si>
  <si>
    <t>118630724835597_2015632401802077</t>
  </si>
  <si>
    <t>118630724835597_2037329719632345</t>
  </si>
  <si>
    <t>118630724835597_2051479848217332</t>
  </si>
  <si>
    <t>118630724835597_2079851588713491</t>
  </si>
  <si>
    <t>118630724835597_2117968854901764</t>
  </si>
  <si>
    <t>118630724835597_2123613041004012</t>
  </si>
  <si>
    <t>118630724835597_2128114087220574</t>
  </si>
  <si>
    <t>118630724835597_2150673068298009</t>
  </si>
  <si>
    <t>118630724835597_1837200132978639</t>
  </si>
  <si>
    <t>118630724835597_1841037869261532</t>
  </si>
  <si>
    <t>118630724835597_2246880512010597</t>
  </si>
  <si>
    <t>118630724835597_2253040238061291</t>
  </si>
  <si>
    <t>118630724835597_1933938103304841</t>
  </si>
  <si>
    <t>118630724835597_2096355880396395</t>
  </si>
  <si>
    <t>118630724835597_2249464005085581</t>
  </si>
  <si>
    <t>118630724835597_2255919474440034</t>
  </si>
  <si>
    <t>118630724835597_2257783900920258</t>
  </si>
  <si>
    <t>118630724835597_1823556154343037</t>
  </si>
  <si>
    <t>118630724835597_1792282337470419</t>
  </si>
  <si>
    <t>118630724835597_1962608680437783</t>
  </si>
  <si>
    <t>118630724835597_1902271446471507</t>
  </si>
  <si>
    <t>118630724835597_1961265630572088</t>
  </si>
  <si>
    <t>118630724835597_1932429863455665</t>
  </si>
  <si>
    <t>118630724835597_2249246495107332</t>
  </si>
  <si>
    <t>No Common User</t>
  </si>
  <si>
    <t>Same Reactor</t>
  </si>
  <si>
    <t>Post No Common User</t>
  </si>
  <si>
    <t>Post Same Reactor</t>
  </si>
  <si>
    <t>Carol Stephen</t>
  </si>
  <si>
    <t>Ann Pegoraro</t>
  </si>
  <si>
    <t>Jessie Zhang</t>
  </si>
  <si>
    <t>Iria Puyosa</t>
  </si>
  <si>
    <t>Martiniano Mallavibarrena</t>
  </si>
  <si>
    <t>Tina Aitken</t>
  </si>
  <si>
    <t>Juan Manuel Larrosa</t>
  </si>
  <si>
    <t>Daniel Alberto</t>
  </si>
  <si>
    <t>Camillo Di Tullio</t>
  </si>
  <si>
    <t>Basma Gomaa</t>
  </si>
  <si>
    <t>Umar Niazi</t>
  </si>
  <si>
    <t>Shahnon Salleh</t>
  </si>
  <si>
    <t>Leni Krsová</t>
  </si>
  <si>
    <t>Rui Vieira Cruz</t>
  </si>
  <si>
    <t>Social Media Research Foundation</t>
  </si>
  <si>
    <t>Tiq Chapa</t>
  </si>
  <si>
    <t>Yan Ouaknine</t>
  </si>
  <si>
    <t>Nasir Assar</t>
  </si>
  <si>
    <t>Marc Smith</t>
  </si>
  <si>
    <t>Hashim Bisallah</t>
  </si>
  <si>
    <t>Custom Menu Item Text</t>
  </si>
  <si>
    <t>Custom Menu Item Action</t>
  </si>
  <si>
    <t>Name</t>
  </si>
  <si>
    <t>First Name</t>
  </si>
  <si>
    <t>Middle Name</t>
  </si>
  <si>
    <t>Last Name</t>
  </si>
  <si>
    <t>Hometown</t>
  </si>
  <si>
    <t>Location</t>
  </si>
  <si>
    <t>Birthday</t>
  </si>
  <si>
    <t>Age Range</t>
  </si>
  <si>
    <t>Picture</t>
  </si>
  <si>
    <t>Email</t>
  </si>
  <si>
    <t>Timezone</t>
  </si>
  <si>
    <t>Gender</t>
  </si>
  <si>
    <t>Religion</t>
  </si>
  <si>
    <t>Vertex Type</t>
  </si>
  <si>
    <t>User Type</t>
  </si>
  <si>
    <t>Comment</t>
  </si>
  <si>
    <t>Likes Received</t>
  </si>
  <si>
    <t>Likes Created</t>
  </si>
  <si>
    <t>Comments Received</t>
  </si>
  <si>
    <t>Comments Created</t>
  </si>
  <si>
    <t>Content</t>
  </si>
  <si>
    <t>Post Type</t>
  </si>
  <si>
    <t>Author</t>
  </si>
  <si>
    <t>Post Date</t>
  </si>
  <si>
    <t>Total Shares</t>
  </si>
  <si>
    <t>Open Facebook Page for This Post</t>
  </si>
  <si>
    <t>https://www.facebook.com/118630724835597_1830896933608959</t>
  </si>
  <si>
    <t>https://www.facebook.com/118630724835597_1847045931994059</t>
  </si>
  <si>
    <t>https://www.facebook.com/118630724835597_1909995975699054</t>
  </si>
  <si>
    <t>https://www.facebook.com/118630724835597_1925239630841355</t>
  </si>
  <si>
    <t>https://www.facebook.com/118630724835597_1932429003455751</t>
  </si>
  <si>
    <t>https://www.facebook.com/118630724835597_1933937459971572</t>
  </si>
  <si>
    <t>https://www.facebook.com/118630724835597_2088439871187996</t>
  </si>
  <si>
    <t>https://www.facebook.com/118630724835597_2095978080434175</t>
  </si>
  <si>
    <t>https://www.facebook.com/118630724835597_2100553563309960</t>
  </si>
  <si>
    <t>https://www.facebook.com/118630724835597_2126705327361450</t>
  </si>
  <si>
    <t>https://www.facebook.com/118630724835597_2133201426711840</t>
  </si>
  <si>
    <t>https://www.facebook.com/118630724835597_2142431479122168</t>
  </si>
  <si>
    <t>https://www.facebook.com/118630724835597_2142566052442044</t>
  </si>
  <si>
    <t>https://www.facebook.com/118630724835597_2149398201758829</t>
  </si>
  <si>
    <t>https://www.facebook.com/118630724835597_2151262914905691</t>
  </si>
  <si>
    <t>https://www.facebook.com/118630724835597_2251355338229781</t>
  </si>
  <si>
    <t>https://www.facebook.com/118630724835597_2258803107485004</t>
  </si>
  <si>
    <t>https://www.facebook.com/118630724835597_2262067037158611</t>
  </si>
  <si>
    <t>https://www.facebook.com/118630724835597_2272846152747366</t>
  </si>
  <si>
    <t>https://www.facebook.com/118630724835597_1832469380118381</t>
  </si>
  <si>
    <t>https://www.facebook.com/118630724835597_1823556154343037</t>
  </si>
  <si>
    <t>https://www.facebook.com/118630724835597_1906654032699915</t>
  </si>
  <si>
    <t>https://www.facebook.com/118630724835597_1860731240625528</t>
  </si>
  <si>
    <t>https://www.facebook.com/118630724835597_1792282337470419</t>
  </si>
  <si>
    <t>https://www.facebook.com/118630724835597_1909730049058980</t>
  </si>
  <si>
    <t>https://www.facebook.com/118630724835597_1841037869261532</t>
  </si>
  <si>
    <t>https://www.facebook.com/118630724835597_1977044428994208</t>
  </si>
  <si>
    <t>https://www.facebook.com/118630724835597_1962608680437783</t>
  </si>
  <si>
    <t>https://www.facebook.com/118630724835597_2001659086532742</t>
  </si>
  <si>
    <t>https://www.facebook.com/118630724835597_2014199431945374</t>
  </si>
  <si>
    <t>https://www.facebook.com/118630724835597_2015632401802077</t>
  </si>
  <si>
    <t>https://www.facebook.com/118630724835597_2037329719632345</t>
  </si>
  <si>
    <t>https://www.facebook.com/118630724835597_2051479848217332</t>
  </si>
  <si>
    <t>https://www.facebook.com/118630724835597_2079851588713491</t>
  </si>
  <si>
    <t>https://www.facebook.com/118630724835597_1902271446471507</t>
  </si>
  <si>
    <t>https://www.facebook.com/118630724835597_2117968854901764</t>
  </si>
  <si>
    <t>https://www.facebook.com/118630724835597_1961265630572088</t>
  </si>
  <si>
    <t>https://www.facebook.com/118630724835597_2123613041004012</t>
  </si>
  <si>
    <t>https://www.facebook.com/118630724835597_2128114087220574</t>
  </si>
  <si>
    <t>https://www.facebook.com/118630724835597_1932429863455665</t>
  </si>
  <si>
    <t>https://www.facebook.com/118630724835597_1837200132978639</t>
  </si>
  <si>
    <t>https://www.facebook.com/118630724835597_2150673068298009</t>
  </si>
  <si>
    <t>https://www.facebook.com/118630724835597_2246880512010597</t>
  </si>
  <si>
    <t>https://www.facebook.com/118630724835597_2253040238061291</t>
  </si>
  <si>
    <t>https://www.facebook.com/118630724835597_1933938103304841</t>
  </si>
  <si>
    <t>https://www.facebook.com/118630724835597_2096355880396395</t>
  </si>
  <si>
    <t>https://www.facebook.com/118630724835597_2249464005085581</t>
  </si>
  <si>
    <t>https://www.facebook.com/118630724835597_2255919474440034</t>
  </si>
  <si>
    <t>https://www.facebook.com/118630724835597_2249246495107332</t>
  </si>
  <si>
    <t>https://www.facebook.com/118630724835597_2257783900920258</t>
  </si>
  <si>
    <t>https://scontent.xx.fbcdn.net/v/t45.1600-4/spS444/c25.0.130.130a/p130x130/29962963_23842765688650254_4861607755904974848_n.png?_nc_cat=109&amp;efg=eyJxZV9ncm91cHMiOlsibm9fc2FmZV9pbWFnZV9mb3JfYWRzX2ltYWdlIl19&amp;_nc_ht=scontent.xx&amp;oh=38345181b856260a0b114dc320a38099&amp;oe=5CB3297D</t>
  </si>
  <si>
    <t>https://scontent.xx.fbcdn.net/v/t1.0-0/s130x130/27545558_981481232000681_3751402594429405837_n.jpg?_nc_cat=110&amp;_nc_ht=scontent.xx&amp;oh=6b62483a67c0c5dbaab25ec588e8c06b&amp;oe=5CB7141D</t>
  </si>
  <si>
    <t>https://external.xx.fbcdn.net/safe_image.php?d=AQC-VMBckgUHKAMz&amp;w=130&amp;h=130&amp;url=https%3A%2F%2Fnodexlgraphgallery.org%2FImages%2FImage.ashx%3FgraphID%3D153187%26type%3Df&amp;cfs=1&amp;_nc_hash=AQB5XiIGmeAnha4J</t>
  </si>
  <si>
    <t>https://external.xx.fbcdn.net/safe_image.php?d=AQBKGoApx687g6Vw&amp;w=130&amp;h=130&amp;url=https%3A%2F%2Fnodexlgraphgallery.org%2FImages%2FImage.ashx%3FgraphID%3D154972%26type%3Df&amp;cfs=1&amp;_nc_hash=AQBnHS7yt886HJQn</t>
  </si>
  <si>
    <t>https://external.xx.fbcdn.net/safe_image.php?d=AQARnwmOGBM0sLUs&amp;w=130&amp;h=130&amp;url=https%3A%2F%2Fnodexlgraphgallery.org%2FImages%2FImage.ashx%3FgraphID%3D155653%26type%3Df&amp;cfs=1&amp;_nc_hash=AQDq_evIAsi--OPy</t>
  </si>
  <si>
    <t>https://scontent.xx.fbcdn.net/v/t1.0-0/s130x130/35305996_1933937469971571_5120600103534460928_n.png?_nc_cat=105&amp;_nc_ht=scontent.xx&amp;oh=525b2108bf559bac378a719f4cd24e8a&amp;oe=5CBD71D8</t>
  </si>
  <si>
    <t>https://external.xx.fbcdn.net/safe_image.php?d=AQBQDfXW7_oWJqr9&amp;w=130&amp;h=130&amp;url=https%3A%2F%2Fgijn.org%2Fwp-content%2Fuploads%2F2018%2F09%2FScreen-Shot-2018-09-20-at-11.01.37-AM.png&amp;cfs=1&amp;_nc_hash=AQCgeCbdqmNkNibn</t>
  </si>
  <si>
    <t>https://external.xx.fbcdn.net/safe_image.php?d=AQCJitAlLIOIYQox&amp;w=130&amp;h=130&amp;url=https%3A%2F%2Fgijn.org%2Fwp-content%2Fuploads%2F2018%2F09%2Fbirds-migrate-1170x536.jpg&amp;cfs=1&amp;_nc_hash=AQB_Dxx63tx6OL8Q</t>
  </si>
  <si>
    <t>https://scontent.xx.fbcdn.net/v/t45.1600-4/c0.26.130.130a/p130x130/42727237_6104776167513_1323859223007723520_n.png?_nc_cat=105&amp;_nc_ht=scontent.xx&amp;oh=9be04013f0376f0c39a090f43124e187&amp;oe=5CF82426</t>
  </si>
  <si>
    <t>https://scontent.xx.fbcdn.net/v/t1.0-1/p100x100/12733565_482364295284154_6837940622559845049_n.jpg?_nc_cat=107&amp;_nc_ht=scontent.xx&amp;oh=59a2225f0dde2b0bd4772a17a3d8af8d&amp;oe=5CB7F445</t>
  </si>
  <si>
    <t>https://external.xx.fbcdn.net/safe_image.php?d=AQCARH10lIa6hIln&amp;w=130&amp;h=130&amp;url=https%3A%2F%2Fwww.emeraldinsight.com%2Fpb-assets%2Fimages%2Femerald-logo-1479984518743.png&amp;cfs=1&amp;_nc_hash=AQBERMtaRTZ5Bx5o</t>
  </si>
  <si>
    <t>https://external.xx.fbcdn.net/safe_image.php?d=AQDpANG4ZjpvLT_R&amp;w=130&amp;h=130&amp;url=https%3A%2F%2Fblogs.shu.ac.uk%2Fc3riimpact%2Ffiles%2F2018%2F10%2F2018-11-07-Smith-Marc.jpg&amp;cfs=1&amp;sx=16&amp;sy=0&amp;sw=260&amp;sh=260&amp;_nc_hash=AQD_DuX8-nU_eYR2</t>
  </si>
  <si>
    <t>https://external.xx.fbcdn.net/safe_image.php?d=AQB8dZiYTdlwiPA5&amp;w=130&amp;h=130&amp;url=https%3A%2F%2Fnodexlgraphgallery.org%2FImages%2FImage.ashx%3FgraphID%3D173192%26type%3Df&amp;cfs=1&amp;_nc_hash=AQCgnkJOyw4V38P5</t>
  </si>
  <si>
    <t>https://external.xx.fbcdn.net/safe_image.php?d=AQCg2TSSuP2Tuv-Q&amp;w=130&amp;h=130&amp;url=https%3A%2F%2Fgijn.org%2Fwp-content%2Fuploads%2F2018%2F10%2Fsketching-for-ux-1170x878.jpg&amp;cfs=1&amp;_nc_hash=AQAu5Sf5d8C7W9aK</t>
  </si>
  <si>
    <t>https://external.xx.fbcdn.net/safe_image.php?d=AQDbH6B0GW0nKc35&amp;w=130&amp;h=130&amp;url=http%3A%2F%2Fwatef.org%2Fhome%2Ftheme%2Fthekany_watef%2Fimg%2Flogo.png&amp;cfs=1&amp;_nc_hash=AQBiE_aJ0ps7WolL</t>
  </si>
  <si>
    <t>https://scontent.xx.fbcdn.net/v/t1.0-0/s130x130/50606722_2251355348229780_3317143318764191744_n.jpg?_nc_cat=108&amp;_nc_ht=scontent.xx&amp;oh=1f932ea1a1d5254d0dfc3e8426252404&amp;oe=5CB86CFC</t>
  </si>
  <si>
    <t>https://scontent.xx.fbcdn.net/v/t15.5256-10/s130x130/49209986_2565201826864612_759878709363605504_n.jpg?_nc_cat=103&amp;_nc_ht=scontent.xx&amp;oh=ca9216c34a094800fc36598e7b46d32d&amp;oe=5CC1242E</t>
  </si>
  <si>
    <t>https://external.xx.fbcdn.net/safe_image.php?d=AQDUMwYy2HAGGnB9&amp;w=130&amp;h=130&amp;url=https%3A%2F%2Fnodexlgraphgallery.org%2FImages%2FImage.ashx%3FgraphID%3D182192%26type%3Df&amp;cfs=1&amp;_nc_hash=AQBxCb4bGG2KnA9A</t>
  </si>
  <si>
    <t>https://external.xx.fbcdn.net/safe_image.php?d=AQBHv3WZF4YPECzU&amp;w=130&amp;h=130&amp;url=https%3A%2F%2Fi.ytimg.com%2Fvi%2FHEUnWyWAI8E%2Fmaxresdefault.jpg&amp;cfs=1&amp;_nc_hash=AQCr_M9vjsV8uxEj</t>
  </si>
  <si>
    <t>https://scontent.xx.fbcdn.net/v/t45.1600-4/spS444/c59.0.130.130a/p130x130/31418800_23842772496260254_6871975492103176192_n.jpg?_nc_cat=101&amp;efg=eyJxZV9ncm91cHMiOlsibm9fc2FmZV9pbWFnZV9mb3JfYWRzX2ltYWdlIl19&amp;_nc_ht=scontent.xx&amp;oh=8c0bcf4464aa2d13d63785e5e516dce7&amp;oe=5CCA8057</t>
  </si>
  <si>
    <t>https://scontent.xx.fbcdn.net/v/t45.1600-4/spS444/c25.0.130.130a/p130x130/30534538_23842765688680254_4402294551587323904_n.png?_nc_cat=102&amp;efg=eyJxZV9ncm91cHMiOlsibm9fc2FmZV9pbWFnZV9mb3JfYWRzX2ltYWdlIl19&amp;_nc_ht=scontent.xx&amp;oh=afe52f148e1e72246117d29f03f763b9&amp;oe=5CBCB11F</t>
  </si>
  <si>
    <t>https://external.xx.fbcdn.net/safe_image.php?d=AQDPD4BPowg5vbfP&amp;w=130&amp;h=130&amp;url=https%3A%2F%2Fnodexlgraphgallery.org%2FImages%2FImage.ashx%3FgraphID%3D152742%26type%3Df&amp;cfs=1&amp;_nc_hash=AQCWsIJXh4ycir9f</t>
  </si>
  <si>
    <t>https://scontent.xx.fbcdn.net/v/t45.1600-4/c58.0.130.130a/p130x130/30431396_6107627244365_7898872159345311744_n.png?_nc_cat=101&amp;_nc_ht=scontent.xx&amp;oh=66d7e47012f06eb94319d2c47c91b221&amp;oe=5CC0E83E</t>
  </si>
  <si>
    <t>https://scontent.xx.fbcdn.net/v/t45.1600-4/spS444/c25.0.130.130a/p130x130/29963135_23842765688700254_46637473614266368_n.png?_nc_cat=108&amp;efg=eyJxZV9ncm91cHMiOlsibm9fc2FmZV9pbWFnZV9mb3JfYWRzX2ltYWdlIl19&amp;_nc_ht=scontent.xx&amp;oh=e82a6ef32502da455b453c9544d99c1c&amp;oe=5D00E949</t>
  </si>
  <si>
    <t>https://external.xx.fbcdn.net/safe_image.php?d=AQCKEy7KRjiel9y0&amp;w=130&amp;h=130&amp;url=https%3A%2F%2Fnodexlgraphgallery.org%2FImages%2FImage.ashx%3FgraphID%3D158735%26type%3Df&amp;cfs=1&amp;_nc_hash=AQC0y9EXhOTJ7vYZ</t>
  </si>
  <si>
    <t>https://scontent.xx.fbcdn.net/v/t45.1600-4/c0.0.130.130a/p130x130/29963550_6093510741138_6241850759818772480_n.png?_nc_cat=105&amp;_nc_ht=scontent.xx&amp;oh=d78c0a7b6e00ea78fded8b9adcc98876&amp;oe=5CB531A0</t>
  </si>
  <si>
    <t>https://external.xx.fbcdn.net/safe_image.php?d=AQBpiq7LlD3WR3lm&amp;w=130&amp;h=130&amp;url=https%3A%2F%2Fnodexlgraphgallery.org%2FImages%2FImage.ashx%3FgraphID%3D160436%26type%3Df&amp;cfs=1&amp;sx=262&amp;sy=0&amp;sw=688&amp;sh=688&amp;_nc_hash=AQBqTGB-ffHlRgmt</t>
  </si>
  <si>
    <t>https://external.xx.fbcdn.net/safe_image.php?d=AQBkE7NYgjsyvy3z&amp;w=130&amp;h=130&amp;url=https%3A%2F%2Fnodexlgraphgallery.org%2FImages%2FImage.ashx%3FgraphID%3D161413%26type%3Df&amp;cfs=1&amp;_nc_hash=AQA7J_mBfrLIfzym</t>
  </si>
  <si>
    <t>https://scontent.xx.fbcdn.net/v/t1.0-0/s130x130/38448992_2015632245135426_4329743019130486784_n.png?_nc_cat=107&amp;_nc_ht=scontent.xx&amp;oh=3a2c70da0f368932f440da383c27aa72&amp;oe=5CBB036D</t>
  </si>
  <si>
    <t>https://scontent.xx.fbcdn.net/v/t1.0-0/s130x130/39181043_2037328702965780_3183533534795005952_n.png?_nc_cat=100&amp;_nc_ht=scontent.xx&amp;oh=8df4d3955de6e8b6422acc4c4b3be558&amp;oe=5CB72D15</t>
  </si>
  <si>
    <t>https://external.xx.fbcdn.net/safe_image.php?d=AQBzNczwxXKPxzMj&amp;w=130&amp;h=130&amp;url=https%3A%2F%2Fgijn.org%2Fwp-content%2Fuploads%2F2018%2F08%2Fpockets-771x505.jpg&amp;cfs=1&amp;_nc_hash=AQAku31vOgYJhlOw</t>
  </si>
  <si>
    <t>https://scontent.xx.fbcdn.net/v/t1.0-0/s130x130/41558860_10161069204165650_1583596519829798912_n.jpg?_nc_cat=107&amp;_nc_ht=scontent.xx&amp;oh=4f6be1b83a7722d705d13974bc9e0f05&amp;oe=5CFAE6A8</t>
  </si>
  <si>
    <t>https://external.xx.fbcdn.net/safe_image.php?d=AQAWKS4-p7ApA9cM&amp;w=130&amp;h=130&amp;url=https%3A%2F%2Fnodexlgraphgallery.org%2FImages%2FImage.ashx%3FgraphID%3D152282%26type%3Df&amp;cfs=1&amp;_nc_hash=AQAoPoWm1aVEaO8d</t>
  </si>
  <si>
    <t>https://scontent.xx.fbcdn.net/v/t45.1600-4/c65.0.130.130a/p130x130/43698550_6105769189713_387058604424822784_n.png?_nc_cat=103&amp;_nc_ht=scontent.xx&amp;oh=fa9b2b77939b85bfb20482f8b1195d8e&amp;oe=5CB2F24B</t>
  </si>
  <si>
    <t>https://scontent.xx.fbcdn.net/v/t1.0-0/s130x130/36488233_1961265640572087_6815650663918206976_n.png?_nc_cat=111&amp;_nc_ht=scontent.xx&amp;oh=db74a848db582e350a5126aacc5b6e2d&amp;oe=5CB9DA52</t>
  </si>
  <si>
    <t>https://scontent.xx.fbcdn.net/v/t45.1600-4/c27.0.130.130a/p130x130/41702030_6106297201513_4721737292597690368_n.png?_nc_cat=109&amp;_nc_ht=scontent.xx&amp;oh=f603350c452a2ee4eab91932b5ac480f&amp;oe=5CB3E508</t>
  </si>
  <si>
    <t>https://scontent.xx.fbcdn.net/v/t45.1600-4/c34.0.130.130a/p130x130/44257996_6106291449313_7116837539062743040_n.png?_nc_cat=109&amp;_nc_ht=scontent.xx&amp;oh=4774058f102c1199873f3284c2b1edcf&amp;oe=5CF2B72A</t>
  </si>
  <si>
    <t>https://scontent.xx.fbcdn.net/v/t1.0-0/s130x130/29356545_1837200136311972_601372035066626048_n.png?_nc_cat=101&amp;_nc_ht=scontent.xx&amp;oh=e184aa084a47519bb2d3a3476cc73acb&amp;oe=5CB4CE17</t>
  </si>
  <si>
    <t>https://external.xx.fbcdn.net/safe_image.php?d=AQAq9S8kB19U9Ti1&amp;w=130&amp;h=130&amp;url=https%3A%2F%2Fcdn.slidesharecdn.com%2Fss_thumbnails%2Fnodexlawardannouncement180930-181001033940-thumbnail-4.jpg%3Fcb%3D1538365320&amp;cfs=1&amp;_nc_hash=AQDna-w6fzs9CHxB</t>
  </si>
  <si>
    <t>https://scontent.xx.fbcdn.net/v/t1.0-0/s130x130/49461911_2246880518677263_4080902956281495552_n.png?_nc_cat=110&amp;_nc_ht=scontent.xx&amp;oh=faba1959dcbdda667d4b2ad673a74f43&amp;oe=5CFC9037</t>
  </si>
  <si>
    <t>https://external.xx.fbcdn.net/safe_image.php?d=AQBkC-hK5hWukb4s&amp;w=130&amp;h=130&amp;url=https%3A%2F%2Fi.ytimg.com%2Fvi%2FrY8KZhzI5I8%2Fhqdefault.jpg&amp;cfs=1&amp;_nc_hash=AQDaRs1TAly3Xotf</t>
  </si>
  <si>
    <t>https://scontent.xx.fbcdn.net/v/t1.0-0/s130x130/35389346_1933938113304840_1251566354956288_n.png?_nc_cat=104&amp;_nc_ht=scontent.xx&amp;oh=9a884545e37f6268a160bc724aebca1b&amp;oe=5CB8FC2A</t>
  </si>
  <si>
    <t>https://scontent.xx.fbcdn.net/v/t45.1600-4/c65.0.130.130a/p130x130/43036317_6105097232713_4816276416205160448_n.png?_nc_cat=103&amp;_nc_ht=scontent.xx&amp;oh=7b5c78191a205af9cf2467f9e7f01362&amp;oe=5CBB5F4B</t>
  </si>
  <si>
    <t>https://external.xx.fbcdn.net/safe_image.php?d=AQAFn6K4QYfnmRu-&amp;w=130&amp;h=130&amp;url=https%3A%2F%2Fnodexlgraphgallery.org%2FImages%2FImage.ashx%3FgraphID%3D181189%26type%3Df&amp;cfs=1&amp;_nc_hash=AQA2HqFMgqu9oiJ9</t>
  </si>
  <si>
    <t>https://scontent.xx.fbcdn.net/v/t1.0-0/s130x130/49846477_2255919481106700_3213824375765598208_n.jpg?_nc_cat=109&amp;_nc_ht=scontent.xx&amp;oh=025ee246fb925984cdac90ea254687b8&amp;oe=5CB81D83</t>
  </si>
  <si>
    <t>https://external.xx.fbcdn.net/safe_image.php?d=AQA1z6Vo19eFELF4&amp;w=130&amp;h=130&amp;url=https%3A%2F%2Fnodexlgraphgallery.org%2FImages%2FImage.ashx%3FgraphID%3D181174%26type%3Df&amp;cfs=1&amp;_nc_hash=AQDolhstp3LY6Mlu</t>
  </si>
  <si>
    <t>https://external.xx.fbcdn.net/safe_image.php?d=AQAENHcmYyf9oOkl&amp;w=130&amp;h=130&amp;url=https%3A%2F%2Fi.ytimg.com%2Fvi%2FmjAq8eA7uOM%2Fmaxresdefault.jpg&amp;cfs=1&amp;_nc_hash=AQDCwzi2xNRqe_N1</t>
  </si>
  <si>
    <t>Post</t>
  </si>
  <si>
    <t>Blog post: Social connections come
in all shapes by Jim Katzaman (@JKatzaman)
https://medium.com/@JKatzaman/social-connections-come-in-all-shapes-1dc8e3bf89fb</t>
  </si>
  <si>
    <t/>
  </si>
  <si>
    <t>#ICA18 via NodeXL http://bit.ly/2IMIxpT
@poli_com @katypearce @icahdq @monrodriguez
@rasmus_kleis @annenbergpenn @ggoggin
@mkraidy @fheinderyckx @aschrock
Top hashtags: #ica18 #ica_pol #hashtagpolice
#prague #ica_jsd #budapest #hmc18
#ica_lgbtq #ica_cat #ica_gs</t>
  </si>
  <si>
    <t>(Artificial Intelligence) OR #AI
via NodeXL http://bit.ly/2sSWAn8
@evankirstel @mikequindazzi @ipfconline1
@pmedina @enkronos @marc_smith
@simplivllc @arnabch01 @ronald_vanloon
@jblefevre60 Top hashtags: #ai
#iot #bigdata #machinelearning
#artificialintelligence</t>
  </si>
  <si>
    <t>#netsci2018 via NodeXL http://bit.ly/2JL1VnL
@netsci2018 @aaronclauset @ciro
@cosnet_bifi @svscarpino @bansallab
@vcolizza @mtizzoni @leoniemueck
@jacobbiamonte Top hashtags: #netsci2018
#networkscience #iodine2018 #quantifyingsuccess
#network #netscied2018 #netsci18</t>
  </si>
  <si>
    <t>Get the latest details on NodeXL
updates from the Complete Release
History</t>
  </si>
  <si>
    <t>"Centrality measures how much a
person is in the "middle" of a
graph. Different centrality metrics
capture different ways of being
in the middle. NodeXL can calculate
and visualize the ways these metrics
differ from one another. https://nodexlgraphgallery.org/Pages/Registration.aspx</t>
  </si>
  <si>
    <t>Friday at 8am Pacific/4pm GMT0
NodeXL Users Conference Call DM
me for the Skype ID! Join us for
a discussion of best practices,
network research, and social media
insights from SNA! We welcome speakers
and suggested topics!</t>
  </si>
  <si>
    <t>personalizedmedicine via NodeXL
http://bit.ly/2TU6hh4 @lifebitai
@dnaed_tech @stephensenn @nature
@vilavaite @permedcoalition @dme_jun
@chidambara09 @frost_sullivan @smartdataco
Top hashtags: #personalizedmedicine
#precisionmedicine #genomics #healthcare
#ai #bigdata</t>
  </si>
  <si>
    <t>Video: "Charting Collections of
Connections in Social Media:..."
- Marc Smith https://youtu.be/HEUnWyWAI8E
at #ODSC18 West San Francisco #NodeXL
#SNA #Network #SocialMedia #SMM
#InfoVis #DataViz</t>
  </si>
  <si>
    <t>#NICAR18 via NodeXL http://bit.ly/2G8m46r
@ire_nicar @albertocairo @myersjustinc
@danict89 @macdiva @palewire @losowsky
@susannahlocke @ultracasual @itsgeorrge
Top hashtags: #nicar18 #rstats
#dataviz #ddj #datajournalism #chicago
#ire18geo #foia #partylikeajournalist</t>
  </si>
  <si>
    <t>#sportsbiz via NodeXL http://bit.ly/2IGI24E
@aegworldwide @espprops @joefav
@nba @frntofficesport @barryjanoff
@finneyeric @_underdog_sport @sportspro
@financialss Top hashtags: #sportsbiz
#nfl #draft #fantasyfootball #smsports
#sportsmarketing #sponsorship #sports</t>
  </si>
  <si>
    <t>NodeXL is adapting to the changes
in the Facebook API. The latest
version of NodeXL Pro was updated
to work with the previous Facebook
API update. In that release we
added a Facebook Fan Page importer
for users who are the Administrator
of their Page. This importer continues
to deliver the same data as previous.
However, if you are not the Admin
of a page, you must you the non-Admin
importer which no longer delivers
the names of the authors of comments,
any reaction details, or time stamps.
The resulting data is useful for
content analysis but lacks much
in the way of "network" data since
the data needed to create meaningful
edges have been removed. More recently,
the Facebook API has changed again
and the "Search" feature that allowed
users to discover Facebook Fan
Pages of interest has been removed.
Facebook has deprecated the Search
API as of 4 of April https://developers.facebook.com/blog/post/2018/04/04/facebook-api-platform-product-changes/
The bad news is that you may no
longer "Search" for a Page using
the NodeXL Pro Facebook Fan Page
Importer. The good news is that
you may perform this search in
a web browser and transfer each
Page ID# to the search box to select
your desired page. More good news!
There is now a new importer for
the connections between Facebook
Fan Pages.</t>
  </si>
  <si>
    <t>We are aware that changes in the
Facebook API have broken the NodeXL
Facebook Fan Page importer. We
are working on an update to the
importer to see what if any functionality
can be restored (within the new
API limits). The Facebook Group
Importer continues to function.
The NodeXL Pro Facebook Fan Page
to Fan Page network importer also
continues to function. We expect
an update late in the coming week.</t>
  </si>
  <si>
    <t>New feature in NodeXL: Harvard,
Stanford and Oxford have Fan Pages
that "like" other fan pages. This
is the network of those connections
from the newly released Facebook
Fan Pages network importer for
NodeXL. https://www.nodexlgraphgallery.org/Pages/Graph.aspx?graphID=145487</t>
  </si>
  <si>
    <t>#AR via NodeXL http://bit.ly/2ucHU3C
@mikequindazzi @izx_io @enkronos
@evankirstel @grigortw @maxlarsenjr
@jblefevre60 @indiegamestweet @jeffreybuskey
@stratorob Top hashtags: #ar #vr
#ai #iot #augmentedreality #blockchain
#virtualreality #mr #bigdata #tech</t>
  </si>
  <si>
    <t>NodeXL maps and reports shed light
on the shape of the virtual crowd.
Learn to make your own maps in
just a few clicks at this event.</t>
  </si>
  <si>
    <t>#bigdata via NodeXL http://bit.ly/2uU62sa
@dpassionne @dataeum @fisher85m
@andi_staub @registry_blocks @deeplearn007
@cryptodaniella @mikequindazzi
@kirkdborne @ipfconline1 Top hashtags:
#bigdata #ai #iot #machinelearning
#datascience #analytics #blockchain
#fintech</t>
  </si>
  <si>
    <t>#bigdata via NodeXL http://bit.ly/2MeCDzJ
@fisher85m @kirkdborne @dataeum
@mikequindazzi @registry_blocks
@ipfconline1 @itknowingness @dpassionne
@andi_staub @nodexl Top hashtags:
#bigdata #ai #iot #datascience
#blockchain #fintech #machinelearning
#analytics</t>
  </si>
  <si>
    <t>New: NodeXL Pro Cloud Edition The
power of NodeXL Pro on any device
with a remote PC in the cloud.
https://nodexlgraphgallery.org/Pages/Registration.aspx
Get insights into networks and
complex connected structures with
just a few clicks! #SNA #InfoVis
#SMM #DatViz #BigData #Excel #Social
#Insight</t>
  </si>
  <si>
    <t>NodeXL Pro v.403 is now released
with the following updates: 1.
GEXF/GDF file export/import errors
should be fixed, enabling round
trip exchange of data between NodeXL
and Gephi (among other network
analysis tools). 2. A MediaWiki
network importer is now included
in NodeXL Pro. 3. An error in our
Twitter importer that truncated
retweets has been repaired. Existing
users will auto-update!</t>
  </si>
  <si>
    <t>Hands on guide to mapping the connections
among the members of national legislatures.
Starting with the example of the
German Bundestag, this tutorial
leads you through the steps needed
to collect, analyze, visualize,
and report on the connections among
politicians. Find the most central
party and politicians, identify
key issues, and reveal coalitions
and clusters that cross party boundaries.
All within the familiar environment
of the Excel spreadsheet enhanced
with NodeXL,</t>
  </si>
  <si>
    <t>#ssu2018 via NodeXL http://bit.ly/2wZhxlw
@workwthecoach@social_shakeup @chrisstrub
@isocialfanz @sdepolo @nickylibs
@lizgross144 @alukomnik @tracyacarlin
@hiltonsuggests Top hashtags: #ssu2018
#socialmedia #socialmarketing #adobespark
#marketing #atlanta #social</t>
  </si>
  <si>
    <t>27-29 August, 2018, AUT, Auckland,
New Zealand BIG DATA ANALYTICS
HANDS-ON WORKSHOP IN NEW ZEALAND
-Social Media Analytics -Network
Analytics No coding or prior analytics
experience needed. Seats are limited.
Workshop website: https://sites.google.com/view/business-analytics-workshop</t>
  </si>
  <si>
    <t>Update: NodeXL Pro v.395 Repaired
Facebook Fan Page importer adapts
to reduced API data. NEW: Fan Page
to Fan Page Importer maps links
*between* pages https://nodexlgraphgallery.org/Pages/Registration.aspx</t>
  </si>
  <si>
    <t>A new way to access NodeXL: NodeXL
Pro Cloud Commercial User edition
A monthly NodeXL Pro license combined
with the computer, OS &amp; Office
&amp; NodeXL preloaded and installed
- ready to use from almost any
connected device with a web browser.
https://www.nodexlgraphgallery.org/Pages/Registration.aspx</t>
  </si>
  <si>
    <t>Get network insights with just
a few clicks with NodeXL. Import
from Twitter, Facebook, YouTube,
Wikis, &amp; more &amp; get quick insights
into webs of connections. Highlight
the key people &amp; pages &amp; identify
the clusters, groups, &amp; neighborhoods.
http://ow.ly/zIrD30ngOI6</t>
  </si>
  <si>
    <t>Get the latest details on NodeXL
updates from the Complete Release
Historyhttps://www.smrfoundation.org/2018/06/11/complete-nodexl-release-history/</t>
  </si>
  <si>
    <t>Boston October 19/20: Two days
of hands-on training with powerful
and easy to use tools for gaining
insights into social media. Learn
how social media network analysis
reveals the key people, groups,
and topics in a stream of discussions
on the web. https://www.eventbrite.com/e/social-media-methods-new-tools-for-new-media-tickets-48705965855?aff=ebdsorderfblightbox
We have a 20% discount code those
who are interested - contact me!</t>
  </si>
  <si>
    <t>#JPMHC19 via NodeXL http://bit.ly/2CUHX92
@jpmorgan @aminekorchimd @rwang0
@illumina @meghanakarande @ey_lifesciences
@mariabartiromo @chinabiotech @2healthguru
@vasnarasimhan Top hashtags: #jpmhc19
#jpm19 #jpm2019 #healthcare #ai
#pharma #startuphealth #exclusive</t>
  </si>
  <si>
    <t>Networks can be viewed at three
levels: the vertex, the group and
the graph. Get insights at each
level of your network with NodeXL.
https://www.nodexlgraphgallery.org/Pages/Registration.aspx
#ThinkLink #SNA #BigData #DataVis
#SMM #InfoVis #marketing #digitalmarketing
#socialmedia #influencermarketing</t>
  </si>
  <si>
    <t>#NRF2019 via NodeXL http://bit.ly/2CW62we
@nrfbigshow @evankirstel @cstorenews_
@valaafshar @tonycdonofrio @kevin_jackson
@axelrem29 @ibmindustries @nrfnews
@businessfrance Top hashtags: #nrf2019
#retail #ai #saschat #ces2019 #retailtech
#sap #analytics #ecommerce</t>
  </si>
  <si>
    <t>Network Insights in a few clicks.
NodeXL Automation recipes generate
advanced results: Get insights
into key people, groups, and topics
in social media networks https://youtu.be/mjAq8eA7uOM
#ThinkLink #SNA #BigData #SMM</t>
  </si>
  <si>
    <t>Blog post: 
Social connections come in all shapes
by Jim Katzaman (@JKatzaman) 
https://medium.com/@JKatzaman/social-connections-come-in-all-shapes-1dc8e3bf89fb</t>
  </si>
  <si>
    <t>#ICA18 via NodeXL http://bit.ly/2IMIxpT
@poli_com
@katypearce
@icahdq
@monrodriguez
@rasmus_kleis
@annenbergpenn
@ggoggin
@mkraidy
@fheinderyckx
@aschrock
Top hashtags:
#ica18
#ica_pol
#hashtagpolice
#prague
#ica_jsd
#budapest
#hmc18
#ica_lgbtq
#ica_cat
#ica_gs</t>
  </si>
  <si>
    <t>(Artificial Intelligence) OR #AI via NodeXL http://bit.ly/2sSWAn8
@evankirstel
@mikequindazzi
@ipfconline1
@pmedina
@enkronos
@marc_smith
@simplivllc
@arnabch01
@ronald_vanloon
@jblefevre60
Top hashtags:
#ai
#iot
#bigdata
#machinelearning
#artificialintelligence</t>
  </si>
  <si>
    <t>#netsci2018 via NodeXL http://bit.ly/2JL1VnL
@netsci2018
@aaronclauset
@ciro
@cosnet_bifi
@svscarpino
@bansallab
@vcolizza
@mtizzoni
@leoniemueck
@jacobbiamonte
Top hashtags:
#netsci2018
#networkscience
#iodine2018
#quantifyingsuccess
#network
#netscied2018
#netsci18</t>
  </si>
  <si>
    <t>Get the latest details on NodeXL updates from the Complete Release History</t>
  </si>
  <si>
    <t>"Centrality measures how much a person is in the "middle" of a graph.  Different centrality metrics capture different ways of being in the middle.  NodeXL can calculate and visualize the ways these metrics differ from one another.
https://nodexlgraphgallery.org/Pages/Registration.aspx</t>
  </si>
  <si>
    <t>Friday at 8am Pacific/4pm GMT0
NodeXL Users Conference Call
DM me for the Skype ID!
Join us for a discussion of best practices, network research, and social media insights from SNA!
We welcome speakers and suggested topics!</t>
  </si>
  <si>
    <t>personalizedmedicine via NodeXL http://bit.ly/2TU6hh4
@lifebitai
@dnaed_tech
@stephensenn
@nature
@vilavaite
@permedcoalition
@dme_jun
@chidambara09
@frost_sullivan
@smartdataco
Top hashtags:
#personalizedmedicine
#precisionmedicine
#genomics
#healthcare
#ai
#bigdata</t>
  </si>
  <si>
    <t>Video: "Charting Collections of Connections in Social Media:..." - Marc Smith https://youtu.be/HEUnWyWAI8E  at #ODSC18 West San Francisco #NodeXL #SNA #Network #SocialMedia #SMM #InfoVis #DataViz</t>
  </si>
  <si>
    <t>#NICAR18 via NodeXL http://bit.ly/2G8m46r
@ire_nicar
@albertocairo
@myersjustinc
@danict89
@macdiva
@palewire
@losowsky
@susannahlocke
@ultracasual
@itsgeorrge
Top hashtags:
#nicar18
#rstats
#dataviz
#ddj
#datajournalism
#chicago
#ire18geo
#foia
#partylikeajournalist</t>
  </si>
  <si>
    <t>#sportsbiz via NodeXL http://bit.ly/2IGI24E
@aegworldwide
@espprops
@joefav
@nba
@frntofficesport
@barryjanoff
@finneyeric
@_underdog_sport
@sportspro
@financialss
Top hashtags:
#sportsbiz
#nfl
#draft
#fantasyfootball
#smsports
#sportsmarketing
#sponsorship
#sports</t>
  </si>
  <si>
    <t>NodeXL is adapting to the changes in the Facebook API.
The latest version of NodeXL Pro was updated to work with the previous Facebook API update.  In that release we added a Facebook Fan Page importer for users who are the Administrator of their Page.  This importer continues to deliver the same data as previous.  However, if you are not the Admin of a page, you must you the non-Admin importer which no longer delivers the names of the authors of comments, any reaction details, or time stamps.  The resulting data is useful for content analysis but lacks much in the way of "network" data since the data needed to create meaningful edges have been removed.  
More recently, the Facebook API has changed again and the "Search" feature that allowed users to discover Facebook Fan Pages of interest has been removed.
Facebook has deprecated the Search API as of 4 of April
https://developers.facebook.com/blog/post/2018/04/04/facebook-api-platform-product-changes/
The bad news is that you may no longer "Search" for a Page using the NodeXL Pro Facebook Fan Page Importer.
The good news is that you may perform this search in a web browser and transfer each Page ID# to the search box to select your desired page.
More good news!  There is now a new importer for the connections between Facebook Fan Pages.</t>
  </si>
  <si>
    <t>We are aware that changes in the Facebook API have broken the NodeXL Facebook Fan Page importer.
We are working on an update to the importer to see what if any functionality can be restored (within the new API limits).
The Facebook Group Importer continues to function.
The NodeXL Pro Facebook Fan Page to Fan Page network importer also continues to function.
We expect an update late in the coming week.</t>
  </si>
  <si>
    <t>New feature in NodeXL: 
Harvard, Stanford and Oxford have Fan Pages that "like" other fan pages.  This is the network of those connections from the newly released Facebook Fan Pages network importer for NodeXL.
https://www.nodexlgraphgallery.org/Pages/Graph.aspx?graphID=145487</t>
  </si>
  <si>
    <t>#AR via NodeXL http://bit.ly/2ucHU3C
@mikequindazzi
@izx_io
@enkronos
@evankirstel
@grigortw
@maxlarsenjr
@jblefevre60
@indiegamestweet
@jeffreybuskey
@stratorob
Top hashtags:
#ar
#vr
#ai
#iot
#augmentedreality
#blockchain
#virtualreality
#mr
#bigdata
#tech</t>
  </si>
  <si>
    <t>NodeXL maps and reports shed light on the shape of the virtual crowd.  Learn to make your own maps in just a few clicks at this event.</t>
  </si>
  <si>
    <t>#bigdata via NodeXL http://bit.ly/2uU62sa
@dpassionne
@dataeum
@fisher85m
@andi_staub
@registry_blocks
@deeplearn007
@cryptodaniella
@mikequindazzi
@kirkdborne
@ipfconline1
Top hashtags:
#bigdata
#ai
#iot
#machinelearning
#datascience
#analytics
#blockchain
#fintech</t>
  </si>
  <si>
    <t>#bigdata via NodeXL http://bit.ly/2MeCDzJ
@fisher85m
@kirkdborne
@dataeum
@mikequindazzi
@registry_blocks
@ipfconline1
@itknowingness
@dpassionne
@andi_staub
@nodexl
Top hashtags:
#bigdata
#ai
#iot
#datascience
#blockchain
#fintech
#machinelearning
#analytics</t>
  </si>
  <si>
    <t>New: NodeXL Pro Cloud Edition  
The power of NodeXL Pro on any device with a remote PC in the cloud. 
https://nodexlgraphgallery.org/Pages/Registration.aspx
Get insights into networks and complex connected structures with just a few clicks!
#SNA #InfoVis #SMM #DatViz #BigData #Excel #Social #Insight</t>
  </si>
  <si>
    <t>NodeXL Pro v.403 is now released with the following updates:
1. GEXF/GDF file export/import errors should be fixed, enabling round trip exchange of data between NodeXL and Gephi (among other network analysis tools).
2. A MediaWiki network importer is now included in NodeXL Pro. 
3. An error in our Twitter importer that truncated retweets has been repaired.
Existing users will auto-update!</t>
  </si>
  <si>
    <t>Hands on guide to mapping the connections among the members of national legislatures.  Starting with the example of the German Bundestag, this tutorial leads you through the steps needed to collect, analyze, visualize, and report on the connections among politicians.  Find the most central party and politicians, identify key issues, and reveal coalitions and clusters that cross party boundaries.  All within the familiar environment of the Excel spreadsheet enhanced with NodeXL,</t>
  </si>
  <si>
    <t>#ssu2018 via NodeXL http://bit.ly/2wZhxlw
@workwthecoach@social_shakeup
@chrisstrub
@isocialfanz
@sdepolo
@nickylibs
@lizgross144
@alukomnik
@tracyacarlin
@hiltonsuggests
Top hashtags:
#ssu2018
#socialmedia
#socialmarketing
#adobespark
#marketing
#atlanta
#social</t>
  </si>
  <si>
    <t>27-29 August, 2018, AUT, Auckland, New Zealand
BIG DATA ANALYTICS HANDS-ON WORKSHOP IN NEW ZEALAND
-Social Media Analytics
-Network Analytics
No coding or prior analytics experience needed. Seats are limited.
Workshop website: https://sites.google.com/view/business-analytics-workshop</t>
  </si>
  <si>
    <t>Update: NodeXL Pro v.395
Repaired Facebook Fan Page importer adapts to reduced API data.
NEW: Fan Page to Fan Page Importer maps links *between* pages
https://nodexlgraphgallery.org/Pages/Registration.aspx</t>
  </si>
  <si>
    <t>A new way to access NodeXL:
NodeXL Pro Cloud Commercial User edition
A monthly NodeXL Pro license combined with the computer, OS &amp; Office &amp; NodeXL preloaded and installed - ready to use from almost any connected device with a web browser.  
https://www.nodexlgraphgallery.org/Pages/Registration.aspx</t>
  </si>
  <si>
    <t>Get network insights with just a few clicks with NodeXL. Import from Twitter, Facebook, YouTube, Wikis, &amp; more &amp; get quick insights into webs of connections.  Highlight the key people &amp; pages &amp; identify the clusters, groups, &amp; neighborhoods.
 http://ow.ly/zIrD30ngOI6</t>
  </si>
  <si>
    <t>Get the latest details on NodeXL updates from the Complete Release Historyhttps://www.smrfoundation.org/2018/06/11/complete-nodexl-release-history/</t>
  </si>
  <si>
    <t>Boston October 19/20:
Two days of hands-on training with powerful and easy to use tools for gaining insights into social media.  Learn how social media network analysis reveals the key people, groups, and topics in a stream of discussions on the web.
https://www.eventbrite.com/e/social-media-methods-new-tools-for-new-media-tickets-48705965855?aff=ebdsorderfblightbox
We have a 20% discount code those who are interested - contact me!</t>
  </si>
  <si>
    <t>#JPMHC19 via NodeXL http://bit.ly/2CUHX92
@jpmorgan
@aminekorchimd
@rwang0
@illumina
@meghanakarande
@ey_lifesciences
@mariabartiromo
@chinabiotech
@2healthguru
@vasnarasimhan
Top hashtags:
#jpmhc19
#jpm19
#jpm2019
#healthcare
#ai
#pharma
#startuphealth
#exclusive</t>
  </si>
  <si>
    <t>Networks can be viewed at three levels: the vertex, the group and the graph.
Get insights at each level of your network with NodeXL.
https://www.nodexlgraphgallery.org/Pages/Registration.aspx
#ThinkLink #SNA #BigData #DataVis #SMM #InfoVis #marketing #digitalmarketing #socialmedia #influencermarketing</t>
  </si>
  <si>
    <t>#NRF2019 via NodeXL http://bit.ly/2CW62we
@nrfbigshow
@evankirstel
@cstorenews_
@valaafshar
@tonycdonofrio
@kevin_jackson
@axelrem29
@ibmindustries
@nrfnews
@businessfrance
Top hashtags:
#nrf2019
#retail
#ai
#saschat
#ces2019
#retailtech
#sap
#analytics
#ecommerce</t>
  </si>
  <si>
    <t>Network Insights in a few clicks.
NodeXL Automation recipes generate advanced results:
Get insights into key people, groups, and topics in social media networks 
https://youtu.be/mjAq8eA7uOM
#ThinkLink #SNA #BigData #SMM</t>
  </si>
  <si>
    <t>Fan Page Post</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</si>
  <si>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</si>
  <si>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</si>
  <si>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</si>
  <si>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</si>
  <si>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</si>
  <si>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</si>
  <si>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</si>
  <si>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</si>
  <si>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</si>
  <si>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</si>
  <si>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</si>
  <si>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</si>
  <si>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</si>
  <si>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</si>
  <si>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</si>
  <si>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</si>
  <si>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</si>
  <si>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</si>
  <si>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</si>
  <si>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</si>
  <si>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</si>
  <si>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Not Applicable</t>
  </si>
  <si>
    <t>1.0.1.408</t>
  </si>
  <si>
    <t>Word</t>
  </si>
  <si>
    <t>Words in Sentiment List#1: Positive</t>
  </si>
  <si>
    <t>Words in Sentiment List#2: Negative</t>
  </si>
  <si>
    <t>Words in Sentiment List#3: Keywords</t>
  </si>
  <si>
    <t>Non-categorized Words</t>
  </si>
  <si>
    <t>Total Words</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</si>
  <si>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</si>
  <si>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</si>
  <si>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</si>
  <si>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</si>
  <si>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</si>
  <si>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</si>
  <si>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</si>
  <si>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</si>
  <si>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</si>
  <si>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</si>
  <si>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</si>
  <si>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</si>
  <si>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</si>
  <si>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</si>
  <si>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</si>
  <si>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</si>
  <si>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</si>
  <si>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</si>
  <si>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</si>
  <si>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</si>
  <si>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</si>
  <si>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</si>
  <si>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</si>
  <si>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</si>
  <si>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</si>
  <si>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</si>
  <si>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Entire Graph Count</t>
  </si>
  <si>
    <t>G1 Count</t>
  </si>
  <si>
    <t>G2 Count</t>
  </si>
  <si>
    <t>G3 Count</t>
  </si>
  <si>
    <t>G4 Count</t>
  </si>
  <si>
    <t>G5 Count</t>
  </si>
  <si>
    <t>Top URLs in Post</t>
  </si>
  <si>
    <t>Top Hashtags in Post</t>
  </si>
  <si>
    <t>Top Words in Post Content</t>
  </si>
  <si>
    <t>Top Word Pairs in Post Content</t>
  </si>
  <si>
    <t>URLs in Post by Count</t>
  </si>
  <si>
    <t>URLs in Post by Salience</t>
  </si>
  <si>
    <t>Hashtags in Post by Count</t>
  </si>
  <si>
    <t>Hashtags in Post by Salience</t>
  </si>
  <si>
    <t>Top Words in Post Content by Count</t>
  </si>
  <si>
    <t>Top Words in Post Content by Salience</t>
  </si>
  <si>
    <t>Top Word Pairs in Post Content by Count</t>
  </si>
  <si>
    <t>Top Word Pairs in Post Content by Salience</t>
  </si>
  <si>
    <t>192, 192, 192</t>
  </si>
  <si>
    <t>Red</t>
  </si>
  <si>
    <t>GraphSource░FacebookFanPage▓GraphTerm░Social Media Research Foundation(118630724835597)▓ImportDescription░The graph represents the PostSameRelationship network of the "Social Media Research Foundation" (118630724835597) Facebook fan page.  The network was obtained from Facebook on Friday, 25 January 2019 at 10:36 UTC.  Wall post from 1 to 50 of the fan page are analyzed.  There is an edge between posts that share the same liker.  For each user, 8000 characters of wall posts are downloaded.  For each user, 8000 characters of status updates are downloaded.  URLs, Hashtags and user tags are extracted from the downloaded wall posts/status updates.  The earliest post in the network was posted  on Friday, 09 February 2018 at 18:55 UTC.  The latest post in the network was posted  on Wednesday, 23 January 2019 at 18:15 UTC.▓ImportSuggestedTitle░Facebook Fan Pages▓ImportSuggestedFileNameNoExtension░2019-01-25 10-35-51 NodeXL Facebook Fan Pages▓GroupingDescription░The graph's vertices were grouped by cluster using the Clauset-Newman-Moore cluster algorithm.▓LayoutAlgorithm░The graph was laid out using the Fruchterman-Reingold layout algorithm.▓GraphDirectedness░The graph is undirected.</t>
  </si>
  <si>
    <t>Top Words in Content in Entire Graph</t>
  </si>
  <si>
    <t>nodexl</t>
  </si>
  <si>
    <t>network</t>
  </si>
  <si>
    <t>facebook</t>
  </si>
  <si>
    <t>top</t>
  </si>
  <si>
    <t>hashtags</t>
  </si>
  <si>
    <t>Top Words in Content in G1</t>
  </si>
  <si>
    <t>social</t>
  </si>
  <si>
    <t>ai</t>
  </si>
  <si>
    <t>netsci2018</t>
  </si>
  <si>
    <t>connections</t>
  </si>
  <si>
    <t>ica18</t>
  </si>
  <si>
    <t>bigdata</t>
  </si>
  <si>
    <t>Top Words in Content in G2</t>
  </si>
  <si>
    <t>fan</t>
  </si>
  <si>
    <t>importer</t>
  </si>
  <si>
    <t>page</t>
  </si>
  <si>
    <t>api</t>
  </si>
  <si>
    <t>pro</t>
  </si>
  <si>
    <t>pages</t>
  </si>
  <si>
    <t>search</t>
  </si>
  <si>
    <t>Top Words in Content in G3</t>
  </si>
  <si>
    <t>insights</t>
  </si>
  <si>
    <t>key</t>
  </si>
  <si>
    <t>people</t>
  </si>
  <si>
    <t>groups</t>
  </si>
  <si>
    <t>media</t>
  </si>
  <si>
    <t>Top Words in Content in G4</t>
  </si>
  <si>
    <t>mikequindazzi</t>
  </si>
  <si>
    <t>iot</t>
  </si>
  <si>
    <t>blockchain</t>
  </si>
  <si>
    <t>cloud</t>
  </si>
  <si>
    <t>Top Words in Content in G5</t>
  </si>
  <si>
    <t>analytics</t>
  </si>
  <si>
    <t>now</t>
  </si>
  <si>
    <t>data</t>
  </si>
  <si>
    <t>new</t>
  </si>
  <si>
    <t>zealand</t>
  </si>
  <si>
    <t>workshop</t>
  </si>
  <si>
    <t>Top Words in Content</t>
  </si>
  <si>
    <t>nodexl top hashtags social ai netsci2018 network connections ica18 bigdata</t>
  </si>
  <si>
    <t>nodexl facebook fan importer page api pro pages network search</t>
  </si>
  <si>
    <t>nodexl insights network key people groups social media connections fan</t>
  </si>
  <si>
    <t>nodexl bigdata mikequindazzi top hashtags ai iot blockchain pro cloud</t>
  </si>
  <si>
    <t>nodexl analytics network pro now data importer new zealand workshop</t>
  </si>
  <si>
    <t>Top Word Pairs in Content in Entire Graph</t>
  </si>
  <si>
    <t>top,hashtags</t>
  </si>
  <si>
    <t>nodexl,pro</t>
  </si>
  <si>
    <t>facebook,fan</t>
  </si>
  <si>
    <t>fan,page</t>
  </si>
  <si>
    <t>social,media</t>
  </si>
  <si>
    <t>page,importer</t>
  </si>
  <si>
    <t>fan,pages</t>
  </si>
  <si>
    <t>ai,iot</t>
  </si>
  <si>
    <t>facebook,api</t>
  </si>
  <si>
    <t>few,clicks</t>
  </si>
  <si>
    <t>Top Word Pairs in Content in G1</t>
  </si>
  <si>
    <t>Top Word Pairs in Content in G2</t>
  </si>
  <si>
    <t>importer,continues</t>
  </si>
  <si>
    <t>web,browser</t>
  </si>
  <si>
    <t>pages,network</t>
  </si>
  <si>
    <t>Top Word Pairs in Content in G3</t>
  </si>
  <si>
    <t>key,people</t>
  </si>
  <si>
    <t>network,insights</t>
  </si>
  <si>
    <t>insights,few</t>
  </si>
  <si>
    <t>clicks,nodexl</t>
  </si>
  <si>
    <t>people,groups</t>
  </si>
  <si>
    <t>groups,topics</t>
  </si>
  <si>
    <t>thinklink,sna</t>
  </si>
  <si>
    <t>Top Word Pairs in Content in G4</t>
  </si>
  <si>
    <t>bigdata,nodexl</t>
  </si>
  <si>
    <t>hashtags,bigdata</t>
  </si>
  <si>
    <t>bigdata,ai</t>
  </si>
  <si>
    <t>blockchain,fintech</t>
  </si>
  <si>
    <t>Top Word Pairs in Content in G5</t>
  </si>
  <si>
    <t>new,zealand</t>
  </si>
  <si>
    <t>Top Word Pairs in Content</t>
  </si>
  <si>
    <t>top,hashtags  social,media</t>
  </si>
  <si>
    <t>facebook,fan  nodexl,pro  fan,pages  fan,page  top,hashtags  facebook,api  page,importer  importer,continues  web,browser  pages,network</t>
  </si>
  <si>
    <t>key,people  social,media  fan,page  network,insights  insights,few  few,clicks  clicks,nodexl  people,groups  groups,topics  thinklink,sna</t>
  </si>
  <si>
    <t>top,hashtags  ai,iot  nodexl,pro  few,clicks  bigdata,nodexl  hashtags,bigdata  bigdata,ai  blockchain,fintech</t>
  </si>
  <si>
    <t>nodexl,pro  new,zealand</t>
  </si>
  <si>
    <t>Top Words in Content by Count</t>
  </si>
  <si>
    <t>Top Words in Content by Salience</t>
  </si>
  <si>
    <t>Top Word Pairs in Content by Count</t>
  </si>
  <si>
    <t>Top Word Pairs in Content by Salience</t>
  </si>
  <si>
    <t>Subgraph</t>
  </si>
  <si>
    <t xml:space="preserve">ectorCentrality, PageRank, OverallMetrics, GroupMetrics, TopNBy, Words,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t>
  </si>
  <si>
    <t>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t>
  </si>
  <si>
    <t>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t>
  </si>
  <si>
    <t>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t>
  </si>
  <si>
    <t>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t>
  </si>
  <si>
    <t xml:space="preserv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t>
  </si>
  <si>
    <t>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t>
  </si>
  <si>
    <t>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t>
  </si>
  <si>
    <t xml:space="preserve">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t>
  </si>
  <si>
    <t>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t>
  </si>
  <si>
    <t xml:space="preserve">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t>
  </si>
  <si>
    <t xml:space="preserve">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&lt;value&gt;Edge Weight&lt;/value&gt;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&lt;value&gt;Image&lt;/value&gt;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2 5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t>
  </si>
  <si>
    <t>sna</t>
  </si>
  <si>
    <t>update</t>
  </si>
  <si>
    <t>release</t>
  </si>
  <si>
    <t>users</t>
  </si>
  <si>
    <t>smm</t>
  </si>
  <si>
    <t>few</t>
  </si>
  <si>
    <t>clicks</t>
  </si>
  <si>
    <t>evankirstel</t>
  </si>
  <si>
    <t>ipfconline1</t>
  </si>
  <si>
    <t>machinelearning</t>
  </si>
  <si>
    <t>latest</t>
  </si>
  <si>
    <t>details</t>
  </si>
  <si>
    <t>updates</t>
  </si>
  <si>
    <t>complete</t>
  </si>
  <si>
    <t>topics</t>
  </si>
  <si>
    <t>socialmedia</t>
  </si>
  <si>
    <t>infovis</t>
  </si>
  <si>
    <t>continues</t>
  </si>
  <si>
    <t>analysis</t>
  </si>
  <si>
    <t>needed</t>
  </si>
  <si>
    <t>more</t>
  </si>
  <si>
    <t>news</t>
  </si>
  <si>
    <t>web</t>
  </si>
  <si>
    <t>between</t>
  </si>
  <si>
    <t>maps</t>
  </si>
  <si>
    <t>networks</t>
  </si>
  <si>
    <t>hands</t>
  </si>
  <si>
    <t>poli_com</t>
  </si>
  <si>
    <t>katypearce</t>
  </si>
  <si>
    <t>icahdq</t>
  </si>
  <si>
    <t>monrodriguez</t>
  </si>
  <si>
    <t>rasmus_kleis</t>
  </si>
  <si>
    <t>annenbergpenn</t>
  </si>
  <si>
    <t>ggoggin</t>
  </si>
  <si>
    <t>mkraidy</t>
  </si>
  <si>
    <t>fheinderyckx</t>
  </si>
  <si>
    <t>aschrock</t>
  </si>
  <si>
    <t>ica_pol</t>
  </si>
  <si>
    <t>hashtagpolice</t>
  </si>
  <si>
    <t>prague</t>
  </si>
  <si>
    <t>ica_jsd</t>
  </si>
  <si>
    <t>budapest</t>
  </si>
  <si>
    <t>hmc18</t>
  </si>
  <si>
    <t>ica_lgbtq</t>
  </si>
  <si>
    <t>ica_cat</t>
  </si>
  <si>
    <t>ica_gs</t>
  </si>
  <si>
    <t>enkronos</t>
  </si>
  <si>
    <t>jblefevre60</t>
  </si>
  <si>
    <t>aaronclauset</t>
  </si>
  <si>
    <t>ciro</t>
  </si>
  <si>
    <t>cosnet_bifi</t>
  </si>
  <si>
    <t>svscarpino</t>
  </si>
  <si>
    <t>bansallab</t>
  </si>
  <si>
    <t>vcolizza</t>
  </si>
  <si>
    <t>mtizzoni</t>
  </si>
  <si>
    <t>leoniemueck</t>
  </si>
  <si>
    <t>jacobbiamonte</t>
  </si>
  <si>
    <t>networkscience</t>
  </si>
  <si>
    <t>iodine2018</t>
  </si>
  <si>
    <t>quantifyingsuccess</t>
  </si>
  <si>
    <t>netscied2018</t>
  </si>
  <si>
    <t>netsci18</t>
  </si>
  <si>
    <t>history</t>
  </si>
  <si>
    <t>centrality</t>
  </si>
  <si>
    <t>much</t>
  </si>
  <si>
    <t>middle</t>
  </si>
  <si>
    <t>graph</t>
  </si>
  <si>
    <t>different</t>
  </si>
  <si>
    <t>metrics</t>
  </si>
  <si>
    <t>ways</t>
  </si>
  <si>
    <t>visualize</t>
  </si>
  <si>
    <t>id</t>
  </si>
  <si>
    <t>personalizedmedicine</t>
  </si>
  <si>
    <t>healthcare</t>
  </si>
  <si>
    <t>dataviz</t>
  </si>
  <si>
    <t>nicar18</t>
  </si>
  <si>
    <t>sportsbiz</t>
  </si>
  <si>
    <t>changes</t>
  </si>
  <si>
    <t>previous</t>
  </si>
  <si>
    <t>admin</t>
  </si>
  <si>
    <t>longer</t>
  </si>
  <si>
    <t>way</t>
  </si>
  <si>
    <t>removed</t>
  </si>
  <si>
    <t>feature</t>
  </si>
  <si>
    <t>good</t>
  </si>
  <si>
    <t>browser</t>
  </si>
  <si>
    <t>each</t>
  </si>
  <si>
    <t>within</t>
  </si>
  <si>
    <t>group</t>
  </si>
  <si>
    <t>function</t>
  </si>
  <si>
    <t>those</t>
  </si>
  <si>
    <t>released</t>
  </si>
  <si>
    <t>ar</t>
  </si>
  <si>
    <t>learn</t>
  </si>
  <si>
    <t>dpassionne</t>
  </si>
  <si>
    <t>dataeum</t>
  </si>
  <si>
    <t>fisher85m</t>
  </si>
  <si>
    <t>andi_staub</t>
  </si>
  <si>
    <t>registry_blocks</t>
  </si>
  <si>
    <t>kirkdborne</t>
  </si>
  <si>
    <t>datascience</t>
  </si>
  <si>
    <t>fintech</t>
  </si>
  <si>
    <t>edition</t>
  </si>
  <si>
    <t>device</t>
  </si>
  <si>
    <t>connected</t>
  </si>
  <si>
    <t>excel</t>
  </si>
  <si>
    <t>v</t>
  </si>
  <si>
    <t>import</t>
  </si>
  <si>
    <t>tools</t>
  </si>
  <si>
    <t>twitter</t>
  </si>
  <si>
    <t>repaired</t>
  </si>
  <si>
    <t>politicians</t>
  </si>
  <si>
    <t>party</t>
  </si>
  <si>
    <t>identify</t>
  </si>
  <si>
    <t>clusters</t>
  </si>
  <si>
    <t>ssu2018</t>
  </si>
  <si>
    <t>marketing</t>
  </si>
  <si>
    <t>2018</t>
  </si>
  <si>
    <t>use</t>
  </si>
  <si>
    <t>20</t>
  </si>
  <si>
    <t>jpmhc19</t>
  </si>
  <si>
    <t>thinklink</t>
  </si>
  <si>
    <t>nrf2019</t>
  </si>
  <si>
    <t>Edge Weight▓1▓8▓0▓True▓Silver▓Red▓▓Edge Weight▓1▓1▓0▓2▓5▓True▓Edge Weight▓1▓1▓0▓40▓15▓False▓▓0▓0▓0▓True▓Black▓Black▓▓Total Likes▓0▓6▓0▓200▓1000▓False▓▓0▓0▓0▓0▓0▓False▓▓0▓0▓0▓0▓0▓False▓▓0▓0▓0▓0▓0▓False</t>
  </si>
  <si>
    <t>G1: nodexl top hashtags social ai netsci2018 network connections ica18 bigdata</t>
  </si>
  <si>
    <t>G2: nodexl facebook fan importer page api pro pages network search</t>
  </si>
  <si>
    <t>G3: nodexl insights network key people groups social media connections fan</t>
  </si>
  <si>
    <t>G4: nodexl bigdata mikequindazzi top hashtags ai iot blockchain pro cloud</t>
  </si>
  <si>
    <t>G5: nodexl analytics network pro now data importer new zealand workshop</t>
  </si>
  <si>
    <t>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Content&lt;/value&gt;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</si>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</sst>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22"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7" xfId="22" applyNumberFormat="1" applyFon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0" borderId="2"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4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44"/>
      <tableStyleElement type="headerRow" dxfId="243"/>
    </tableStyle>
    <tableStyle name="NodeXL Table" pivot="0" count="1">
      <tableStyleElement type="headerRow" dxfId="2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615763"/>
        <c:axId val="52106412"/>
      </c:barChart>
      <c:catAx>
        <c:axId val="35615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06412"/>
        <c:crosses val="autoZero"/>
        <c:auto val="1"/>
        <c:lblOffset val="100"/>
        <c:noMultiLvlLbl val="0"/>
      </c:catAx>
      <c:valAx>
        <c:axId val="5210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304525"/>
        <c:axId val="59869814"/>
      </c:barChart>
      <c:catAx>
        <c:axId val="66304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69814"/>
        <c:crosses val="autoZero"/>
        <c:auto val="1"/>
        <c:lblOffset val="100"/>
        <c:noMultiLvlLbl val="0"/>
      </c:catAx>
      <c:valAx>
        <c:axId val="5986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7415"/>
        <c:axId val="17616736"/>
      </c:barChart>
      <c:catAx>
        <c:axId val="19574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16736"/>
        <c:crosses val="autoZero"/>
        <c:auto val="1"/>
        <c:lblOffset val="100"/>
        <c:noMultiLvlLbl val="0"/>
      </c:catAx>
      <c:valAx>
        <c:axId val="17616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32897"/>
        <c:axId val="17669482"/>
      </c:barChart>
      <c:catAx>
        <c:axId val="243328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69482"/>
        <c:crosses val="autoZero"/>
        <c:auto val="1"/>
        <c:lblOffset val="100"/>
        <c:noMultiLvlLbl val="0"/>
      </c:catAx>
      <c:valAx>
        <c:axId val="1766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2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807611"/>
        <c:axId val="21941908"/>
      </c:barChart>
      <c:catAx>
        <c:axId val="24807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41908"/>
        <c:crosses val="autoZero"/>
        <c:auto val="1"/>
        <c:lblOffset val="100"/>
        <c:noMultiLvlLbl val="0"/>
      </c:catAx>
      <c:valAx>
        <c:axId val="2194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259445"/>
        <c:axId val="32464094"/>
      </c:barChart>
      <c:catAx>
        <c:axId val="63259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64094"/>
        <c:crosses val="autoZero"/>
        <c:auto val="1"/>
        <c:lblOffset val="100"/>
        <c:noMultiLvlLbl val="0"/>
      </c:catAx>
      <c:valAx>
        <c:axId val="32464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741391"/>
        <c:axId val="12345928"/>
      </c:barChart>
      <c:catAx>
        <c:axId val="23741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345928"/>
        <c:crosses val="autoZero"/>
        <c:auto val="1"/>
        <c:lblOffset val="100"/>
        <c:noMultiLvlLbl val="0"/>
      </c:catAx>
      <c:valAx>
        <c:axId val="12345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41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004489"/>
        <c:axId val="60496082"/>
      </c:barChart>
      <c:catAx>
        <c:axId val="440044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96082"/>
        <c:crosses val="autoZero"/>
        <c:auto val="1"/>
        <c:lblOffset val="100"/>
        <c:noMultiLvlLbl val="0"/>
      </c:catAx>
      <c:valAx>
        <c:axId val="6049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593827"/>
        <c:axId val="1235580"/>
      </c:barChart>
      <c:catAx>
        <c:axId val="7593827"/>
        <c:scaling>
          <c:orientation val="minMax"/>
        </c:scaling>
        <c:axPos val="b"/>
        <c:delete val="1"/>
        <c:majorTickMark val="out"/>
        <c:minorTickMark val="none"/>
        <c:tickLblPos val="none"/>
        <c:crossAx val="1235580"/>
        <c:crosses val="autoZero"/>
        <c:auto val="1"/>
        <c:lblOffset val="100"/>
        <c:noMultiLvlLbl val="0"/>
      </c:catAx>
      <c:valAx>
        <c:axId val="1235580"/>
        <c:scaling>
          <c:orientation val="minMax"/>
        </c:scaling>
        <c:axPos val="l"/>
        <c:delete val="1"/>
        <c:majorTickMark val="out"/>
        <c:minorTickMark val="none"/>
        <c:tickLblPos val="none"/>
        <c:crossAx val="75938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03" name="Subgraph-118630724835597_183089693360895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05" name="Subgraph-118630724835597_184704593199405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118630724835597_190999597569905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9" name="Subgraph-118630724835597_192523963084135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1" name="Subgraph-118630724835597_193242900345575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13" name="Subgraph-118630724835597_193393745997157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15" name="Subgraph-118630724835597_208843987118799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7" name="Subgraph-118630724835597_209597808043417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19" name="Subgraph-118630724835597_210055356330996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21" name="Subgraph-118630724835597_21267053273614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3" name="Subgraph-118630724835597_213320142671184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118630724835597_214243147912216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27" name="Subgraph-118630724835597_214256605244204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9" name="Subgraph-118630724835597_21493982017588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31" name="Subgraph-118630724835597_21512629149056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33" name="Subgraph-118630724835597_225135533822978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35" name="Subgraph-118630724835597_22588031074850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7" name="Subgraph-118630724835597_22620670371586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39" name="Subgraph-118630724835597_2272846152747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41" name="Subgraph-118630724835597_183246938011838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43" name="Subgraph-118630724835597_182355615434303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45" name="Subgraph-118630724835597_190665403269991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47" name="Subgraph-118630724835597_186073124062552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49" name="Subgraph-118630724835597_179228233747041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51" name="Subgraph-118630724835597_190973004905898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3" name="Subgraph-118630724835597_184103786926153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55" name="Subgraph-118630724835597_197704442899420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57" name="Subgraph-118630724835597_196260868043778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9" name="Subgraph-118630724835597_200165908653274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61" name="Subgraph-118630724835597_201419943194537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63" name="Subgraph-118630724835597_201563240180207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65" name="Subgraph-118630724835597_203732971963234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67" name="Subgraph-118630724835597_205147984821733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69" name="Subgraph-118630724835597_207985158871349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1" name="Subgraph-118630724835597_19022714464715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73" name="Subgraph-118630724835597_211796885490176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75" name="Subgraph-118630724835597_196126563057208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77" name="Subgraph-118630724835597_212361304100401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79" name="Subgraph-118630724835597_2128114087220574"/>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81" name="Subgraph-118630724835597_193242986345566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83" name="Subgraph-118630724835597_183720013297863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85" name="Subgraph-118630724835597_215067306829800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87" name="Subgraph-118630724835597_224688051201059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89" name="Subgraph-118630724835597_225304023806129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91" name="Subgraph-118630724835597_193393810330484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93" name="Subgraph-118630724835597_209635588039639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95" name="Subgraph-118630724835597_224946400508558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97" name="Subgraph-118630724835597_2255919474440034"/>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99" name="Subgraph-118630724835597_22492464951073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01" name="Subgraph-118630724835597_22577839009202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K122" totalsRowShown="0" headerRowDxfId="241" dataDxfId="204">
  <autoFilter ref="A2:AK122"/>
  <tableColumns count="37">
    <tableColumn id="1" name="Vertex 1" dataDxfId="192"/>
    <tableColumn id="2" name="Vertex 2" dataDxfId="190"/>
    <tableColumn id="3" name="Color" dataDxfId="191"/>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207"/>
    <tableColumn id="7" name="ID" dataDxfId="206"/>
    <tableColumn id="9" name="Dynamic Filter" dataDxfId="205"/>
    <tableColumn id="8" name="Add Your Own Columns Here" dataDxfId="189"/>
    <tableColumn id="15" name="Relationship" dataDxfId="188"/>
    <tableColumn id="16" name="Type" dataDxfId="187"/>
    <tableColumn id="17" name="Post Content" dataDxfId="186"/>
    <tableColumn id="18" name="Post URL" dataDxfId="185"/>
    <tableColumn id="19" name="Time" dataDxfId="184"/>
    <tableColumn id="20" name="Total Likes" dataDxfId="183"/>
    <tableColumn id="21" name="Total Comments" dataDxfId="182"/>
    <tableColumn id="22" name="URLs in Post" dataDxfId="181"/>
    <tableColumn id="23" name="Domains in Post" dataDxfId="180"/>
    <tableColumn id="24" name="Hashtags in Post" dataDxfId="179"/>
    <tableColumn id="25" name="Relationship Creator" dataDxfId="178"/>
    <tableColumn id="26" name="Edge Weight"/>
    <tableColumn id="27" name="Vertex 1 Group" dataDxfId="116">
      <calculatedColumnFormula>REPLACE(INDEX(GroupVertices[Group], MATCH(Edges[[#This Row],[Vertex 1]],GroupVertices[Vertex],0)),1,1,"")</calculatedColumnFormula>
    </tableColumn>
    <tableColumn id="28" name="Vertex 2 Group" dataDxfId="91">
      <calculatedColumnFormula>REPLACE(INDEX(GroupVertices[Group], MATCH(Edges[[#This Row],[Vertex 2]],GroupVertices[Vertex],0)),1,1,"")</calculatedColumnFormula>
    </tableColumn>
    <tableColumn id="29" name="Sentiment List #1: Positive Word Count" dataDxfId="90"/>
    <tableColumn id="30" name="Sentiment List #1: Positive Word Percentage (%)" dataDxfId="89"/>
    <tableColumn id="31" name="Sentiment List #2: Negative Word Count" dataDxfId="88"/>
    <tableColumn id="32" name="Sentiment List #2: Negative Word Percentage (%)" dataDxfId="87"/>
    <tableColumn id="33" name="Sentiment List #3: Keywords Word Count" dataDxfId="86"/>
    <tableColumn id="34" name="Sentiment List #3: Keywords Word Percentage (%)" dataDxfId="85"/>
    <tableColumn id="35" name="Non-categorized Word Count" dataDxfId="84"/>
    <tableColumn id="36" name="Non-categorized Word Percentage (%)" dataDxfId="83"/>
    <tableColumn id="37" name="Edge Content Word Count" dataDxfId="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38" dataDxfId="137">
  <autoFilter ref="A2:C13"/>
  <tableColumns count="3">
    <tableColumn id="1" name="Group 1" dataDxfId="115"/>
    <tableColumn id="2" name="Group 2" dataDxfId="114"/>
    <tableColumn id="3" name="Edges" dataDxfId="113"/>
  </tableColumns>
  <tableStyleInfo name="NodeXL Table" showFirstColumn="0" showLastColumn="0" showRowStripes="1" showColumnStripes="0"/>
</table>
</file>

<file path=xl/tables/table12.xml><?xml version="1.0" encoding="utf-8"?>
<table xmlns="http://schemas.openxmlformats.org/spreadsheetml/2006/main" id="11" name="Words" displayName="Words" ref="A1:G287" totalsRowShown="0" headerRowDxfId="136" dataDxfId="135">
  <autoFilter ref="A1:G287"/>
  <tableColumns count="7">
    <tableColumn id="1" name="Word" dataDxfId="110"/>
    <tableColumn id="2" name="Count" dataDxfId="109"/>
    <tableColumn id="3" name="Salience" dataDxfId="108"/>
    <tableColumn id="4" name="Group" dataDxfId="107"/>
    <tableColumn id="5" name="Word on Sentiment List #1: Positive" dataDxfId="106"/>
    <tableColumn id="6" name="Word on Sentiment List #2: Negative" dataDxfId="105"/>
    <tableColumn id="7" name="Word on Sentiment List #3: Keywords"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25" totalsRowShown="0" headerRowDxfId="134" dataDxfId="133">
  <autoFilter ref="A1:L125"/>
  <tableColumns count="12">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Keywords" dataDxfId="95"/>
    <tableColumn id="10" name="Word2 on Sentiment List #1: Positive" dataDxfId="94"/>
    <tableColumn id="11" name="Word2 on Sentiment List #2: Negative" dataDxfId="93"/>
    <tableColumn id="12" name="Word2 on Sentiment List #3: Keywords" dataDxfId="92"/>
  </tableColumns>
  <tableStyleInfo name="NodeXL Table" showFirstColumn="0" showLastColumn="0" showRowStripes="1" showColumnStripes="0"/>
</table>
</file>

<file path=xl/tables/table14.xml><?xml version="1.0" encoding="utf-8"?>
<table xmlns="http://schemas.openxmlformats.org/spreadsheetml/2006/main" id="20"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5.xml><?xml version="1.0" encoding="utf-8"?>
<table xmlns="http://schemas.openxmlformats.org/spreadsheetml/2006/main" id="21"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E52" totalsRowShown="0" headerRowDxfId="240" dataDxfId="193">
  <autoFilter ref="A2:CE52"/>
  <tableColumns count="83">
    <tableColumn id="1" name="Vertex" dataDxfId="203"/>
    <tableColumn id="83" name="Subgraph"/>
    <tableColumn id="2" name="Color" dataDxfId="202"/>
    <tableColumn id="5" name="Shape" dataDxfId="201"/>
    <tableColumn id="6" name="Size" dataDxfId="200"/>
    <tableColumn id="4" name="Opacity" dataDxfId="175"/>
    <tableColumn id="7" name="Image File" dataDxfId="174"/>
    <tableColumn id="3" name="Visibility" dataDxfId="154"/>
    <tableColumn id="10" name="Label" dataDxfId="152"/>
    <tableColumn id="16" name="Label Fill Color" dataDxfId="153"/>
    <tableColumn id="9" name="Label Position" dataDxfId="157"/>
    <tableColumn id="8" name="Tooltip" dataDxfId="155"/>
    <tableColumn id="18" name="Layout Order" dataDxfId="156"/>
    <tableColumn id="13" name="X" dataDxfId="199"/>
    <tableColumn id="14" name="Y" dataDxfId="198"/>
    <tableColumn id="12" name="Locked?" dataDxfId="197"/>
    <tableColumn id="19" name="Polar R" dataDxfId="196"/>
    <tableColumn id="20" name="Polar Angle" dataDxfId="45"/>
    <tableColumn id="21" name="Degree" dataDxfId="43"/>
    <tableColumn id="22" name="In-Degree" dataDxfId="44"/>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195"/>
    <tableColumn id="28" name="Dynamic Filter" dataDxfId="194"/>
    <tableColumn id="17" name="Add Your Own Columns Here" dataDxfId="177"/>
    <tableColumn id="30" name="Custom Menu Item Text" dataDxfId="176"/>
    <tableColumn id="31" name="Custom Menu Item Action" dataDxfId="173"/>
    <tableColumn id="32" name="Name" dataDxfId="172"/>
    <tableColumn id="33" name="First Name" dataDxfId="171"/>
    <tableColumn id="34" name="Middle Name" dataDxfId="170"/>
    <tableColumn id="35" name="Last Name" dataDxfId="169"/>
    <tableColumn id="36" name="Hometown" dataDxfId="168"/>
    <tableColumn id="37" name="Location" dataDxfId="167"/>
    <tableColumn id="38" name="Birthday" dataDxfId="166"/>
    <tableColumn id="39" name="Age Range" dataDxfId="165"/>
    <tableColumn id="40" name="Picture" dataDxfId="164"/>
    <tableColumn id="41" name="Email" dataDxfId="163"/>
    <tableColumn id="42" name="Timezone" dataDxfId="162"/>
    <tableColumn id="43" name="Gender" dataDxfId="161"/>
    <tableColumn id="44" name="Religion" dataDxfId="160"/>
    <tableColumn id="45" name="Vertex Type" dataDxfId="159"/>
    <tableColumn id="46" name="User Type" dataDxfId="158"/>
    <tableColumn id="47" name="Comment" dataDxfId="151"/>
    <tableColumn id="48" name="Likes Received" dataDxfId="150"/>
    <tableColumn id="49" name="Likes Created" dataDxfId="149"/>
    <tableColumn id="50" name="Comments Received" dataDxfId="148"/>
    <tableColumn id="51" name="Comments Created" dataDxfId="147"/>
    <tableColumn id="52" name="Content" dataDxfId="146"/>
    <tableColumn id="53" name="Post Type" dataDxfId="145"/>
    <tableColumn id="54" name="Author" dataDxfId="144"/>
    <tableColumn id="55" name="Post Date" dataDxfId="143"/>
    <tableColumn id="56" name="Image" dataDxfId="142"/>
    <tableColumn id="57" name="Post URL" dataDxfId="141"/>
    <tableColumn id="58" name="Total Likes" dataDxfId="140"/>
    <tableColumn id="59" name="Total Comments" dataDxfId="139"/>
    <tableColumn id="60" name="Total Shares" dataDxfId="117"/>
    <tableColumn id="61" name="Vertex Group" dataDxfId="81">
      <calculatedColumnFormula>REPLACE(INDEX(GroupVertices[Group], MATCH(Vertices[[#This Row],[Vertex]],GroupVertices[Vertex],0)),1,1,"")</calculatedColumnFormula>
    </tableColumn>
    <tableColumn id="62" name="Sentiment List #1: Positive Word Count" dataDxfId="80"/>
    <tableColumn id="63" name="Sentiment List #1: Positive Word Percentage (%)" dataDxfId="79"/>
    <tableColumn id="64" name="Sentiment List #2: Negative Word Count" dataDxfId="78"/>
    <tableColumn id="65" name="Sentiment List #2: Negative Word Percentage (%)" dataDxfId="77"/>
    <tableColumn id="66" name="Sentiment List #3: Keywords Word Count" dataDxfId="76"/>
    <tableColumn id="67" name="Sentiment List #3: Keywords Word Percentage (%)" dataDxfId="75"/>
    <tableColumn id="68" name="Non-categorized Word Count" dataDxfId="74"/>
    <tableColumn id="69" name="Non-categorized Word Percentage (%)" dataDxfId="73"/>
    <tableColumn id="70" name="Vertex Content Word Count" dataDxfId="71"/>
    <tableColumn id="71" name="URLs in Post by Count" dataDxfId="72"/>
    <tableColumn id="72" name="URLs in Post by Salience" dataDxfId="130"/>
    <tableColumn id="73" name="Hashtags in Post by Count" dataDxfId="129"/>
    <tableColumn id="74" name="Hashtags in Post by Salience" dataDxfId="128"/>
    <tableColumn id="75" name="Top Words in Post Content by Count" dataDxfId="127"/>
    <tableColumn id="76" name="Top Words in Post Content by Salience" dataDxfId="126"/>
    <tableColumn id="77" name="Top Word Pairs in Post Content by Count" dataDxfId="125"/>
    <tableColumn id="78" name="Top Word Pairs in Post Content by Salience" dataDxfId="4"/>
    <tableColumn id="79" name="Top Words in Content by Count" dataDxfId="3"/>
    <tableColumn id="80" name="Top Words in Content by Salience" dataDxfId="2"/>
    <tableColumn id="81" name="Top Word Pairs in Content by Count" dataDxfId="1"/>
    <tableColumn id="82"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7" totalsRowShown="0" headerRowDxfId="239">
  <autoFilter ref="A2:AM7"/>
  <tableColumns count="39">
    <tableColumn id="1" name="Group" dataDxfId="124"/>
    <tableColumn id="2" name="Vertex Color" dataDxfId="123"/>
    <tableColumn id="3" name="Vertex Shape" dataDxfId="121"/>
    <tableColumn id="22" name="Visibility" dataDxfId="122"/>
    <tableColumn id="4" name="Collapsed?"/>
    <tableColumn id="18" name="Label" dataDxfId="238"/>
    <tableColumn id="20" name="Collapsed X"/>
    <tableColumn id="21" name="Collapsed Y"/>
    <tableColumn id="6" name="ID" dataDxfId="237"/>
    <tableColumn id="19" name="Collapsed Properties" dataDxfId="61"/>
    <tableColumn id="5" name="Vertices" dataDxfId="60"/>
    <tableColumn id="7" name="Unique Edges" dataDxfId="59"/>
    <tableColumn id="8" name="Edges With Duplicates" dataDxfId="58"/>
    <tableColumn id="9" name="Total Edges" dataDxfId="57"/>
    <tableColumn id="10" name="Self-Loops" dataDxfId="56"/>
    <tableColumn id="24" name="Reciprocated Vertex Pair Ratio" dataDxfId="55"/>
    <tableColumn id="25" name="Reciprocated Edge Ratio" dataDxfId="54"/>
    <tableColumn id="11" name="Connected Components" dataDxfId="53"/>
    <tableColumn id="12" name="Single-Vertex Connected Components" dataDxfId="52"/>
    <tableColumn id="13" name="Maximum Vertices in a Connected Component" dataDxfId="51"/>
    <tableColumn id="14" name="Maximum Edges in a Connected Component" dataDxfId="50"/>
    <tableColumn id="15" name="Maximum Geodesic Distance (Diameter)" dataDxfId="49"/>
    <tableColumn id="16" name="Average Geodesic Distance" dataDxfId="48"/>
    <tableColumn id="17" name="Graph Density" dataDxfId="46"/>
    <tableColumn id="23" name="Sentiment List #1: Positive Word Count" dataDxfId="47"/>
    <tableColumn id="26" name="Sentiment List #1: Positive Word Percentage (%)" dataDxfId="70"/>
    <tableColumn id="27" name="Sentiment List #2: Negative Word Count" dataDxfId="69"/>
    <tableColumn id="28" name="Sentiment List #2: Negative Word Percentage (%)" dataDxfId="68"/>
    <tableColumn id="29" name="Sentiment List #3: Keywords Word Count" dataDxfId="67"/>
    <tableColumn id="30" name="Sentiment List #3: Keywords Word Percentage (%)" dataDxfId="66"/>
    <tableColumn id="31" name="Non-categorized Word Count" dataDxfId="65"/>
    <tableColumn id="32" name="Non-categorized Word Percentage (%)" dataDxfId="64"/>
    <tableColumn id="33" name="Group Content Word Count" dataDxfId="62"/>
    <tableColumn id="34" name="Top URLs in Post" dataDxfId="63"/>
    <tableColumn id="35" name="Top Hashtags in Post" dataDxfId="132"/>
    <tableColumn id="36" name="Top Words in Post Content" dataDxfId="131"/>
    <tableColumn id="37" name="Top Word Pairs in Post Content" dataDxfId="21"/>
    <tableColumn id="38" name="Top Words in Content" dataDxfId="6"/>
    <tableColumn id="39"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36" dataDxfId="235">
  <autoFilter ref="A1:C51"/>
  <tableColumns count="3">
    <tableColumn id="1" name="Group" dataDxfId="120"/>
    <tableColumn id="2" name="Vertex" dataDxfId="119"/>
    <tableColumn id="3" name="Vertex ID" dataDxfId="1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112"/>
    <tableColumn id="2" name="Value" dataDxfId="1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16">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18630724835597_1830896933608959" TargetMode="External" /><Relationship Id="rId2" Type="http://schemas.openxmlformats.org/officeDocument/2006/relationships/hyperlink" Target="https://www.facebook.com/118630724835597_1847045931994059" TargetMode="External" /><Relationship Id="rId3" Type="http://schemas.openxmlformats.org/officeDocument/2006/relationships/hyperlink" Target="https://www.facebook.com/118630724835597_1909995975699054" TargetMode="External" /><Relationship Id="rId4" Type="http://schemas.openxmlformats.org/officeDocument/2006/relationships/hyperlink" Target="https://www.facebook.com/118630724835597_1925239630841355" TargetMode="External" /><Relationship Id="rId5" Type="http://schemas.openxmlformats.org/officeDocument/2006/relationships/hyperlink" Target="https://www.facebook.com/118630724835597_1932429003455751" TargetMode="External" /><Relationship Id="rId6" Type="http://schemas.openxmlformats.org/officeDocument/2006/relationships/hyperlink" Target="https://www.facebook.com/118630724835597_1933937459971572" TargetMode="External" /><Relationship Id="rId7" Type="http://schemas.openxmlformats.org/officeDocument/2006/relationships/hyperlink" Target="https://www.facebook.com/118630724835597_2088439871187996" TargetMode="External" /><Relationship Id="rId8" Type="http://schemas.openxmlformats.org/officeDocument/2006/relationships/hyperlink" Target="https://www.facebook.com/118630724835597_2095978080434175" TargetMode="External" /><Relationship Id="rId9" Type="http://schemas.openxmlformats.org/officeDocument/2006/relationships/hyperlink" Target="https://www.facebook.com/118630724835597_2100553563309960" TargetMode="External" /><Relationship Id="rId10" Type="http://schemas.openxmlformats.org/officeDocument/2006/relationships/hyperlink" Target="https://www.facebook.com/118630724835597_2126705327361450" TargetMode="External" /><Relationship Id="rId11" Type="http://schemas.openxmlformats.org/officeDocument/2006/relationships/hyperlink" Target="https://www.facebook.com/118630724835597_2133201426711840" TargetMode="External" /><Relationship Id="rId12" Type="http://schemas.openxmlformats.org/officeDocument/2006/relationships/hyperlink" Target="https://www.facebook.com/118630724835597_2142431479122168" TargetMode="External" /><Relationship Id="rId13" Type="http://schemas.openxmlformats.org/officeDocument/2006/relationships/hyperlink" Target="https://www.facebook.com/118630724835597_2142566052442044" TargetMode="External" /><Relationship Id="rId14" Type="http://schemas.openxmlformats.org/officeDocument/2006/relationships/hyperlink" Target="https://www.facebook.com/118630724835597_2149398201758829" TargetMode="External" /><Relationship Id="rId15" Type="http://schemas.openxmlformats.org/officeDocument/2006/relationships/hyperlink" Target="https://www.facebook.com/118630724835597_2151262914905691" TargetMode="External" /><Relationship Id="rId16" Type="http://schemas.openxmlformats.org/officeDocument/2006/relationships/hyperlink" Target="https://www.facebook.com/118630724835597_2251355338229781" TargetMode="External" /><Relationship Id="rId17" Type="http://schemas.openxmlformats.org/officeDocument/2006/relationships/hyperlink" Target="https://www.facebook.com/118630724835597_2258803107485004" TargetMode="External" /><Relationship Id="rId18" Type="http://schemas.openxmlformats.org/officeDocument/2006/relationships/hyperlink" Target="https://www.facebook.com/118630724835597_2262067037158611" TargetMode="External" /><Relationship Id="rId19" Type="http://schemas.openxmlformats.org/officeDocument/2006/relationships/hyperlink" Target="https://www.facebook.com/118630724835597_2272846152747366" TargetMode="External" /><Relationship Id="rId20" Type="http://schemas.openxmlformats.org/officeDocument/2006/relationships/hyperlink" Target="https://www.facebook.com/118630724835597_1832469380118381" TargetMode="External" /><Relationship Id="rId21" Type="http://schemas.openxmlformats.org/officeDocument/2006/relationships/hyperlink" Target="https://www.facebook.com/118630724835597_1823556154343037" TargetMode="External" /><Relationship Id="rId22" Type="http://schemas.openxmlformats.org/officeDocument/2006/relationships/hyperlink" Target="https://www.facebook.com/118630724835597_1906654032699915" TargetMode="External" /><Relationship Id="rId23" Type="http://schemas.openxmlformats.org/officeDocument/2006/relationships/hyperlink" Target="https://www.facebook.com/118630724835597_1860731240625528" TargetMode="External" /><Relationship Id="rId24" Type="http://schemas.openxmlformats.org/officeDocument/2006/relationships/hyperlink" Target="https://www.facebook.com/118630724835597_1792282337470419" TargetMode="External" /><Relationship Id="rId25" Type="http://schemas.openxmlformats.org/officeDocument/2006/relationships/hyperlink" Target="https://www.facebook.com/118630724835597_1909730049058980" TargetMode="External" /><Relationship Id="rId26" Type="http://schemas.openxmlformats.org/officeDocument/2006/relationships/hyperlink" Target="https://www.facebook.com/118630724835597_1841037869261532" TargetMode="External" /><Relationship Id="rId27" Type="http://schemas.openxmlformats.org/officeDocument/2006/relationships/hyperlink" Target="https://www.facebook.com/118630724835597_1977044428994208" TargetMode="External" /><Relationship Id="rId28" Type="http://schemas.openxmlformats.org/officeDocument/2006/relationships/hyperlink" Target="https://www.facebook.com/118630724835597_1962608680437783" TargetMode="External" /><Relationship Id="rId29" Type="http://schemas.openxmlformats.org/officeDocument/2006/relationships/hyperlink" Target="https://www.facebook.com/118630724835597_2001659086532742" TargetMode="External" /><Relationship Id="rId30" Type="http://schemas.openxmlformats.org/officeDocument/2006/relationships/hyperlink" Target="https://www.facebook.com/118630724835597_2014199431945374" TargetMode="External" /><Relationship Id="rId31" Type="http://schemas.openxmlformats.org/officeDocument/2006/relationships/hyperlink" Target="https://www.facebook.com/118630724835597_2015632401802077" TargetMode="External" /><Relationship Id="rId32" Type="http://schemas.openxmlformats.org/officeDocument/2006/relationships/hyperlink" Target="https://www.facebook.com/118630724835597_2037329719632345" TargetMode="External" /><Relationship Id="rId33" Type="http://schemas.openxmlformats.org/officeDocument/2006/relationships/hyperlink" Target="https://www.facebook.com/118630724835597_2051479848217332" TargetMode="External" /><Relationship Id="rId34" Type="http://schemas.openxmlformats.org/officeDocument/2006/relationships/hyperlink" Target="https://www.facebook.com/118630724835597_2079851588713491" TargetMode="External" /><Relationship Id="rId35" Type="http://schemas.openxmlformats.org/officeDocument/2006/relationships/hyperlink" Target="https://www.facebook.com/118630724835597_1902271446471507" TargetMode="External" /><Relationship Id="rId36" Type="http://schemas.openxmlformats.org/officeDocument/2006/relationships/hyperlink" Target="https://www.facebook.com/118630724835597_2117968854901764" TargetMode="External" /><Relationship Id="rId37" Type="http://schemas.openxmlformats.org/officeDocument/2006/relationships/hyperlink" Target="https://www.facebook.com/118630724835597_1961265630572088" TargetMode="External" /><Relationship Id="rId38" Type="http://schemas.openxmlformats.org/officeDocument/2006/relationships/hyperlink" Target="https://www.facebook.com/118630724835597_2123613041004012" TargetMode="External" /><Relationship Id="rId39" Type="http://schemas.openxmlformats.org/officeDocument/2006/relationships/hyperlink" Target="https://www.facebook.com/118630724835597_2128114087220574" TargetMode="External" /><Relationship Id="rId40" Type="http://schemas.openxmlformats.org/officeDocument/2006/relationships/hyperlink" Target="https://www.facebook.com/118630724835597_1932429863455665" TargetMode="External" /><Relationship Id="rId41" Type="http://schemas.openxmlformats.org/officeDocument/2006/relationships/hyperlink" Target="https://www.facebook.com/118630724835597_1837200132978639" TargetMode="External" /><Relationship Id="rId42" Type="http://schemas.openxmlformats.org/officeDocument/2006/relationships/hyperlink" Target="https://www.facebook.com/118630724835597_2150673068298009" TargetMode="External" /><Relationship Id="rId43" Type="http://schemas.openxmlformats.org/officeDocument/2006/relationships/hyperlink" Target="https://www.facebook.com/118630724835597_2246880512010597" TargetMode="External" /><Relationship Id="rId44" Type="http://schemas.openxmlformats.org/officeDocument/2006/relationships/hyperlink" Target="https://www.facebook.com/118630724835597_2253040238061291" TargetMode="External" /><Relationship Id="rId45" Type="http://schemas.openxmlformats.org/officeDocument/2006/relationships/hyperlink" Target="https://www.facebook.com/118630724835597_1933938103304841" TargetMode="External" /><Relationship Id="rId46" Type="http://schemas.openxmlformats.org/officeDocument/2006/relationships/hyperlink" Target="https://www.facebook.com/118630724835597_2096355880396395" TargetMode="External" /><Relationship Id="rId47" Type="http://schemas.openxmlformats.org/officeDocument/2006/relationships/hyperlink" Target="https://www.facebook.com/118630724835597_2249464005085581" TargetMode="External" /><Relationship Id="rId48" Type="http://schemas.openxmlformats.org/officeDocument/2006/relationships/hyperlink" Target="https://www.facebook.com/118630724835597_2255919474440034" TargetMode="External" /><Relationship Id="rId49" Type="http://schemas.openxmlformats.org/officeDocument/2006/relationships/hyperlink" Target="https://www.facebook.com/118630724835597_2249246495107332" TargetMode="External" /><Relationship Id="rId50" Type="http://schemas.openxmlformats.org/officeDocument/2006/relationships/hyperlink" Target="https://www.facebook.com/118630724835597_2257783900920258" TargetMode="External" /><Relationship Id="rId51" Type="http://schemas.openxmlformats.org/officeDocument/2006/relationships/hyperlink" Target="https://scontent.xx.fbcdn.net/v/t45.1600-4/spS444/c25.0.130.130a/p130x130/29962963_23842765688650254_4861607755904974848_n.png?_nc_cat=109&amp;efg=eyJxZV9ncm91cHMiOlsibm9fc2FmZV9pbWFnZV9mb3JfYWRzX2ltYWdlIl19&amp;_nc_ht=scontent.xx&amp;oh=38345181b856260a0b114dc320a38099&amp;oe=5CB3297D" TargetMode="External" /><Relationship Id="rId52" Type="http://schemas.openxmlformats.org/officeDocument/2006/relationships/hyperlink" Target="https://scontent.xx.fbcdn.net/v/t1.0-0/s130x130/27545558_981481232000681_3751402594429405837_n.jpg?_nc_cat=110&amp;_nc_ht=scontent.xx&amp;oh=6b62483a67c0c5dbaab25ec588e8c06b&amp;oe=5CB7141D" TargetMode="External" /><Relationship Id="rId53" Type="http://schemas.openxmlformats.org/officeDocument/2006/relationships/hyperlink" Target="https://external.xx.fbcdn.net/safe_image.php?d=AQC-VMBckgUHKAMz&amp;w=130&amp;h=130&amp;url=https%3A%2F%2Fnodexlgraphgallery.org%2FImages%2FImage.ashx%3FgraphID%3D153187%26type%3Df&amp;cfs=1&amp;_nc_hash=AQB5XiIGmeAnha4J" TargetMode="External" /><Relationship Id="rId54" Type="http://schemas.openxmlformats.org/officeDocument/2006/relationships/hyperlink" Target="https://external.xx.fbcdn.net/safe_image.php?d=AQBKGoApx687g6Vw&amp;w=130&amp;h=130&amp;url=https%3A%2F%2Fnodexlgraphgallery.org%2FImages%2FImage.ashx%3FgraphID%3D154972%26type%3Df&amp;cfs=1&amp;_nc_hash=AQBnHS7yt886HJQn" TargetMode="External" /><Relationship Id="rId55" Type="http://schemas.openxmlformats.org/officeDocument/2006/relationships/hyperlink" Target="https://external.xx.fbcdn.net/safe_image.php?d=AQARnwmOGBM0sLUs&amp;w=130&amp;h=130&amp;url=https%3A%2F%2Fnodexlgraphgallery.org%2FImages%2FImage.ashx%3FgraphID%3D155653%26type%3Df&amp;cfs=1&amp;_nc_hash=AQDq_evIAsi--OPy" TargetMode="External" /><Relationship Id="rId56" Type="http://schemas.openxmlformats.org/officeDocument/2006/relationships/hyperlink" Target="https://scontent.xx.fbcdn.net/v/t1.0-0/s130x130/35305996_1933937469971571_5120600103534460928_n.png?_nc_cat=105&amp;_nc_ht=scontent.xx&amp;oh=525b2108bf559bac378a719f4cd24e8a&amp;oe=5CBD71D8" TargetMode="External" /><Relationship Id="rId57" Type="http://schemas.openxmlformats.org/officeDocument/2006/relationships/hyperlink" Target="https://external.xx.fbcdn.net/safe_image.php?d=AQBQDfXW7_oWJqr9&amp;w=130&amp;h=130&amp;url=https%3A%2F%2Fgijn.org%2Fwp-content%2Fuploads%2F2018%2F09%2FScreen-Shot-2018-09-20-at-11.01.37-AM.png&amp;cfs=1&amp;_nc_hash=AQCgeCbdqmNkNibn" TargetMode="External" /><Relationship Id="rId58" Type="http://schemas.openxmlformats.org/officeDocument/2006/relationships/hyperlink" Target="https://external.xx.fbcdn.net/safe_image.php?d=AQCJitAlLIOIYQox&amp;w=130&amp;h=130&amp;url=https%3A%2F%2Fgijn.org%2Fwp-content%2Fuploads%2F2018%2F09%2Fbirds-migrate-1170x536.jpg&amp;cfs=1&amp;_nc_hash=AQB_Dxx63tx6OL8Q" TargetMode="External" /><Relationship Id="rId59" Type="http://schemas.openxmlformats.org/officeDocument/2006/relationships/hyperlink" Target="https://scontent.xx.fbcdn.net/v/t45.1600-4/c0.26.130.130a/p130x130/42727237_6104776167513_1323859223007723520_n.png?_nc_cat=105&amp;_nc_ht=scontent.xx&amp;oh=9be04013f0376f0c39a090f43124e187&amp;oe=5CF82426" TargetMode="External" /><Relationship Id="rId60" Type="http://schemas.openxmlformats.org/officeDocument/2006/relationships/hyperlink" Target="https://scontent.xx.fbcdn.net/v/t1.0-1/p100x100/12733565_482364295284154_6837940622559845049_n.jpg?_nc_cat=107&amp;_nc_ht=scontent.xx&amp;oh=59a2225f0dde2b0bd4772a17a3d8af8d&amp;oe=5CB7F445" TargetMode="External" /><Relationship Id="rId61" Type="http://schemas.openxmlformats.org/officeDocument/2006/relationships/hyperlink" Target="https://external.xx.fbcdn.net/safe_image.php?d=AQCARH10lIa6hIln&amp;w=130&amp;h=130&amp;url=https%3A%2F%2Fwww.emeraldinsight.com%2Fpb-assets%2Fimages%2Femerald-logo-1479984518743.png&amp;cfs=1&amp;_nc_hash=AQBERMtaRTZ5Bx5o" TargetMode="External" /><Relationship Id="rId62" Type="http://schemas.openxmlformats.org/officeDocument/2006/relationships/hyperlink" Target="https://external.xx.fbcdn.net/safe_image.php?d=AQDpANG4ZjpvLT_R&amp;w=130&amp;h=130&amp;url=https%3A%2F%2Fblogs.shu.ac.uk%2Fc3riimpact%2Ffiles%2F2018%2F10%2F2018-11-07-Smith-Marc.jpg&amp;cfs=1&amp;sx=16&amp;sy=0&amp;sw=260&amp;sh=260&amp;_nc_hash=AQD_DuX8-nU_eYR2" TargetMode="External" /><Relationship Id="rId63" Type="http://schemas.openxmlformats.org/officeDocument/2006/relationships/hyperlink" Target="https://external.xx.fbcdn.net/safe_image.php?d=AQB8dZiYTdlwiPA5&amp;w=130&amp;h=130&amp;url=https%3A%2F%2Fnodexlgraphgallery.org%2FImages%2FImage.ashx%3FgraphID%3D173192%26type%3Df&amp;cfs=1&amp;_nc_hash=AQCgnkJOyw4V38P5" TargetMode="External" /><Relationship Id="rId64" Type="http://schemas.openxmlformats.org/officeDocument/2006/relationships/hyperlink" Target="https://external.xx.fbcdn.net/safe_image.php?d=AQCg2TSSuP2Tuv-Q&amp;w=130&amp;h=130&amp;url=https%3A%2F%2Fgijn.org%2Fwp-content%2Fuploads%2F2018%2F10%2Fsketching-for-ux-1170x878.jpg&amp;cfs=1&amp;_nc_hash=AQAu5Sf5d8C7W9aK" TargetMode="External" /><Relationship Id="rId65" Type="http://schemas.openxmlformats.org/officeDocument/2006/relationships/hyperlink" Target="https://external.xx.fbcdn.net/safe_image.php?d=AQDbH6B0GW0nKc35&amp;w=130&amp;h=130&amp;url=http%3A%2F%2Fwatef.org%2Fhome%2Ftheme%2Fthekany_watef%2Fimg%2Flogo.png&amp;cfs=1&amp;_nc_hash=AQBiE_aJ0ps7WolL" TargetMode="External" /><Relationship Id="rId66" Type="http://schemas.openxmlformats.org/officeDocument/2006/relationships/hyperlink" Target="https://scontent.xx.fbcdn.net/v/t1.0-0/s130x130/50606722_2251355348229780_3317143318764191744_n.jpg?_nc_cat=108&amp;_nc_ht=scontent.xx&amp;oh=1f932ea1a1d5254d0dfc3e8426252404&amp;oe=5CB86CFC" TargetMode="External" /><Relationship Id="rId67" Type="http://schemas.openxmlformats.org/officeDocument/2006/relationships/hyperlink" Target="https://scontent.xx.fbcdn.net/v/t15.5256-10/s130x130/49209986_2565201826864612_759878709363605504_n.jpg?_nc_cat=103&amp;_nc_ht=scontent.xx&amp;oh=ca9216c34a094800fc36598e7b46d32d&amp;oe=5CC1242E" TargetMode="External" /><Relationship Id="rId68" Type="http://schemas.openxmlformats.org/officeDocument/2006/relationships/hyperlink" Target="https://external.xx.fbcdn.net/safe_image.php?d=AQDUMwYy2HAGGnB9&amp;w=130&amp;h=130&amp;url=https%3A%2F%2Fnodexlgraphgallery.org%2FImages%2FImage.ashx%3FgraphID%3D182192%26type%3Df&amp;cfs=1&amp;_nc_hash=AQBxCb4bGG2KnA9A" TargetMode="External" /><Relationship Id="rId69" Type="http://schemas.openxmlformats.org/officeDocument/2006/relationships/hyperlink" Target="https://external.xx.fbcdn.net/safe_image.php?d=AQBHv3WZF4YPECzU&amp;w=130&amp;h=130&amp;url=https%3A%2F%2Fi.ytimg.com%2Fvi%2FHEUnWyWAI8E%2Fmaxresdefault.jpg&amp;cfs=1&amp;_nc_hash=AQCr_M9vjsV8uxEj" TargetMode="External" /><Relationship Id="rId70" Type="http://schemas.openxmlformats.org/officeDocument/2006/relationships/hyperlink" Target="https://scontent.xx.fbcdn.net/v/t45.1600-4/spS444/c59.0.130.130a/p130x130/31418800_23842772496260254_6871975492103176192_n.jpg?_nc_cat=101&amp;efg=eyJxZV9ncm91cHMiOlsibm9fc2FmZV9pbWFnZV9mb3JfYWRzX2ltYWdlIl19&amp;_nc_ht=scontent.xx&amp;oh=8c0bcf4464aa2d13d63785e5e516dce7&amp;oe=5CCA8057" TargetMode="External" /><Relationship Id="rId71" Type="http://schemas.openxmlformats.org/officeDocument/2006/relationships/hyperlink" Target="https://scontent.xx.fbcdn.net/v/t45.1600-4/spS444/c25.0.130.130a/p130x130/30534538_23842765688680254_4402294551587323904_n.png?_nc_cat=102&amp;efg=eyJxZV9ncm91cHMiOlsibm9fc2FmZV9pbWFnZV9mb3JfYWRzX2ltYWdlIl19&amp;_nc_ht=scontent.xx&amp;oh=afe52f148e1e72246117d29f03f763b9&amp;oe=5CBCB11F" TargetMode="External" /><Relationship Id="rId72" Type="http://schemas.openxmlformats.org/officeDocument/2006/relationships/hyperlink" Target="https://external.xx.fbcdn.net/safe_image.php?d=AQDPD4BPowg5vbfP&amp;w=130&amp;h=130&amp;url=https%3A%2F%2Fnodexlgraphgallery.org%2FImages%2FImage.ashx%3FgraphID%3D152742%26type%3Df&amp;cfs=1&amp;_nc_hash=AQCWsIJXh4ycir9f" TargetMode="External" /><Relationship Id="rId73" Type="http://schemas.openxmlformats.org/officeDocument/2006/relationships/hyperlink" Target="https://scontent.xx.fbcdn.net/v/t45.1600-4/c58.0.130.130a/p130x130/30431396_6107627244365_7898872159345311744_n.png?_nc_cat=101&amp;_nc_ht=scontent.xx&amp;oh=66d7e47012f06eb94319d2c47c91b221&amp;oe=5CC0E83E" TargetMode="External" /><Relationship Id="rId74" Type="http://schemas.openxmlformats.org/officeDocument/2006/relationships/hyperlink" Target="https://external.xx.fbcdn.net/safe_image.php?d=AQC-VMBckgUHKAMz&amp;w=130&amp;h=130&amp;url=https%3A%2F%2Fnodexlgraphgallery.org%2FImages%2FImage.ashx%3FgraphID%3D153187%26type%3Df&amp;cfs=1&amp;_nc_hash=AQB5XiIGmeAnha4J" TargetMode="External" /><Relationship Id="rId75" Type="http://schemas.openxmlformats.org/officeDocument/2006/relationships/hyperlink" Target="https://scontent.xx.fbcdn.net/v/t45.1600-4/spS444/c25.0.130.130a/p130x130/29963135_23842765688700254_46637473614266368_n.png?_nc_cat=108&amp;efg=eyJxZV9ncm91cHMiOlsibm9fc2FmZV9pbWFnZV9mb3JfYWRzX2ltYWdlIl19&amp;_nc_ht=scontent.xx&amp;oh=e82a6ef32502da455b453c9544d99c1c&amp;oe=5D00E949" TargetMode="External" /><Relationship Id="rId76" Type="http://schemas.openxmlformats.org/officeDocument/2006/relationships/hyperlink" Target="https://external.xx.fbcdn.net/safe_image.php?d=AQCKEy7KRjiel9y0&amp;w=130&amp;h=130&amp;url=https%3A%2F%2Fnodexlgraphgallery.org%2FImages%2FImage.ashx%3FgraphID%3D158735%26type%3Df&amp;cfs=1&amp;_nc_hash=AQC0y9EXhOTJ7vYZ" TargetMode="External" /><Relationship Id="rId77" Type="http://schemas.openxmlformats.org/officeDocument/2006/relationships/hyperlink" Target="https://scontent.xx.fbcdn.net/v/t45.1600-4/c0.0.130.130a/p130x130/29963550_6093510741138_6241850759818772480_n.png?_nc_cat=105&amp;_nc_ht=scontent.xx&amp;oh=d78c0a7b6e00ea78fded8b9adcc98876&amp;oe=5CB531A0" TargetMode="External" /><Relationship Id="rId78" Type="http://schemas.openxmlformats.org/officeDocument/2006/relationships/hyperlink" Target="https://external.xx.fbcdn.net/safe_image.php?d=AQBpiq7LlD3WR3lm&amp;w=130&amp;h=130&amp;url=https%3A%2F%2Fnodexlgraphgallery.org%2FImages%2FImage.ashx%3FgraphID%3D160436%26type%3Df&amp;cfs=1&amp;sx=262&amp;sy=0&amp;sw=688&amp;sh=688&amp;_nc_hash=AQBqTGB-ffHlRgmt" TargetMode="External" /><Relationship Id="rId79" Type="http://schemas.openxmlformats.org/officeDocument/2006/relationships/hyperlink" Target="https://external.xx.fbcdn.net/safe_image.php?d=AQBkE7NYgjsyvy3z&amp;w=130&amp;h=130&amp;url=https%3A%2F%2Fnodexlgraphgallery.org%2FImages%2FImage.ashx%3FgraphID%3D161413%26type%3Df&amp;cfs=1&amp;_nc_hash=AQA7J_mBfrLIfzym" TargetMode="External" /><Relationship Id="rId80" Type="http://schemas.openxmlformats.org/officeDocument/2006/relationships/hyperlink" Target="https://scontent.xx.fbcdn.net/v/t1.0-0/s130x130/38448992_2015632245135426_4329743019130486784_n.png?_nc_cat=107&amp;_nc_ht=scontent.xx&amp;oh=3a2c70da0f368932f440da383c27aa72&amp;oe=5CBB036D" TargetMode="External" /><Relationship Id="rId81" Type="http://schemas.openxmlformats.org/officeDocument/2006/relationships/hyperlink" Target="https://scontent.xx.fbcdn.net/v/t1.0-0/s130x130/39181043_2037328702965780_3183533534795005952_n.png?_nc_cat=100&amp;_nc_ht=scontent.xx&amp;oh=8df4d3955de6e8b6422acc4c4b3be558&amp;oe=5CB72D15" TargetMode="External" /><Relationship Id="rId82" Type="http://schemas.openxmlformats.org/officeDocument/2006/relationships/hyperlink" Target="https://external.xx.fbcdn.net/safe_image.php?d=AQBzNczwxXKPxzMj&amp;w=130&amp;h=130&amp;url=https%3A%2F%2Fgijn.org%2Fwp-content%2Fuploads%2F2018%2F08%2Fpockets-771x505.jpg&amp;cfs=1&amp;_nc_hash=AQAku31vOgYJhlOw" TargetMode="External" /><Relationship Id="rId83" Type="http://schemas.openxmlformats.org/officeDocument/2006/relationships/hyperlink" Target="https://scontent.xx.fbcdn.net/v/t1.0-0/s130x130/41558860_10161069204165650_1583596519829798912_n.jpg?_nc_cat=107&amp;_nc_ht=scontent.xx&amp;oh=4f6be1b83a7722d705d13974bc9e0f05&amp;oe=5CFAE6A8" TargetMode="External" /><Relationship Id="rId84" Type="http://schemas.openxmlformats.org/officeDocument/2006/relationships/hyperlink" Target="https://external.xx.fbcdn.net/safe_image.php?d=AQAWKS4-p7ApA9cM&amp;w=130&amp;h=130&amp;url=https%3A%2F%2Fnodexlgraphgallery.org%2FImages%2FImage.ashx%3FgraphID%3D152282%26type%3Df&amp;cfs=1&amp;_nc_hash=AQAoPoWm1aVEaO8d" TargetMode="External" /><Relationship Id="rId85" Type="http://schemas.openxmlformats.org/officeDocument/2006/relationships/hyperlink" Target="https://scontent.xx.fbcdn.net/v/t45.1600-4/c65.0.130.130a/p130x130/43698550_6105769189713_387058604424822784_n.png?_nc_cat=103&amp;_nc_ht=scontent.xx&amp;oh=fa9b2b77939b85bfb20482f8b1195d8e&amp;oe=5CB2F24B" TargetMode="External" /><Relationship Id="rId86" Type="http://schemas.openxmlformats.org/officeDocument/2006/relationships/hyperlink" Target="https://scontent.xx.fbcdn.net/v/t1.0-0/s130x130/36488233_1961265640572087_6815650663918206976_n.png?_nc_cat=111&amp;_nc_ht=scontent.xx&amp;oh=db74a848db582e350a5126aacc5b6e2d&amp;oe=5CB9DA52" TargetMode="External" /><Relationship Id="rId87" Type="http://schemas.openxmlformats.org/officeDocument/2006/relationships/hyperlink" Target="https://scontent.xx.fbcdn.net/v/t45.1600-4/c27.0.130.130a/p130x130/41702030_6106297201513_4721737292597690368_n.png?_nc_cat=109&amp;_nc_ht=scontent.xx&amp;oh=f603350c452a2ee4eab91932b5ac480f&amp;oe=5CB3E508" TargetMode="External" /><Relationship Id="rId88" Type="http://schemas.openxmlformats.org/officeDocument/2006/relationships/hyperlink" Target="https://scontent.xx.fbcdn.net/v/t45.1600-4/c34.0.130.130a/p130x130/44257996_6106291449313_7116837539062743040_n.png?_nc_cat=109&amp;_nc_ht=scontent.xx&amp;oh=4774058f102c1199873f3284c2b1edcf&amp;oe=5CF2B72A" TargetMode="External" /><Relationship Id="rId89" Type="http://schemas.openxmlformats.org/officeDocument/2006/relationships/hyperlink" Target="https://external.xx.fbcdn.net/safe_image.php?d=AQARnwmOGBM0sLUs&amp;w=130&amp;h=130&amp;url=https%3A%2F%2Fnodexlgraphgallery.org%2FImages%2FImage.ashx%3FgraphID%3D155653%26type%3Df&amp;cfs=1&amp;_nc_hash=AQDq_evIAsi--OPy" TargetMode="External" /><Relationship Id="rId90" Type="http://schemas.openxmlformats.org/officeDocument/2006/relationships/hyperlink" Target="https://scontent.xx.fbcdn.net/v/t1.0-0/s130x130/29356545_1837200136311972_601372035066626048_n.png?_nc_cat=101&amp;_nc_ht=scontent.xx&amp;oh=e184aa084a47519bb2d3a3476cc73acb&amp;oe=5CB4CE17" TargetMode="External" /><Relationship Id="rId91" Type="http://schemas.openxmlformats.org/officeDocument/2006/relationships/hyperlink" Target="https://external.xx.fbcdn.net/safe_image.php?d=AQAq9S8kB19U9Ti1&amp;w=130&amp;h=130&amp;url=https%3A%2F%2Fcdn.slidesharecdn.com%2Fss_thumbnails%2Fnodexlawardannouncement180930-181001033940-thumbnail-4.jpg%3Fcb%3D1538365320&amp;cfs=1&amp;_nc_hash=AQDna-w6fzs9CHxB" TargetMode="External" /><Relationship Id="rId92" Type="http://schemas.openxmlformats.org/officeDocument/2006/relationships/hyperlink" Target="https://scontent.xx.fbcdn.net/v/t1.0-0/s130x130/49461911_2246880518677263_4080902956281495552_n.png?_nc_cat=110&amp;_nc_ht=scontent.xx&amp;oh=faba1959dcbdda667d4b2ad673a74f43&amp;oe=5CFC9037" TargetMode="External" /><Relationship Id="rId93" Type="http://schemas.openxmlformats.org/officeDocument/2006/relationships/hyperlink" Target="https://external.xx.fbcdn.net/safe_image.php?d=AQBkC-hK5hWukb4s&amp;w=130&amp;h=130&amp;url=https%3A%2F%2Fi.ytimg.com%2Fvi%2FrY8KZhzI5I8%2Fhqdefault.jpg&amp;cfs=1&amp;_nc_hash=AQDaRs1TAly3Xotf" TargetMode="External" /><Relationship Id="rId94" Type="http://schemas.openxmlformats.org/officeDocument/2006/relationships/hyperlink" Target="https://scontent.xx.fbcdn.net/v/t1.0-0/s130x130/35389346_1933938113304840_1251566354956288_n.png?_nc_cat=104&amp;_nc_ht=scontent.xx&amp;oh=9a884545e37f6268a160bc724aebca1b&amp;oe=5CB8FC2A" TargetMode="External" /><Relationship Id="rId95" Type="http://schemas.openxmlformats.org/officeDocument/2006/relationships/hyperlink" Target="https://scontent.xx.fbcdn.net/v/t45.1600-4/c65.0.130.130a/p130x130/43036317_6105097232713_4816276416205160448_n.png?_nc_cat=103&amp;_nc_ht=scontent.xx&amp;oh=7b5c78191a205af9cf2467f9e7f01362&amp;oe=5CBB5F4B" TargetMode="External" /><Relationship Id="rId96" Type="http://schemas.openxmlformats.org/officeDocument/2006/relationships/hyperlink" Target="https://external.xx.fbcdn.net/safe_image.php?d=AQAFn6K4QYfnmRu-&amp;w=130&amp;h=130&amp;url=https%3A%2F%2Fnodexlgraphgallery.org%2FImages%2FImage.ashx%3FgraphID%3D181189%26type%3Df&amp;cfs=1&amp;_nc_hash=AQA2HqFMgqu9oiJ9" TargetMode="External" /><Relationship Id="rId97" Type="http://schemas.openxmlformats.org/officeDocument/2006/relationships/hyperlink" Target="https://scontent.xx.fbcdn.net/v/t1.0-0/s130x130/49846477_2255919481106700_3213824375765598208_n.jpg?_nc_cat=109&amp;_nc_ht=scontent.xx&amp;oh=025ee246fb925984cdac90ea254687b8&amp;oe=5CB81D83" TargetMode="External" /><Relationship Id="rId98" Type="http://schemas.openxmlformats.org/officeDocument/2006/relationships/hyperlink" Target="https://external.xx.fbcdn.net/safe_image.php?d=AQA1z6Vo19eFELF4&amp;w=130&amp;h=130&amp;url=https%3A%2F%2Fnodexlgraphgallery.org%2FImages%2FImage.ashx%3FgraphID%3D181174%26type%3Df&amp;cfs=1&amp;_nc_hash=AQDolhstp3LY6Mlu" TargetMode="External" /><Relationship Id="rId99" Type="http://schemas.openxmlformats.org/officeDocument/2006/relationships/hyperlink" Target="https://external.xx.fbcdn.net/safe_image.php?d=AQAENHcmYyf9oOkl&amp;w=130&amp;h=130&amp;url=https%3A%2F%2Fi.ytimg.com%2Fvi%2FmjAq8eA7uOM%2Fmaxresdefault.jpg&amp;cfs=1&amp;_nc_hash=AQDCwzi2xNRqe_N1" TargetMode="External" /><Relationship Id="rId100" Type="http://schemas.openxmlformats.org/officeDocument/2006/relationships/hyperlink" Target="https://scontent.xx.fbcdn.net/v/t45.1600-4/spS444/c25.0.130.130a/p130x130/29962963_23842765688650254_4861607755904974848_n.png?_nc_cat=109&amp;efg=eyJxZV9ncm91cHMiOlsibm9fc2FmZV9pbWFnZV9mb3JfYWRzX2ltYWdlIl19&amp;_nc_ht=scontent.xx&amp;oh=38345181b856260a0b114dc320a38099&amp;oe=5CB3297D" TargetMode="External" /><Relationship Id="rId101" Type="http://schemas.openxmlformats.org/officeDocument/2006/relationships/hyperlink" Target="https://scontent.xx.fbcdn.net/v/t1.0-0/s130x130/27545558_981481232000681_3751402594429405837_n.jpg?_nc_cat=110&amp;_nc_ht=scontent.xx&amp;oh=6b62483a67c0c5dbaab25ec588e8c06b&amp;oe=5CB7141D" TargetMode="External" /><Relationship Id="rId102" Type="http://schemas.openxmlformats.org/officeDocument/2006/relationships/hyperlink" Target="https://external.xx.fbcdn.net/safe_image.php?d=AQC-VMBckgUHKAMz&amp;w=130&amp;h=130&amp;url=https%3A%2F%2Fnodexlgraphgallery.org%2FImages%2FImage.ashx%3FgraphID%3D153187%26type%3Df&amp;cfs=1&amp;_nc_hash=AQB5XiIGmeAnha4J" TargetMode="External" /><Relationship Id="rId103" Type="http://schemas.openxmlformats.org/officeDocument/2006/relationships/hyperlink" Target="https://external.xx.fbcdn.net/safe_image.php?d=AQBKGoApx687g6Vw&amp;w=130&amp;h=130&amp;url=https%3A%2F%2Fnodexlgraphgallery.org%2FImages%2FImage.ashx%3FgraphID%3D154972%26type%3Df&amp;cfs=1&amp;_nc_hash=AQBnHS7yt886HJQn" TargetMode="External" /><Relationship Id="rId104" Type="http://schemas.openxmlformats.org/officeDocument/2006/relationships/hyperlink" Target="https://external.xx.fbcdn.net/safe_image.php?d=AQARnwmOGBM0sLUs&amp;w=130&amp;h=130&amp;url=https%3A%2F%2Fnodexlgraphgallery.org%2FImages%2FImage.ashx%3FgraphID%3D155653%26type%3Df&amp;cfs=1&amp;_nc_hash=AQDq_evIAsi--OPy" TargetMode="External" /><Relationship Id="rId105" Type="http://schemas.openxmlformats.org/officeDocument/2006/relationships/hyperlink" Target="https://scontent.xx.fbcdn.net/v/t1.0-0/s130x130/35305996_1933937469971571_5120600103534460928_n.png?_nc_cat=105&amp;_nc_ht=scontent.xx&amp;oh=525b2108bf559bac378a719f4cd24e8a&amp;oe=5CBD71D8" TargetMode="External" /><Relationship Id="rId106" Type="http://schemas.openxmlformats.org/officeDocument/2006/relationships/hyperlink" Target="https://external.xx.fbcdn.net/safe_image.php?d=AQBQDfXW7_oWJqr9&amp;w=130&amp;h=130&amp;url=https%3A%2F%2Fgijn.org%2Fwp-content%2Fuploads%2F2018%2F09%2FScreen-Shot-2018-09-20-at-11.01.37-AM.png&amp;cfs=1&amp;_nc_hash=AQCgeCbdqmNkNibn" TargetMode="External" /><Relationship Id="rId107" Type="http://schemas.openxmlformats.org/officeDocument/2006/relationships/hyperlink" Target="https://external.xx.fbcdn.net/safe_image.php?d=AQCJitAlLIOIYQox&amp;w=130&amp;h=130&amp;url=https%3A%2F%2Fgijn.org%2Fwp-content%2Fuploads%2F2018%2F09%2Fbirds-migrate-1170x536.jpg&amp;cfs=1&amp;_nc_hash=AQB_Dxx63tx6OL8Q" TargetMode="External" /><Relationship Id="rId108" Type="http://schemas.openxmlformats.org/officeDocument/2006/relationships/hyperlink" Target="https://scontent.xx.fbcdn.net/v/t45.1600-4/c0.26.130.130a/p130x130/42727237_6104776167513_1323859223007723520_n.png?_nc_cat=105&amp;_nc_ht=scontent.xx&amp;oh=9be04013f0376f0c39a090f43124e187&amp;oe=5CF82426" TargetMode="External" /><Relationship Id="rId109" Type="http://schemas.openxmlformats.org/officeDocument/2006/relationships/hyperlink" Target="https://scontent.xx.fbcdn.net/v/t1.0-1/p100x100/12733565_482364295284154_6837940622559845049_n.jpg?_nc_cat=107&amp;_nc_ht=scontent.xx&amp;oh=59a2225f0dde2b0bd4772a17a3d8af8d&amp;oe=5CB7F445" TargetMode="External" /><Relationship Id="rId110" Type="http://schemas.openxmlformats.org/officeDocument/2006/relationships/hyperlink" Target="https://external.xx.fbcdn.net/safe_image.php?d=AQCARH10lIa6hIln&amp;w=130&amp;h=130&amp;url=https%3A%2F%2Fwww.emeraldinsight.com%2Fpb-assets%2Fimages%2Femerald-logo-1479984518743.png&amp;cfs=1&amp;_nc_hash=AQBERMtaRTZ5Bx5o" TargetMode="External" /><Relationship Id="rId111" Type="http://schemas.openxmlformats.org/officeDocument/2006/relationships/hyperlink" Target="https://external.xx.fbcdn.net/safe_image.php?d=AQDpANG4ZjpvLT_R&amp;w=130&amp;h=130&amp;url=https%3A%2F%2Fblogs.shu.ac.uk%2Fc3riimpact%2Ffiles%2F2018%2F10%2F2018-11-07-Smith-Marc.jpg&amp;cfs=1&amp;sx=16&amp;sy=0&amp;sw=260&amp;sh=260&amp;_nc_hash=AQD_DuX8-nU_eYR2" TargetMode="External" /><Relationship Id="rId112" Type="http://schemas.openxmlformats.org/officeDocument/2006/relationships/hyperlink" Target="https://external.xx.fbcdn.net/safe_image.php?d=AQB8dZiYTdlwiPA5&amp;w=130&amp;h=130&amp;url=https%3A%2F%2Fnodexlgraphgallery.org%2FImages%2FImage.ashx%3FgraphID%3D173192%26type%3Df&amp;cfs=1&amp;_nc_hash=AQCgnkJOyw4V38P5" TargetMode="External" /><Relationship Id="rId113" Type="http://schemas.openxmlformats.org/officeDocument/2006/relationships/hyperlink" Target="https://external.xx.fbcdn.net/safe_image.php?d=AQCg2TSSuP2Tuv-Q&amp;w=130&amp;h=130&amp;url=https%3A%2F%2Fgijn.org%2Fwp-content%2Fuploads%2F2018%2F10%2Fsketching-for-ux-1170x878.jpg&amp;cfs=1&amp;_nc_hash=AQAu5Sf5d8C7W9aK" TargetMode="External" /><Relationship Id="rId114" Type="http://schemas.openxmlformats.org/officeDocument/2006/relationships/hyperlink" Target="https://external.xx.fbcdn.net/safe_image.php?d=AQDbH6B0GW0nKc35&amp;w=130&amp;h=130&amp;url=http%3A%2F%2Fwatef.org%2Fhome%2Ftheme%2Fthekany_watef%2Fimg%2Flogo.png&amp;cfs=1&amp;_nc_hash=AQBiE_aJ0ps7WolL" TargetMode="External" /><Relationship Id="rId115" Type="http://schemas.openxmlformats.org/officeDocument/2006/relationships/hyperlink" Target="https://scontent.xx.fbcdn.net/v/t1.0-0/s130x130/50606722_2251355348229780_3317143318764191744_n.jpg?_nc_cat=108&amp;_nc_ht=scontent.xx&amp;oh=1f932ea1a1d5254d0dfc3e8426252404&amp;oe=5CB86CFC" TargetMode="External" /><Relationship Id="rId116" Type="http://schemas.openxmlformats.org/officeDocument/2006/relationships/hyperlink" Target="https://scontent.xx.fbcdn.net/v/t15.5256-10/s130x130/49209986_2565201826864612_759878709363605504_n.jpg?_nc_cat=103&amp;_nc_ht=scontent.xx&amp;oh=ca9216c34a094800fc36598e7b46d32d&amp;oe=5CC1242E" TargetMode="External" /><Relationship Id="rId117" Type="http://schemas.openxmlformats.org/officeDocument/2006/relationships/hyperlink" Target="https://external.xx.fbcdn.net/safe_image.php?d=AQDUMwYy2HAGGnB9&amp;w=130&amp;h=130&amp;url=https%3A%2F%2Fnodexlgraphgallery.org%2FImages%2FImage.ashx%3FgraphID%3D182192%26type%3Df&amp;cfs=1&amp;_nc_hash=AQBxCb4bGG2KnA9A" TargetMode="External" /><Relationship Id="rId118" Type="http://schemas.openxmlformats.org/officeDocument/2006/relationships/hyperlink" Target="https://external.xx.fbcdn.net/safe_image.php?d=AQBHv3WZF4YPECzU&amp;w=130&amp;h=130&amp;url=https%3A%2F%2Fi.ytimg.com%2Fvi%2FHEUnWyWAI8E%2Fmaxresdefault.jpg&amp;cfs=1&amp;_nc_hash=AQCr_M9vjsV8uxEj" TargetMode="External" /><Relationship Id="rId119" Type="http://schemas.openxmlformats.org/officeDocument/2006/relationships/hyperlink" Target="https://scontent.xx.fbcdn.net/v/t45.1600-4/spS444/c59.0.130.130a/p130x130/31418800_23842772496260254_6871975492103176192_n.jpg?_nc_cat=101&amp;efg=eyJxZV9ncm91cHMiOlsibm9fc2FmZV9pbWFnZV9mb3JfYWRzX2ltYWdlIl19&amp;_nc_ht=scontent.xx&amp;oh=8c0bcf4464aa2d13d63785e5e516dce7&amp;oe=5CCA8057" TargetMode="External" /><Relationship Id="rId120" Type="http://schemas.openxmlformats.org/officeDocument/2006/relationships/hyperlink" Target="https://scontent.xx.fbcdn.net/v/t45.1600-4/spS444/c25.0.130.130a/p130x130/30534538_23842765688680254_4402294551587323904_n.png?_nc_cat=102&amp;efg=eyJxZV9ncm91cHMiOlsibm9fc2FmZV9pbWFnZV9mb3JfYWRzX2ltYWdlIl19&amp;_nc_ht=scontent.xx&amp;oh=afe52f148e1e72246117d29f03f763b9&amp;oe=5CBCB11F" TargetMode="External" /><Relationship Id="rId121" Type="http://schemas.openxmlformats.org/officeDocument/2006/relationships/hyperlink" Target="https://external.xx.fbcdn.net/safe_image.php?d=AQDPD4BPowg5vbfP&amp;w=130&amp;h=130&amp;url=https%3A%2F%2Fnodexlgraphgallery.org%2FImages%2FImage.ashx%3FgraphID%3D152742%26type%3Df&amp;cfs=1&amp;_nc_hash=AQCWsIJXh4ycir9f" TargetMode="External" /><Relationship Id="rId122" Type="http://schemas.openxmlformats.org/officeDocument/2006/relationships/hyperlink" Target="https://scontent.xx.fbcdn.net/v/t45.1600-4/c58.0.130.130a/p130x130/30431396_6107627244365_7898872159345311744_n.png?_nc_cat=101&amp;_nc_ht=scontent.xx&amp;oh=66d7e47012f06eb94319d2c47c91b221&amp;oe=5CC0E83E" TargetMode="External" /><Relationship Id="rId123" Type="http://schemas.openxmlformats.org/officeDocument/2006/relationships/hyperlink" Target="https://external.xx.fbcdn.net/safe_image.php?d=AQC-VMBckgUHKAMz&amp;w=130&amp;h=130&amp;url=https%3A%2F%2Fnodexlgraphgallery.org%2FImages%2FImage.ashx%3FgraphID%3D153187%26type%3Df&amp;cfs=1&amp;_nc_hash=AQB5XiIGmeAnha4J" TargetMode="External" /><Relationship Id="rId124" Type="http://schemas.openxmlformats.org/officeDocument/2006/relationships/hyperlink" Target="https://scontent.xx.fbcdn.net/v/t45.1600-4/spS444/c25.0.130.130a/p130x130/29963135_23842765688700254_46637473614266368_n.png?_nc_cat=108&amp;efg=eyJxZV9ncm91cHMiOlsibm9fc2FmZV9pbWFnZV9mb3JfYWRzX2ltYWdlIl19&amp;_nc_ht=scontent.xx&amp;oh=e82a6ef32502da455b453c9544d99c1c&amp;oe=5D00E949" TargetMode="External" /><Relationship Id="rId125" Type="http://schemas.openxmlformats.org/officeDocument/2006/relationships/hyperlink" Target="https://external.xx.fbcdn.net/safe_image.php?d=AQCKEy7KRjiel9y0&amp;w=130&amp;h=130&amp;url=https%3A%2F%2Fnodexlgraphgallery.org%2FImages%2FImage.ashx%3FgraphID%3D158735%26type%3Df&amp;cfs=1&amp;_nc_hash=AQC0y9EXhOTJ7vYZ" TargetMode="External" /><Relationship Id="rId126" Type="http://schemas.openxmlformats.org/officeDocument/2006/relationships/hyperlink" Target="https://scontent.xx.fbcdn.net/v/t45.1600-4/c0.0.130.130a/p130x130/29963550_6093510741138_6241850759818772480_n.png?_nc_cat=105&amp;_nc_ht=scontent.xx&amp;oh=d78c0a7b6e00ea78fded8b9adcc98876&amp;oe=5CB531A0" TargetMode="External" /><Relationship Id="rId127" Type="http://schemas.openxmlformats.org/officeDocument/2006/relationships/hyperlink" Target="https://external.xx.fbcdn.net/safe_image.php?d=AQBpiq7LlD3WR3lm&amp;w=130&amp;h=130&amp;url=https%3A%2F%2Fnodexlgraphgallery.org%2FImages%2FImage.ashx%3FgraphID%3D160436%26type%3Df&amp;cfs=1&amp;sx=262&amp;sy=0&amp;sw=688&amp;sh=688&amp;_nc_hash=AQBqTGB-ffHlRgmt" TargetMode="External" /><Relationship Id="rId128" Type="http://schemas.openxmlformats.org/officeDocument/2006/relationships/hyperlink" Target="https://external.xx.fbcdn.net/safe_image.php?d=AQBkE7NYgjsyvy3z&amp;w=130&amp;h=130&amp;url=https%3A%2F%2Fnodexlgraphgallery.org%2FImages%2FImage.ashx%3FgraphID%3D161413%26type%3Df&amp;cfs=1&amp;_nc_hash=AQA7J_mBfrLIfzym" TargetMode="External" /><Relationship Id="rId129" Type="http://schemas.openxmlformats.org/officeDocument/2006/relationships/hyperlink" Target="https://scontent.xx.fbcdn.net/v/t1.0-0/s130x130/38448992_2015632245135426_4329743019130486784_n.png?_nc_cat=107&amp;_nc_ht=scontent.xx&amp;oh=3a2c70da0f368932f440da383c27aa72&amp;oe=5CBB036D" TargetMode="External" /><Relationship Id="rId130" Type="http://schemas.openxmlformats.org/officeDocument/2006/relationships/hyperlink" Target="https://scontent.xx.fbcdn.net/v/t1.0-0/s130x130/39181043_2037328702965780_3183533534795005952_n.png?_nc_cat=100&amp;_nc_ht=scontent.xx&amp;oh=8df4d3955de6e8b6422acc4c4b3be558&amp;oe=5CB72D15" TargetMode="External" /><Relationship Id="rId131" Type="http://schemas.openxmlformats.org/officeDocument/2006/relationships/hyperlink" Target="https://external.xx.fbcdn.net/safe_image.php?d=AQBzNczwxXKPxzMj&amp;w=130&amp;h=130&amp;url=https%3A%2F%2Fgijn.org%2Fwp-content%2Fuploads%2F2018%2F08%2Fpockets-771x505.jpg&amp;cfs=1&amp;_nc_hash=AQAku31vOgYJhlOw" TargetMode="External" /><Relationship Id="rId132" Type="http://schemas.openxmlformats.org/officeDocument/2006/relationships/hyperlink" Target="https://scontent.xx.fbcdn.net/v/t1.0-0/s130x130/41558860_10161069204165650_1583596519829798912_n.jpg?_nc_cat=107&amp;_nc_ht=scontent.xx&amp;oh=4f6be1b83a7722d705d13974bc9e0f05&amp;oe=5CFAE6A8" TargetMode="External" /><Relationship Id="rId133" Type="http://schemas.openxmlformats.org/officeDocument/2006/relationships/hyperlink" Target="https://external.xx.fbcdn.net/safe_image.php?d=AQAWKS4-p7ApA9cM&amp;w=130&amp;h=130&amp;url=https%3A%2F%2Fnodexlgraphgallery.org%2FImages%2FImage.ashx%3FgraphID%3D152282%26type%3Df&amp;cfs=1&amp;_nc_hash=AQAoPoWm1aVEaO8d" TargetMode="External" /><Relationship Id="rId134" Type="http://schemas.openxmlformats.org/officeDocument/2006/relationships/hyperlink" Target="https://scontent.xx.fbcdn.net/v/t45.1600-4/c65.0.130.130a/p130x130/43698550_6105769189713_387058604424822784_n.png?_nc_cat=103&amp;_nc_ht=scontent.xx&amp;oh=fa9b2b77939b85bfb20482f8b1195d8e&amp;oe=5CB2F24B" TargetMode="External" /><Relationship Id="rId135" Type="http://schemas.openxmlformats.org/officeDocument/2006/relationships/hyperlink" Target="https://scontent.xx.fbcdn.net/v/t1.0-0/s130x130/36488233_1961265640572087_6815650663918206976_n.png?_nc_cat=111&amp;_nc_ht=scontent.xx&amp;oh=db74a848db582e350a5126aacc5b6e2d&amp;oe=5CB9DA52" TargetMode="External" /><Relationship Id="rId136" Type="http://schemas.openxmlformats.org/officeDocument/2006/relationships/hyperlink" Target="https://scontent.xx.fbcdn.net/v/t45.1600-4/c27.0.130.130a/p130x130/41702030_6106297201513_4721737292597690368_n.png?_nc_cat=109&amp;_nc_ht=scontent.xx&amp;oh=f603350c452a2ee4eab91932b5ac480f&amp;oe=5CB3E508" TargetMode="External" /><Relationship Id="rId137" Type="http://schemas.openxmlformats.org/officeDocument/2006/relationships/hyperlink" Target="https://scontent.xx.fbcdn.net/v/t45.1600-4/c34.0.130.130a/p130x130/44257996_6106291449313_7116837539062743040_n.png?_nc_cat=109&amp;_nc_ht=scontent.xx&amp;oh=4774058f102c1199873f3284c2b1edcf&amp;oe=5CF2B72A" TargetMode="External" /><Relationship Id="rId138" Type="http://schemas.openxmlformats.org/officeDocument/2006/relationships/hyperlink" Target="https://external.xx.fbcdn.net/safe_image.php?d=AQARnwmOGBM0sLUs&amp;w=130&amp;h=130&amp;url=https%3A%2F%2Fnodexlgraphgallery.org%2FImages%2FImage.ashx%3FgraphID%3D155653%26type%3Df&amp;cfs=1&amp;_nc_hash=AQDq_evIAsi--OPy" TargetMode="External" /><Relationship Id="rId139" Type="http://schemas.openxmlformats.org/officeDocument/2006/relationships/hyperlink" Target="https://scontent.xx.fbcdn.net/v/t1.0-0/s130x130/29356545_1837200136311972_601372035066626048_n.png?_nc_cat=101&amp;_nc_ht=scontent.xx&amp;oh=e184aa084a47519bb2d3a3476cc73acb&amp;oe=5CB4CE17" TargetMode="External" /><Relationship Id="rId140" Type="http://schemas.openxmlformats.org/officeDocument/2006/relationships/hyperlink" Target="https://external.xx.fbcdn.net/safe_image.php?d=AQAq9S8kB19U9Ti1&amp;w=130&amp;h=130&amp;url=https%3A%2F%2Fcdn.slidesharecdn.com%2Fss_thumbnails%2Fnodexlawardannouncement180930-181001033940-thumbnail-4.jpg%3Fcb%3D1538365320&amp;cfs=1&amp;_nc_hash=AQDna-w6fzs9CHxB" TargetMode="External" /><Relationship Id="rId141" Type="http://schemas.openxmlformats.org/officeDocument/2006/relationships/hyperlink" Target="https://scontent.xx.fbcdn.net/v/t1.0-0/s130x130/49461911_2246880518677263_4080902956281495552_n.png?_nc_cat=110&amp;_nc_ht=scontent.xx&amp;oh=faba1959dcbdda667d4b2ad673a74f43&amp;oe=5CFC9037" TargetMode="External" /><Relationship Id="rId142" Type="http://schemas.openxmlformats.org/officeDocument/2006/relationships/hyperlink" Target="https://external.xx.fbcdn.net/safe_image.php?d=AQBkC-hK5hWukb4s&amp;w=130&amp;h=130&amp;url=https%3A%2F%2Fi.ytimg.com%2Fvi%2FrY8KZhzI5I8%2Fhqdefault.jpg&amp;cfs=1&amp;_nc_hash=AQDaRs1TAly3Xotf" TargetMode="External" /><Relationship Id="rId143" Type="http://schemas.openxmlformats.org/officeDocument/2006/relationships/hyperlink" Target="https://scontent.xx.fbcdn.net/v/t1.0-0/s130x130/35389346_1933938113304840_1251566354956288_n.png?_nc_cat=104&amp;_nc_ht=scontent.xx&amp;oh=9a884545e37f6268a160bc724aebca1b&amp;oe=5CB8FC2A" TargetMode="External" /><Relationship Id="rId144" Type="http://schemas.openxmlformats.org/officeDocument/2006/relationships/hyperlink" Target="https://scontent.xx.fbcdn.net/v/t45.1600-4/c65.0.130.130a/p130x130/43036317_6105097232713_4816276416205160448_n.png?_nc_cat=103&amp;_nc_ht=scontent.xx&amp;oh=7b5c78191a205af9cf2467f9e7f01362&amp;oe=5CBB5F4B" TargetMode="External" /><Relationship Id="rId145" Type="http://schemas.openxmlformats.org/officeDocument/2006/relationships/hyperlink" Target="https://external.xx.fbcdn.net/safe_image.php?d=AQAFn6K4QYfnmRu-&amp;w=130&amp;h=130&amp;url=https%3A%2F%2Fnodexlgraphgallery.org%2FImages%2FImage.ashx%3FgraphID%3D181189%26type%3Df&amp;cfs=1&amp;_nc_hash=AQA2HqFMgqu9oiJ9" TargetMode="External" /><Relationship Id="rId146" Type="http://schemas.openxmlformats.org/officeDocument/2006/relationships/hyperlink" Target="https://scontent.xx.fbcdn.net/v/t1.0-0/s130x130/49846477_2255919481106700_3213824375765598208_n.jpg?_nc_cat=109&amp;_nc_ht=scontent.xx&amp;oh=025ee246fb925984cdac90ea254687b8&amp;oe=5CB81D83" TargetMode="External" /><Relationship Id="rId147" Type="http://schemas.openxmlformats.org/officeDocument/2006/relationships/hyperlink" Target="https://external.xx.fbcdn.net/safe_image.php?d=AQA1z6Vo19eFELF4&amp;w=130&amp;h=130&amp;url=https%3A%2F%2Fnodexlgraphgallery.org%2FImages%2FImage.ashx%3FgraphID%3D181174%26type%3Df&amp;cfs=1&amp;_nc_hash=AQDolhstp3LY6Mlu" TargetMode="External" /><Relationship Id="rId148" Type="http://schemas.openxmlformats.org/officeDocument/2006/relationships/hyperlink" Target="https://external.xx.fbcdn.net/safe_image.php?d=AQAENHcmYyf9oOkl&amp;w=130&amp;h=130&amp;url=https%3A%2F%2Fi.ytimg.com%2Fvi%2FmjAq8eA7uOM%2Fmaxresdefault.jpg&amp;cfs=1&amp;_nc_hash=AQDCwzi2xNRqe_N1" TargetMode="External" /><Relationship Id="rId149" Type="http://schemas.openxmlformats.org/officeDocument/2006/relationships/hyperlink" Target="https://www.facebook.com/118630724835597_1830896933608959" TargetMode="External" /><Relationship Id="rId150" Type="http://schemas.openxmlformats.org/officeDocument/2006/relationships/hyperlink" Target="https://www.facebook.com/118630724835597_1847045931994059" TargetMode="External" /><Relationship Id="rId151" Type="http://schemas.openxmlformats.org/officeDocument/2006/relationships/hyperlink" Target="https://www.facebook.com/118630724835597_1909995975699054" TargetMode="External" /><Relationship Id="rId152" Type="http://schemas.openxmlformats.org/officeDocument/2006/relationships/hyperlink" Target="https://www.facebook.com/118630724835597_1925239630841355" TargetMode="External" /><Relationship Id="rId153" Type="http://schemas.openxmlformats.org/officeDocument/2006/relationships/hyperlink" Target="https://www.facebook.com/118630724835597_1932429003455751" TargetMode="External" /><Relationship Id="rId154" Type="http://schemas.openxmlformats.org/officeDocument/2006/relationships/hyperlink" Target="https://www.facebook.com/118630724835597_1933937459971572" TargetMode="External" /><Relationship Id="rId155" Type="http://schemas.openxmlformats.org/officeDocument/2006/relationships/hyperlink" Target="https://www.facebook.com/118630724835597_2088439871187996" TargetMode="External" /><Relationship Id="rId156" Type="http://schemas.openxmlformats.org/officeDocument/2006/relationships/hyperlink" Target="https://www.facebook.com/118630724835597_2095978080434175" TargetMode="External" /><Relationship Id="rId157" Type="http://schemas.openxmlformats.org/officeDocument/2006/relationships/hyperlink" Target="https://www.facebook.com/118630724835597_2100553563309960" TargetMode="External" /><Relationship Id="rId158" Type="http://schemas.openxmlformats.org/officeDocument/2006/relationships/hyperlink" Target="https://www.facebook.com/118630724835597_2126705327361450" TargetMode="External" /><Relationship Id="rId159" Type="http://schemas.openxmlformats.org/officeDocument/2006/relationships/hyperlink" Target="https://www.facebook.com/118630724835597_2133201426711840" TargetMode="External" /><Relationship Id="rId160" Type="http://schemas.openxmlformats.org/officeDocument/2006/relationships/hyperlink" Target="https://www.facebook.com/118630724835597_2142431479122168" TargetMode="External" /><Relationship Id="rId161" Type="http://schemas.openxmlformats.org/officeDocument/2006/relationships/hyperlink" Target="https://www.facebook.com/118630724835597_2142566052442044" TargetMode="External" /><Relationship Id="rId162" Type="http://schemas.openxmlformats.org/officeDocument/2006/relationships/hyperlink" Target="https://www.facebook.com/118630724835597_2149398201758829" TargetMode="External" /><Relationship Id="rId163" Type="http://schemas.openxmlformats.org/officeDocument/2006/relationships/hyperlink" Target="https://www.facebook.com/118630724835597_2151262914905691" TargetMode="External" /><Relationship Id="rId164" Type="http://schemas.openxmlformats.org/officeDocument/2006/relationships/hyperlink" Target="https://www.facebook.com/118630724835597_2251355338229781" TargetMode="External" /><Relationship Id="rId165" Type="http://schemas.openxmlformats.org/officeDocument/2006/relationships/hyperlink" Target="https://www.facebook.com/118630724835597_2258803107485004" TargetMode="External" /><Relationship Id="rId166" Type="http://schemas.openxmlformats.org/officeDocument/2006/relationships/hyperlink" Target="https://www.facebook.com/118630724835597_2262067037158611" TargetMode="External" /><Relationship Id="rId167" Type="http://schemas.openxmlformats.org/officeDocument/2006/relationships/hyperlink" Target="https://www.facebook.com/118630724835597_2272846152747366" TargetMode="External" /><Relationship Id="rId168" Type="http://schemas.openxmlformats.org/officeDocument/2006/relationships/hyperlink" Target="https://www.facebook.com/118630724835597_1832469380118381" TargetMode="External" /><Relationship Id="rId169" Type="http://schemas.openxmlformats.org/officeDocument/2006/relationships/hyperlink" Target="https://www.facebook.com/118630724835597_1823556154343037" TargetMode="External" /><Relationship Id="rId170" Type="http://schemas.openxmlformats.org/officeDocument/2006/relationships/hyperlink" Target="https://www.facebook.com/118630724835597_1906654032699915" TargetMode="External" /><Relationship Id="rId171" Type="http://schemas.openxmlformats.org/officeDocument/2006/relationships/hyperlink" Target="https://www.facebook.com/118630724835597_1860731240625528" TargetMode="External" /><Relationship Id="rId172" Type="http://schemas.openxmlformats.org/officeDocument/2006/relationships/hyperlink" Target="https://www.facebook.com/118630724835597_1792282337470419" TargetMode="External" /><Relationship Id="rId173" Type="http://schemas.openxmlformats.org/officeDocument/2006/relationships/hyperlink" Target="https://www.facebook.com/118630724835597_1909730049058980" TargetMode="External" /><Relationship Id="rId174" Type="http://schemas.openxmlformats.org/officeDocument/2006/relationships/hyperlink" Target="https://www.facebook.com/118630724835597_1841037869261532" TargetMode="External" /><Relationship Id="rId175" Type="http://schemas.openxmlformats.org/officeDocument/2006/relationships/hyperlink" Target="https://www.facebook.com/118630724835597_1977044428994208" TargetMode="External" /><Relationship Id="rId176" Type="http://schemas.openxmlformats.org/officeDocument/2006/relationships/hyperlink" Target="https://www.facebook.com/118630724835597_1962608680437783" TargetMode="External" /><Relationship Id="rId177" Type="http://schemas.openxmlformats.org/officeDocument/2006/relationships/hyperlink" Target="https://www.facebook.com/118630724835597_2001659086532742" TargetMode="External" /><Relationship Id="rId178" Type="http://schemas.openxmlformats.org/officeDocument/2006/relationships/hyperlink" Target="https://www.facebook.com/118630724835597_2014199431945374" TargetMode="External" /><Relationship Id="rId179" Type="http://schemas.openxmlformats.org/officeDocument/2006/relationships/hyperlink" Target="https://www.facebook.com/118630724835597_2015632401802077" TargetMode="External" /><Relationship Id="rId180" Type="http://schemas.openxmlformats.org/officeDocument/2006/relationships/hyperlink" Target="https://www.facebook.com/118630724835597_2037329719632345" TargetMode="External" /><Relationship Id="rId181" Type="http://schemas.openxmlformats.org/officeDocument/2006/relationships/hyperlink" Target="https://www.facebook.com/118630724835597_2051479848217332" TargetMode="External" /><Relationship Id="rId182" Type="http://schemas.openxmlformats.org/officeDocument/2006/relationships/hyperlink" Target="https://www.facebook.com/118630724835597_2079851588713491" TargetMode="External" /><Relationship Id="rId183" Type="http://schemas.openxmlformats.org/officeDocument/2006/relationships/hyperlink" Target="https://www.facebook.com/118630724835597_1902271446471507" TargetMode="External" /><Relationship Id="rId184" Type="http://schemas.openxmlformats.org/officeDocument/2006/relationships/hyperlink" Target="https://www.facebook.com/118630724835597_2117968854901764" TargetMode="External" /><Relationship Id="rId185" Type="http://schemas.openxmlformats.org/officeDocument/2006/relationships/hyperlink" Target="https://www.facebook.com/118630724835597_1961265630572088" TargetMode="External" /><Relationship Id="rId186" Type="http://schemas.openxmlformats.org/officeDocument/2006/relationships/hyperlink" Target="https://www.facebook.com/118630724835597_2123613041004012" TargetMode="External" /><Relationship Id="rId187" Type="http://schemas.openxmlformats.org/officeDocument/2006/relationships/hyperlink" Target="https://www.facebook.com/118630724835597_2128114087220574" TargetMode="External" /><Relationship Id="rId188" Type="http://schemas.openxmlformats.org/officeDocument/2006/relationships/hyperlink" Target="https://www.facebook.com/118630724835597_1932429863455665" TargetMode="External" /><Relationship Id="rId189" Type="http://schemas.openxmlformats.org/officeDocument/2006/relationships/hyperlink" Target="https://www.facebook.com/118630724835597_1837200132978639" TargetMode="External" /><Relationship Id="rId190" Type="http://schemas.openxmlformats.org/officeDocument/2006/relationships/hyperlink" Target="https://www.facebook.com/118630724835597_2150673068298009" TargetMode="External" /><Relationship Id="rId191" Type="http://schemas.openxmlformats.org/officeDocument/2006/relationships/hyperlink" Target="https://www.facebook.com/118630724835597_2246880512010597" TargetMode="External" /><Relationship Id="rId192" Type="http://schemas.openxmlformats.org/officeDocument/2006/relationships/hyperlink" Target="https://www.facebook.com/118630724835597_2253040238061291" TargetMode="External" /><Relationship Id="rId193" Type="http://schemas.openxmlformats.org/officeDocument/2006/relationships/hyperlink" Target="https://www.facebook.com/118630724835597_1933938103304841" TargetMode="External" /><Relationship Id="rId194" Type="http://schemas.openxmlformats.org/officeDocument/2006/relationships/hyperlink" Target="https://www.facebook.com/118630724835597_2096355880396395" TargetMode="External" /><Relationship Id="rId195" Type="http://schemas.openxmlformats.org/officeDocument/2006/relationships/hyperlink" Target="https://www.facebook.com/118630724835597_2249464005085581" TargetMode="External" /><Relationship Id="rId196" Type="http://schemas.openxmlformats.org/officeDocument/2006/relationships/hyperlink" Target="https://www.facebook.com/118630724835597_2255919474440034" TargetMode="External" /><Relationship Id="rId197" Type="http://schemas.openxmlformats.org/officeDocument/2006/relationships/hyperlink" Target="https://www.facebook.com/118630724835597_2249246495107332" TargetMode="External" /><Relationship Id="rId198" Type="http://schemas.openxmlformats.org/officeDocument/2006/relationships/hyperlink" Target="https://www.facebook.com/118630724835597_2257783900920258" TargetMode="External" /><Relationship Id="rId199" Type="http://schemas.openxmlformats.org/officeDocument/2006/relationships/comments" Target="../comments2.xml" /><Relationship Id="rId200" Type="http://schemas.openxmlformats.org/officeDocument/2006/relationships/vmlDrawing" Target="../drawings/vmlDrawing2.vml" /><Relationship Id="rId201" Type="http://schemas.openxmlformats.org/officeDocument/2006/relationships/table" Target="../tables/table2.xml" /><Relationship Id="rId202" Type="http://schemas.openxmlformats.org/officeDocument/2006/relationships/drawing" Target="../drawings/drawing1.xml" /><Relationship Id="rId20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2"/>
  <sheetViews>
    <sheetView workbookViewId="0" topLeftCell="A1">
      <pane xSplit="2" ySplit="2" topLeftCell="C78" activePane="bottomRight" state="frozen"/>
      <selection pane="topRight" activeCell="C1" sqref="C1"/>
      <selection pane="bottomLeft" activeCell="A3" sqref="A3"/>
      <selection pane="bottomRight" activeCell="A2" sqref="A2:AK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bestFit="1" customWidth="1"/>
    <col min="26" max="26" width="14.421875" style="0" customWidth="1"/>
    <col min="27" max="28" width="10.7109375" style="0" bestFit="1" customWidth="1"/>
    <col min="29" max="29" width="21.7109375" style="0" bestFit="1" customWidth="1"/>
    <col min="30" max="30" width="27.00390625" style="0" bestFit="1" customWidth="1"/>
    <col min="31" max="31" width="22.57421875" style="0" bestFit="1" customWidth="1"/>
    <col min="32" max="32" width="28.00390625" style="0" bestFit="1" customWidth="1"/>
    <col min="33" max="33" width="23.28125" style="0" bestFit="1" customWidth="1"/>
    <col min="34" max="34" width="28.7109375" style="0" bestFit="1" customWidth="1"/>
    <col min="35" max="35" width="18.140625" style="0" bestFit="1" customWidth="1"/>
    <col min="36" max="36" width="22.28125" style="0" bestFit="1" customWidth="1"/>
    <col min="37" max="37" width="15.140625" style="0" bestFit="1" customWidth="1"/>
  </cols>
  <sheetData>
    <row r="1" spans="3:14" ht="15">
      <c r="C1" s="16" t="s">
        <v>40</v>
      </c>
      <c r="D1" s="17"/>
      <c r="E1" s="17"/>
      <c r="F1" s="17"/>
      <c r="G1" s="16"/>
      <c r="H1" s="14" t="s">
        <v>44</v>
      </c>
      <c r="I1" s="51"/>
      <c r="J1" s="51"/>
      <c r="K1" s="33" t="s">
        <v>43</v>
      </c>
      <c r="L1" s="18" t="s">
        <v>41</v>
      </c>
      <c r="M1" s="18"/>
      <c r="N1" s="15" t="s">
        <v>42</v>
      </c>
    </row>
    <row r="2" spans="1:37"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194</v>
      </c>
      <c r="P2" s="13" t="s">
        <v>195</v>
      </c>
      <c r="Q2" s="13" t="s">
        <v>196</v>
      </c>
      <c r="R2" s="13" t="s">
        <v>197</v>
      </c>
      <c r="S2" s="13" t="s">
        <v>198</v>
      </c>
      <c r="T2" s="13" t="s">
        <v>199</v>
      </c>
      <c r="U2" s="13" t="s">
        <v>200</v>
      </c>
      <c r="V2" s="13" t="s">
        <v>201</v>
      </c>
      <c r="W2" s="13" t="s">
        <v>202</v>
      </c>
      <c r="X2" s="13" t="s">
        <v>203</v>
      </c>
      <c r="Y2" s="13" t="s">
        <v>204</v>
      </c>
      <c r="Z2" t="s">
        <v>471</v>
      </c>
      <c r="AA2" s="13" t="s">
        <v>483</v>
      </c>
      <c r="AB2" s="13" t="s">
        <v>484</v>
      </c>
      <c r="AC2" s="53" t="s">
        <v>515</v>
      </c>
      <c r="AD2" s="53" t="s">
        <v>516</v>
      </c>
      <c r="AE2" s="53" t="s">
        <v>517</v>
      </c>
      <c r="AF2" s="53" t="s">
        <v>518</v>
      </c>
      <c r="AG2" s="53" t="s">
        <v>519</v>
      </c>
      <c r="AH2" s="53" t="s">
        <v>520</v>
      </c>
      <c r="AI2" s="53" t="s">
        <v>521</v>
      </c>
      <c r="AJ2" s="53" t="s">
        <v>522</v>
      </c>
      <c r="AK2" s="53" t="s">
        <v>523</v>
      </c>
    </row>
    <row r="3" spans="1:37" ht="15" customHeight="1">
      <c r="A3" s="66" t="s">
        <v>205</v>
      </c>
      <c r="B3" s="66" t="s">
        <v>205</v>
      </c>
      <c r="C3" s="67" t="s">
        <v>544</v>
      </c>
      <c r="D3" s="68">
        <v>2</v>
      </c>
      <c r="E3" s="69"/>
      <c r="F3" s="70">
        <v>40</v>
      </c>
      <c r="G3" s="67"/>
      <c r="H3" s="71"/>
      <c r="I3" s="72"/>
      <c r="J3" s="72"/>
      <c r="K3" s="34"/>
      <c r="L3" s="73">
        <v>3</v>
      </c>
      <c r="M3" s="73"/>
      <c r="N3" s="74"/>
      <c r="O3" s="80" t="s">
        <v>255</v>
      </c>
      <c r="P3" s="80" t="s">
        <v>257</v>
      </c>
      <c r="Q3" s="80"/>
      <c r="R3" s="80"/>
      <c r="S3" s="80"/>
      <c r="T3" s="80"/>
      <c r="U3" s="80"/>
      <c r="V3" s="80"/>
      <c r="W3" s="80"/>
      <c r="X3" s="80"/>
      <c r="Y3" s="80"/>
      <c r="Z3">
        <v>1</v>
      </c>
      <c r="AA3" s="80" t="str">
        <f>REPLACE(INDEX(GroupVertices[Group],MATCH(Edges[[#This Row],[Vertex 1]],GroupVertices[Vertex],0)),1,1,"")</f>
        <v>1</v>
      </c>
      <c r="AB3" s="80" t="str">
        <f>REPLACE(INDEX(GroupVertices[Group],MATCH(Edges[[#This Row],[Vertex 2]],GroupVertices[Vertex],0)),1,1,"")</f>
        <v>1</v>
      </c>
      <c r="AC3" s="48"/>
      <c r="AD3" s="49"/>
      <c r="AE3" s="48"/>
      <c r="AF3" s="49"/>
      <c r="AG3" s="48"/>
      <c r="AH3" s="49"/>
      <c r="AI3" s="48"/>
      <c r="AJ3" s="49"/>
      <c r="AK3" s="48"/>
    </row>
    <row r="4" spans="1:37" ht="15" customHeight="1">
      <c r="A4" s="66" t="s">
        <v>206</v>
      </c>
      <c r="B4" s="66" t="s">
        <v>206</v>
      </c>
      <c r="C4" s="67" t="s">
        <v>544</v>
      </c>
      <c r="D4" s="68">
        <v>2</v>
      </c>
      <c r="E4" s="69"/>
      <c r="F4" s="70">
        <v>40</v>
      </c>
      <c r="G4" s="67"/>
      <c r="H4" s="71"/>
      <c r="I4" s="72"/>
      <c r="J4" s="72"/>
      <c r="K4" s="34"/>
      <c r="L4" s="79">
        <v>4</v>
      </c>
      <c r="M4" s="79"/>
      <c r="N4" s="74"/>
      <c r="O4" s="81" t="s">
        <v>255</v>
      </c>
      <c r="P4" s="81" t="s">
        <v>257</v>
      </c>
      <c r="Q4" s="81"/>
      <c r="R4" s="81"/>
      <c r="S4" s="81"/>
      <c r="T4" s="81"/>
      <c r="U4" s="81"/>
      <c r="V4" s="81"/>
      <c r="W4" s="81"/>
      <c r="X4" s="81"/>
      <c r="Y4" s="81"/>
      <c r="Z4">
        <v>1</v>
      </c>
      <c r="AA4" s="80" t="str">
        <f>REPLACE(INDEX(GroupVertices[Group],MATCH(Edges[[#This Row],[Vertex 1]],GroupVertices[Vertex],0)),1,1,"")</f>
        <v>1</v>
      </c>
      <c r="AB4" s="80" t="str">
        <f>REPLACE(INDEX(GroupVertices[Group],MATCH(Edges[[#This Row],[Vertex 2]],GroupVertices[Vertex],0)),1,1,"")</f>
        <v>1</v>
      </c>
      <c r="AC4" s="48"/>
      <c r="AD4" s="49"/>
      <c r="AE4" s="48"/>
      <c r="AF4" s="49"/>
      <c r="AG4" s="48"/>
      <c r="AH4" s="49"/>
      <c r="AI4" s="48"/>
      <c r="AJ4" s="49"/>
      <c r="AK4" s="48"/>
    </row>
    <row r="5" spans="1:37" ht="15">
      <c r="A5" s="66" t="s">
        <v>207</v>
      </c>
      <c r="B5" s="66" t="s">
        <v>207</v>
      </c>
      <c r="C5" s="67" t="s">
        <v>544</v>
      </c>
      <c r="D5" s="68">
        <v>2</v>
      </c>
      <c r="E5" s="69"/>
      <c r="F5" s="70">
        <v>40</v>
      </c>
      <c r="G5" s="67"/>
      <c r="H5" s="71"/>
      <c r="I5" s="72"/>
      <c r="J5" s="72"/>
      <c r="K5" s="34"/>
      <c r="L5" s="79">
        <v>5</v>
      </c>
      <c r="M5" s="79"/>
      <c r="N5" s="74"/>
      <c r="O5" s="81" t="s">
        <v>255</v>
      </c>
      <c r="P5" s="81" t="s">
        <v>257</v>
      </c>
      <c r="Q5" s="81"/>
      <c r="R5" s="81"/>
      <c r="S5" s="81"/>
      <c r="T5" s="81"/>
      <c r="U5" s="81"/>
      <c r="V5" s="81"/>
      <c r="W5" s="81"/>
      <c r="X5" s="81"/>
      <c r="Y5" s="81"/>
      <c r="Z5">
        <v>1</v>
      </c>
      <c r="AA5" s="80" t="str">
        <f>REPLACE(INDEX(GroupVertices[Group],MATCH(Edges[[#This Row],[Vertex 1]],GroupVertices[Vertex],0)),1,1,"")</f>
        <v>1</v>
      </c>
      <c r="AB5" s="80" t="str">
        <f>REPLACE(INDEX(GroupVertices[Group],MATCH(Edges[[#This Row],[Vertex 2]],GroupVertices[Vertex],0)),1,1,"")</f>
        <v>1</v>
      </c>
      <c r="AC5" s="48"/>
      <c r="AD5" s="49"/>
      <c r="AE5" s="48"/>
      <c r="AF5" s="49"/>
      <c r="AG5" s="48"/>
      <c r="AH5" s="49"/>
      <c r="AI5" s="48"/>
      <c r="AJ5" s="49"/>
      <c r="AK5" s="48"/>
    </row>
    <row r="6" spans="1:37" ht="15">
      <c r="A6" s="66" t="s">
        <v>208</v>
      </c>
      <c r="B6" s="66" t="s">
        <v>208</v>
      </c>
      <c r="C6" s="67" t="s">
        <v>544</v>
      </c>
      <c r="D6" s="68">
        <v>2</v>
      </c>
      <c r="E6" s="69"/>
      <c r="F6" s="70">
        <v>40</v>
      </c>
      <c r="G6" s="67"/>
      <c r="H6" s="71"/>
      <c r="I6" s="72"/>
      <c r="J6" s="72"/>
      <c r="K6" s="34"/>
      <c r="L6" s="79">
        <v>6</v>
      </c>
      <c r="M6" s="79"/>
      <c r="N6" s="74"/>
      <c r="O6" s="81" t="s">
        <v>255</v>
      </c>
      <c r="P6" s="81" t="s">
        <v>257</v>
      </c>
      <c r="Q6" s="81"/>
      <c r="R6" s="81"/>
      <c r="S6" s="81"/>
      <c r="T6" s="81"/>
      <c r="U6" s="81"/>
      <c r="V6" s="81"/>
      <c r="W6" s="81"/>
      <c r="X6" s="81"/>
      <c r="Y6" s="81"/>
      <c r="Z6">
        <v>1</v>
      </c>
      <c r="AA6" s="80" t="str">
        <f>REPLACE(INDEX(GroupVertices[Group],MATCH(Edges[[#This Row],[Vertex 1]],GroupVertices[Vertex],0)),1,1,"")</f>
        <v>1</v>
      </c>
      <c r="AB6" s="80" t="str">
        <f>REPLACE(INDEX(GroupVertices[Group],MATCH(Edges[[#This Row],[Vertex 2]],GroupVertices[Vertex],0)),1,1,"")</f>
        <v>1</v>
      </c>
      <c r="AC6" s="48"/>
      <c r="AD6" s="49"/>
      <c r="AE6" s="48"/>
      <c r="AF6" s="49"/>
      <c r="AG6" s="48"/>
      <c r="AH6" s="49"/>
      <c r="AI6" s="48"/>
      <c r="AJ6" s="49"/>
      <c r="AK6" s="48"/>
    </row>
    <row r="7" spans="1:37" ht="15">
      <c r="A7" s="66" t="s">
        <v>209</v>
      </c>
      <c r="B7" s="66" t="s">
        <v>209</v>
      </c>
      <c r="C7" s="67" t="s">
        <v>544</v>
      </c>
      <c r="D7" s="68">
        <v>2</v>
      </c>
      <c r="E7" s="69"/>
      <c r="F7" s="70">
        <v>40</v>
      </c>
      <c r="G7" s="67"/>
      <c r="H7" s="71"/>
      <c r="I7" s="72"/>
      <c r="J7" s="72"/>
      <c r="K7" s="34"/>
      <c r="L7" s="79">
        <v>7</v>
      </c>
      <c r="M7" s="79"/>
      <c r="N7" s="74"/>
      <c r="O7" s="81" t="s">
        <v>255</v>
      </c>
      <c r="P7" s="81" t="s">
        <v>257</v>
      </c>
      <c r="Q7" s="81"/>
      <c r="R7" s="81"/>
      <c r="S7" s="81"/>
      <c r="T7" s="81"/>
      <c r="U7" s="81"/>
      <c r="V7" s="81"/>
      <c r="W7" s="81"/>
      <c r="X7" s="81"/>
      <c r="Y7" s="81"/>
      <c r="Z7">
        <v>1</v>
      </c>
      <c r="AA7" s="80" t="str">
        <f>REPLACE(INDEX(GroupVertices[Group],MATCH(Edges[[#This Row],[Vertex 1]],GroupVertices[Vertex],0)),1,1,"")</f>
        <v>1</v>
      </c>
      <c r="AB7" s="80" t="str">
        <f>REPLACE(INDEX(GroupVertices[Group],MATCH(Edges[[#This Row],[Vertex 2]],GroupVertices[Vertex],0)),1,1,"")</f>
        <v>1</v>
      </c>
      <c r="AC7" s="48"/>
      <c r="AD7" s="49"/>
      <c r="AE7" s="48"/>
      <c r="AF7" s="49"/>
      <c r="AG7" s="48"/>
      <c r="AH7" s="49"/>
      <c r="AI7" s="48"/>
      <c r="AJ7" s="49"/>
      <c r="AK7" s="48"/>
    </row>
    <row r="8" spans="1:37" ht="15">
      <c r="A8" s="66" t="s">
        <v>210</v>
      </c>
      <c r="B8" s="66" t="s">
        <v>210</v>
      </c>
      <c r="C8" s="67" t="s">
        <v>544</v>
      </c>
      <c r="D8" s="68">
        <v>2</v>
      </c>
      <c r="E8" s="69"/>
      <c r="F8" s="70">
        <v>40</v>
      </c>
      <c r="G8" s="67"/>
      <c r="H8" s="71"/>
      <c r="I8" s="72"/>
      <c r="J8" s="72"/>
      <c r="K8" s="34"/>
      <c r="L8" s="79">
        <v>8</v>
      </c>
      <c r="M8" s="79"/>
      <c r="N8" s="74"/>
      <c r="O8" s="81" t="s">
        <v>255</v>
      </c>
      <c r="P8" s="81" t="s">
        <v>257</v>
      </c>
      <c r="Q8" s="81"/>
      <c r="R8" s="81"/>
      <c r="S8" s="81"/>
      <c r="T8" s="81"/>
      <c r="U8" s="81"/>
      <c r="V8" s="81"/>
      <c r="W8" s="81"/>
      <c r="X8" s="81"/>
      <c r="Y8" s="81"/>
      <c r="Z8">
        <v>1</v>
      </c>
      <c r="AA8" s="80" t="str">
        <f>REPLACE(INDEX(GroupVertices[Group],MATCH(Edges[[#This Row],[Vertex 1]],GroupVertices[Vertex],0)),1,1,"")</f>
        <v>1</v>
      </c>
      <c r="AB8" s="80" t="str">
        <f>REPLACE(INDEX(GroupVertices[Group],MATCH(Edges[[#This Row],[Vertex 2]],GroupVertices[Vertex],0)),1,1,"")</f>
        <v>1</v>
      </c>
      <c r="AC8" s="48"/>
      <c r="AD8" s="49"/>
      <c r="AE8" s="48"/>
      <c r="AF8" s="49"/>
      <c r="AG8" s="48"/>
      <c r="AH8" s="49"/>
      <c r="AI8" s="48"/>
      <c r="AJ8" s="49"/>
      <c r="AK8" s="48"/>
    </row>
    <row r="9" spans="1:37" ht="15">
      <c r="A9" s="66" t="s">
        <v>211</v>
      </c>
      <c r="B9" s="66" t="s">
        <v>211</v>
      </c>
      <c r="C9" s="67" t="s">
        <v>544</v>
      </c>
      <c r="D9" s="68">
        <v>2</v>
      </c>
      <c r="E9" s="69"/>
      <c r="F9" s="70">
        <v>40</v>
      </c>
      <c r="G9" s="67"/>
      <c r="H9" s="71"/>
      <c r="I9" s="72"/>
      <c r="J9" s="72"/>
      <c r="K9" s="34"/>
      <c r="L9" s="79">
        <v>9</v>
      </c>
      <c r="M9" s="79"/>
      <c r="N9" s="74"/>
      <c r="O9" s="81" t="s">
        <v>255</v>
      </c>
      <c r="P9" s="81" t="s">
        <v>257</v>
      </c>
      <c r="Q9" s="81"/>
      <c r="R9" s="81"/>
      <c r="S9" s="81"/>
      <c r="T9" s="81"/>
      <c r="U9" s="81"/>
      <c r="V9" s="81"/>
      <c r="W9" s="81"/>
      <c r="X9" s="81"/>
      <c r="Y9" s="81"/>
      <c r="Z9">
        <v>1</v>
      </c>
      <c r="AA9" s="80" t="str">
        <f>REPLACE(INDEX(GroupVertices[Group],MATCH(Edges[[#This Row],[Vertex 1]],GroupVertices[Vertex],0)),1,1,"")</f>
        <v>1</v>
      </c>
      <c r="AB9" s="80" t="str">
        <f>REPLACE(INDEX(GroupVertices[Group],MATCH(Edges[[#This Row],[Vertex 2]],GroupVertices[Vertex],0)),1,1,"")</f>
        <v>1</v>
      </c>
      <c r="AC9" s="48"/>
      <c r="AD9" s="49"/>
      <c r="AE9" s="48"/>
      <c r="AF9" s="49"/>
      <c r="AG9" s="48"/>
      <c r="AH9" s="49"/>
      <c r="AI9" s="48"/>
      <c r="AJ9" s="49"/>
      <c r="AK9" s="48"/>
    </row>
    <row r="10" spans="1:37" ht="15">
      <c r="A10" s="66" t="s">
        <v>212</v>
      </c>
      <c r="B10" s="66" t="s">
        <v>212</v>
      </c>
      <c r="C10" s="67" t="s">
        <v>544</v>
      </c>
      <c r="D10" s="68">
        <v>2</v>
      </c>
      <c r="E10" s="69"/>
      <c r="F10" s="70">
        <v>40</v>
      </c>
      <c r="G10" s="67"/>
      <c r="H10" s="71"/>
      <c r="I10" s="72"/>
      <c r="J10" s="72"/>
      <c r="K10" s="34"/>
      <c r="L10" s="79">
        <v>10</v>
      </c>
      <c r="M10" s="79"/>
      <c r="N10" s="74"/>
      <c r="O10" s="81" t="s">
        <v>255</v>
      </c>
      <c r="P10" s="81" t="s">
        <v>257</v>
      </c>
      <c r="Q10" s="81"/>
      <c r="R10" s="81"/>
      <c r="S10" s="81"/>
      <c r="T10" s="81"/>
      <c r="U10" s="81"/>
      <c r="V10" s="81"/>
      <c r="W10" s="81"/>
      <c r="X10" s="81"/>
      <c r="Y10" s="81"/>
      <c r="Z10">
        <v>1</v>
      </c>
      <c r="AA10" s="80" t="str">
        <f>REPLACE(INDEX(GroupVertices[Group],MATCH(Edges[[#This Row],[Vertex 1]],GroupVertices[Vertex],0)),1,1,"")</f>
        <v>1</v>
      </c>
      <c r="AB10" s="80" t="str">
        <f>REPLACE(INDEX(GroupVertices[Group],MATCH(Edges[[#This Row],[Vertex 2]],GroupVertices[Vertex],0)),1,1,"")</f>
        <v>1</v>
      </c>
      <c r="AC10" s="48"/>
      <c r="AD10" s="49"/>
      <c r="AE10" s="48"/>
      <c r="AF10" s="49"/>
      <c r="AG10" s="48"/>
      <c r="AH10" s="49"/>
      <c r="AI10" s="48"/>
      <c r="AJ10" s="49"/>
      <c r="AK10" s="48"/>
    </row>
    <row r="11" spans="1:37" ht="15">
      <c r="A11" s="66" t="s">
        <v>213</v>
      </c>
      <c r="B11" s="66" t="s">
        <v>213</v>
      </c>
      <c r="C11" s="67" t="s">
        <v>544</v>
      </c>
      <c r="D11" s="68">
        <v>2</v>
      </c>
      <c r="E11" s="69"/>
      <c r="F11" s="70">
        <v>40</v>
      </c>
      <c r="G11" s="67"/>
      <c r="H11" s="71"/>
      <c r="I11" s="72"/>
      <c r="J11" s="72"/>
      <c r="K11" s="34"/>
      <c r="L11" s="79">
        <v>11</v>
      </c>
      <c r="M11" s="79"/>
      <c r="N11" s="74"/>
      <c r="O11" s="81" t="s">
        <v>255</v>
      </c>
      <c r="P11" s="81" t="s">
        <v>257</v>
      </c>
      <c r="Q11" s="81"/>
      <c r="R11" s="81"/>
      <c r="S11" s="81"/>
      <c r="T11" s="81"/>
      <c r="U11" s="81"/>
      <c r="V11" s="81"/>
      <c r="W11" s="81"/>
      <c r="X11" s="81"/>
      <c r="Y11" s="81"/>
      <c r="Z11">
        <v>1</v>
      </c>
      <c r="AA11" s="80" t="str">
        <f>REPLACE(INDEX(GroupVertices[Group],MATCH(Edges[[#This Row],[Vertex 1]],GroupVertices[Vertex],0)),1,1,"")</f>
        <v>1</v>
      </c>
      <c r="AB11" s="80" t="str">
        <f>REPLACE(INDEX(GroupVertices[Group],MATCH(Edges[[#This Row],[Vertex 2]],GroupVertices[Vertex],0)),1,1,"")</f>
        <v>1</v>
      </c>
      <c r="AC11" s="48"/>
      <c r="AD11" s="49"/>
      <c r="AE11" s="48"/>
      <c r="AF11" s="49"/>
      <c r="AG11" s="48"/>
      <c r="AH11" s="49"/>
      <c r="AI11" s="48"/>
      <c r="AJ11" s="49"/>
      <c r="AK11" s="48"/>
    </row>
    <row r="12" spans="1:37" ht="15">
      <c r="A12" s="66" t="s">
        <v>214</v>
      </c>
      <c r="B12" s="66" t="s">
        <v>214</v>
      </c>
      <c r="C12" s="67" t="s">
        <v>544</v>
      </c>
      <c r="D12" s="68">
        <v>2</v>
      </c>
      <c r="E12" s="69"/>
      <c r="F12" s="70">
        <v>40</v>
      </c>
      <c r="G12" s="67"/>
      <c r="H12" s="71"/>
      <c r="I12" s="72"/>
      <c r="J12" s="72"/>
      <c r="K12" s="34"/>
      <c r="L12" s="79">
        <v>12</v>
      </c>
      <c r="M12" s="79"/>
      <c r="N12" s="74"/>
      <c r="O12" s="81" t="s">
        <v>255</v>
      </c>
      <c r="P12" s="81" t="s">
        <v>257</v>
      </c>
      <c r="Q12" s="81"/>
      <c r="R12" s="81"/>
      <c r="S12" s="81"/>
      <c r="T12" s="81"/>
      <c r="U12" s="81"/>
      <c r="V12" s="81"/>
      <c r="W12" s="81"/>
      <c r="X12" s="81"/>
      <c r="Y12" s="81"/>
      <c r="Z12">
        <v>1</v>
      </c>
      <c r="AA12" s="80" t="str">
        <f>REPLACE(INDEX(GroupVertices[Group],MATCH(Edges[[#This Row],[Vertex 1]],GroupVertices[Vertex],0)),1,1,"")</f>
        <v>1</v>
      </c>
      <c r="AB12" s="80" t="str">
        <f>REPLACE(INDEX(GroupVertices[Group],MATCH(Edges[[#This Row],[Vertex 2]],GroupVertices[Vertex],0)),1,1,"")</f>
        <v>1</v>
      </c>
      <c r="AC12" s="48"/>
      <c r="AD12" s="49"/>
      <c r="AE12" s="48"/>
      <c r="AF12" s="49"/>
      <c r="AG12" s="48"/>
      <c r="AH12" s="49"/>
      <c r="AI12" s="48"/>
      <c r="AJ12" s="49"/>
      <c r="AK12" s="48"/>
    </row>
    <row r="13" spans="1:37" ht="15">
      <c r="A13" s="66" t="s">
        <v>215</v>
      </c>
      <c r="B13" s="66" t="s">
        <v>215</v>
      </c>
      <c r="C13" s="67" t="s">
        <v>544</v>
      </c>
      <c r="D13" s="68">
        <v>2</v>
      </c>
      <c r="E13" s="69"/>
      <c r="F13" s="70">
        <v>40</v>
      </c>
      <c r="G13" s="67"/>
      <c r="H13" s="71"/>
      <c r="I13" s="72"/>
      <c r="J13" s="72"/>
      <c r="K13" s="34"/>
      <c r="L13" s="79">
        <v>13</v>
      </c>
      <c r="M13" s="79"/>
      <c r="N13" s="74"/>
      <c r="O13" s="81" t="s">
        <v>255</v>
      </c>
      <c r="P13" s="81" t="s">
        <v>257</v>
      </c>
      <c r="Q13" s="81"/>
      <c r="R13" s="81"/>
      <c r="S13" s="81"/>
      <c r="T13" s="81"/>
      <c r="U13" s="81"/>
      <c r="V13" s="81"/>
      <c r="W13" s="81"/>
      <c r="X13" s="81"/>
      <c r="Y13" s="81"/>
      <c r="Z13">
        <v>1</v>
      </c>
      <c r="AA13" s="80" t="str">
        <f>REPLACE(INDEX(GroupVertices[Group],MATCH(Edges[[#This Row],[Vertex 1]],GroupVertices[Vertex],0)),1,1,"")</f>
        <v>1</v>
      </c>
      <c r="AB13" s="80" t="str">
        <f>REPLACE(INDEX(GroupVertices[Group],MATCH(Edges[[#This Row],[Vertex 2]],GroupVertices[Vertex],0)),1,1,"")</f>
        <v>1</v>
      </c>
      <c r="AC13" s="48"/>
      <c r="AD13" s="49"/>
      <c r="AE13" s="48"/>
      <c r="AF13" s="49"/>
      <c r="AG13" s="48"/>
      <c r="AH13" s="49"/>
      <c r="AI13" s="48"/>
      <c r="AJ13" s="49"/>
      <c r="AK13" s="48"/>
    </row>
    <row r="14" spans="1:37" ht="15">
      <c r="A14" s="66" t="s">
        <v>216</v>
      </c>
      <c r="B14" s="66" t="s">
        <v>216</v>
      </c>
      <c r="C14" s="67" t="s">
        <v>544</v>
      </c>
      <c r="D14" s="68">
        <v>2</v>
      </c>
      <c r="E14" s="69"/>
      <c r="F14" s="70">
        <v>40</v>
      </c>
      <c r="G14" s="67"/>
      <c r="H14" s="71"/>
      <c r="I14" s="72"/>
      <c r="J14" s="72"/>
      <c r="K14" s="34"/>
      <c r="L14" s="79">
        <v>14</v>
      </c>
      <c r="M14" s="79"/>
      <c r="N14" s="74"/>
      <c r="O14" s="81" t="s">
        <v>255</v>
      </c>
      <c r="P14" s="81" t="s">
        <v>257</v>
      </c>
      <c r="Q14" s="81"/>
      <c r="R14" s="81"/>
      <c r="S14" s="81"/>
      <c r="T14" s="81"/>
      <c r="U14" s="81"/>
      <c r="V14" s="81"/>
      <c r="W14" s="81"/>
      <c r="X14" s="81"/>
      <c r="Y14" s="81"/>
      <c r="Z14">
        <v>1</v>
      </c>
      <c r="AA14" s="80" t="str">
        <f>REPLACE(INDEX(GroupVertices[Group],MATCH(Edges[[#This Row],[Vertex 1]],GroupVertices[Vertex],0)),1,1,"")</f>
        <v>1</v>
      </c>
      <c r="AB14" s="80" t="str">
        <f>REPLACE(INDEX(GroupVertices[Group],MATCH(Edges[[#This Row],[Vertex 2]],GroupVertices[Vertex],0)),1,1,"")</f>
        <v>1</v>
      </c>
      <c r="AC14" s="48"/>
      <c r="AD14" s="49"/>
      <c r="AE14" s="48"/>
      <c r="AF14" s="49"/>
      <c r="AG14" s="48"/>
      <c r="AH14" s="49"/>
      <c r="AI14" s="48"/>
      <c r="AJ14" s="49"/>
      <c r="AK14" s="48"/>
    </row>
    <row r="15" spans="1:37" ht="15">
      <c r="A15" s="66" t="s">
        <v>217</v>
      </c>
      <c r="B15" s="66" t="s">
        <v>217</v>
      </c>
      <c r="C15" s="67" t="s">
        <v>544</v>
      </c>
      <c r="D15" s="68">
        <v>2</v>
      </c>
      <c r="E15" s="69"/>
      <c r="F15" s="70">
        <v>40</v>
      </c>
      <c r="G15" s="67"/>
      <c r="H15" s="71"/>
      <c r="I15" s="72"/>
      <c r="J15" s="72"/>
      <c r="K15" s="34"/>
      <c r="L15" s="79">
        <v>15</v>
      </c>
      <c r="M15" s="79"/>
      <c r="N15" s="74"/>
      <c r="O15" s="81" t="s">
        <v>255</v>
      </c>
      <c r="P15" s="81" t="s">
        <v>257</v>
      </c>
      <c r="Q15" s="81"/>
      <c r="R15" s="81"/>
      <c r="S15" s="81"/>
      <c r="T15" s="81"/>
      <c r="U15" s="81"/>
      <c r="V15" s="81"/>
      <c r="W15" s="81"/>
      <c r="X15" s="81"/>
      <c r="Y15" s="81"/>
      <c r="Z15">
        <v>1</v>
      </c>
      <c r="AA15" s="80" t="str">
        <f>REPLACE(INDEX(GroupVertices[Group],MATCH(Edges[[#This Row],[Vertex 1]],GroupVertices[Vertex],0)),1,1,"")</f>
        <v>1</v>
      </c>
      <c r="AB15" s="80" t="str">
        <f>REPLACE(INDEX(GroupVertices[Group],MATCH(Edges[[#This Row],[Vertex 2]],GroupVertices[Vertex],0)),1,1,"")</f>
        <v>1</v>
      </c>
      <c r="AC15" s="48"/>
      <c r="AD15" s="49"/>
      <c r="AE15" s="48"/>
      <c r="AF15" s="49"/>
      <c r="AG15" s="48"/>
      <c r="AH15" s="49"/>
      <c r="AI15" s="48"/>
      <c r="AJ15" s="49"/>
      <c r="AK15" s="48"/>
    </row>
    <row r="16" spans="1:37" ht="15">
      <c r="A16" s="66" t="s">
        <v>218</v>
      </c>
      <c r="B16" s="66" t="s">
        <v>218</v>
      </c>
      <c r="C16" s="67" t="s">
        <v>544</v>
      </c>
      <c r="D16" s="68">
        <v>2</v>
      </c>
      <c r="E16" s="69"/>
      <c r="F16" s="70">
        <v>40</v>
      </c>
      <c r="G16" s="67"/>
      <c r="H16" s="71"/>
      <c r="I16" s="72"/>
      <c r="J16" s="72"/>
      <c r="K16" s="34"/>
      <c r="L16" s="79">
        <v>16</v>
      </c>
      <c r="M16" s="79"/>
      <c r="N16" s="74"/>
      <c r="O16" s="81" t="s">
        <v>255</v>
      </c>
      <c r="P16" s="81" t="s">
        <v>257</v>
      </c>
      <c r="Q16" s="81"/>
      <c r="R16" s="81"/>
      <c r="S16" s="81"/>
      <c r="T16" s="81"/>
      <c r="U16" s="81"/>
      <c r="V16" s="81"/>
      <c r="W16" s="81"/>
      <c r="X16" s="81"/>
      <c r="Y16" s="81"/>
      <c r="Z16">
        <v>1</v>
      </c>
      <c r="AA16" s="80" t="str">
        <f>REPLACE(INDEX(GroupVertices[Group],MATCH(Edges[[#This Row],[Vertex 1]],GroupVertices[Vertex],0)),1,1,"")</f>
        <v>1</v>
      </c>
      <c r="AB16" s="80" t="str">
        <f>REPLACE(INDEX(GroupVertices[Group],MATCH(Edges[[#This Row],[Vertex 2]],GroupVertices[Vertex],0)),1,1,"")</f>
        <v>1</v>
      </c>
      <c r="AC16" s="48"/>
      <c r="AD16" s="49"/>
      <c r="AE16" s="48"/>
      <c r="AF16" s="49"/>
      <c r="AG16" s="48"/>
      <c r="AH16" s="49"/>
      <c r="AI16" s="48"/>
      <c r="AJ16" s="49"/>
      <c r="AK16" s="48"/>
    </row>
    <row r="17" spans="1:37" ht="15">
      <c r="A17" s="66" t="s">
        <v>219</v>
      </c>
      <c r="B17" s="66" t="s">
        <v>219</v>
      </c>
      <c r="C17" s="67" t="s">
        <v>544</v>
      </c>
      <c r="D17" s="68">
        <v>2</v>
      </c>
      <c r="E17" s="69"/>
      <c r="F17" s="70">
        <v>40</v>
      </c>
      <c r="G17" s="67"/>
      <c r="H17" s="71"/>
      <c r="I17" s="72"/>
      <c r="J17" s="72"/>
      <c r="K17" s="34"/>
      <c r="L17" s="79">
        <v>17</v>
      </c>
      <c r="M17" s="79"/>
      <c r="N17" s="74"/>
      <c r="O17" s="81" t="s">
        <v>255</v>
      </c>
      <c r="P17" s="81" t="s">
        <v>257</v>
      </c>
      <c r="Q17" s="81"/>
      <c r="R17" s="81"/>
      <c r="S17" s="81"/>
      <c r="T17" s="81"/>
      <c r="U17" s="81"/>
      <c r="V17" s="81"/>
      <c r="W17" s="81"/>
      <c r="X17" s="81"/>
      <c r="Y17" s="81"/>
      <c r="Z17">
        <v>1</v>
      </c>
      <c r="AA17" s="80" t="str">
        <f>REPLACE(INDEX(GroupVertices[Group],MATCH(Edges[[#This Row],[Vertex 1]],GroupVertices[Vertex],0)),1,1,"")</f>
        <v>1</v>
      </c>
      <c r="AB17" s="80" t="str">
        <f>REPLACE(INDEX(GroupVertices[Group],MATCH(Edges[[#This Row],[Vertex 2]],GroupVertices[Vertex],0)),1,1,"")</f>
        <v>1</v>
      </c>
      <c r="AC17" s="48"/>
      <c r="AD17" s="49"/>
      <c r="AE17" s="48"/>
      <c r="AF17" s="49"/>
      <c r="AG17" s="48"/>
      <c r="AH17" s="49"/>
      <c r="AI17" s="48"/>
      <c r="AJ17" s="49"/>
      <c r="AK17" s="48"/>
    </row>
    <row r="18" spans="1:37" ht="15">
      <c r="A18" s="66" t="s">
        <v>220</v>
      </c>
      <c r="B18" s="66" t="s">
        <v>220</v>
      </c>
      <c r="C18" s="67" t="s">
        <v>544</v>
      </c>
      <c r="D18" s="68">
        <v>2</v>
      </c>
      <c r="E18" s="69"/>
      <c r="F18" s="70">
        <v>40</v>
      </c>
      <c r="G18" s="67"/>
      <c r="H18" s="71"/>
      <c r="I18" s="72"/>
      <c r="J18" s="72"/>
      <c r="K18" s="34"/>
      <c r="L18" s="79">
        <v>18</v>
      </c>
      <c r="M18" s="79"/>
      <c r="N18" s="74"/>
      <c r="O18" s="81" t="s">
        <v>255</v>
      </c>
      <c r="P18" s="81" t="s">
        <v>257</v>
      </c>
      <c r="Q18" s="81"/>
      <c r="R18" s="81"/>
      <c r="S18" s="81"/>
      <c r="T18" s="81"/>
      <c r="U18" s="81"/>
      <c r="V18" s="81"/>
      <c r="W18" s="81"/>
      <c r="X18" s="81"/>
      <c r="Y18" s="81"/>
      <c r="Z18">
        <v>1</v>
      </c>
      <c r="AA18" s="80" t="str">
        <f>REPLACE(INDEX(GroupVertices[Group],MATCH(Edges[[#This Row],[Vertex 1]],GroupVertices[Vertex],0)),1,1,"")</f>
        <v>1</v>
      </c>
      <c r="AB18" s="80" t="str">
        <f>REPLACE(INDEX(GroupVertices[Group],MATCH(Edges[[#This Row],[Vertex 2]],GroupVertices[Vertex],0)),1,1,"")</f>
        <v>1</v>
      </c>
      <c r="AC18" s="48"/>
      <c r="AD18" s="49"/>
      <c r="AE18" s="48"/>
      <c r="AF18" s="49"/>
      <c r="AG18" s="48"/>
      <c r="AH18" s="49"/>
      <c r="AI18" s="48"/>
      <c r="AJ18" s="49"/>
      <c r="AK18" s="48"/>
    </row>
    <row r="19" spans="1:37" ht="15">
      <c r="A19" s="66" t="s">
        <v>221</v>
      </c>
      <c r="B19" s="66" t="s">
        <v>221</v>
      </c>
      <c r="C19" s="67" t="s">
        <v>544</v>
      </c>
      <c r="D19" s="68">
        <v>2</v>
      </c>
      <c r="E19" s="69"/>
      <c r="F19" s="70">
        <v>40</v>
      </c>
      <c r="G19" s="67"/>
      <c r="H19" s="71"/>
      <c r="I19" s="72"/>
      <c r="J19" s="72"/>
      <c r="K19" s="34"/>
      <c r="L19" s="79">
        <v>19</v>
      </c>
      <c r="M19" s="79"/>
      <c r="N19" s="74"/>
      <c r="O19" s="81" t="s">
        <v>255</v>
      </c>
      <c r="P19" s="81" t="s">
        <v>257</v>
      </c>
      <c r="Q19" s="81"/>
      <c r="R19" s="81"/>
      <c r="S19" s="81"/>
      <c r="T19" s="81"/>
      <c r="U19" s="81"/>
      <c r="V19" s="81"/>
      <c r="W19" s="81"/>
      <c r="X19" s="81"/>
      <c r="Y19" s="81"/>
      <c r="Z19">
        <v>1</v>
      </c>
      <c r="AA19" s="80" t="str">
        <f>REPLACE(INDEX(GroupVertices[Group],MATCH(Edges[[#This Row],[Vertex 1]],GroupVertices[Vertex],0)),1,1,"")</f>
        <v>1</v>
      </c>
      <c r="AB19" s="80" t="str">
        <f>REPLACE(INDEX(GroupVertices[Group],MATCH(Edges[[#This Row],[Vertex 2]],GroupVertices[Vertex],0)),1,1,"")</f>
        <v>1</v>
      </c>
      <c r="AC19" s="48"/>
      <c r="AD19" s="49"/>
      <c r="AE19" s="48"/>
      <c r="AF19" s="49"/>
      <c r="AG19" s="48"/>
      <c r="AH19" s="49"/>
      <c r="AI19" s="48"/>
      <c r="AJ19" s="49"/>
      <c r="AK19" s="48"/>
    </row>
    <row r="20" spans="1:37" ht="15">
      <c r="A20" s="66" t="s">
        <v>222</v>
      </c>
      <c r="B20" s="66" t="s">
        <v>222</v>
      </c>
      <c r="C20" s="67" t="s">
        <v>544</v>
      </c>
      <c r="D20" s="68">
        <v>2</v>
      </c>
      <c r="E20" s="69"/>
      <c r="F20" s="70">
        <v>40</v>
      </c>
      <c r="G20" s="67"/>
      <c r="H20" s="71"/>
      <c r="I20" s="72"/>
      <c r="J20" s="72"/>
      <c r="K20" s="34"/>
      <c r="L20" s="79">
        <v>20</v>
      </c>
      <c r="M20" s="79"/>
      <c r="N20" s="74"/>
      <c r="O20" s="81" t="s">
        <v>255</v>
      </c>
      <c r="P20" s="81" t="s">
        <v>257</v>
      </c>
      <c r="Q20" s="81"/>
      <c r="R20" s="81"/>
      <c r="S20" s="81"/>
      <c r="T20" s="81"/>
      <c r="U20" s="81"/>
      <c r="V20" s="81"/>
      <c r="W20" s="81"/>
      <c r="X20" s="81"/>
      <c r="Y20" s="81"/>
      <c r="Z20">
        <v>1</v>
      </c>
      <c r="AA20" s="80" t="str">
        <f>REPLACE(INDEX(GroupVertices[Group],MATCH(Edges[[#This Row],[Vertex 1]],GroupVertices[Vertex],0)),1,1,"")</f>
        <v>1</v>
      </c>
      <c r="AB20" s="80" t="str">
        <f>REPLACE(INDEX(GroupVertices[Group],MATCH(Edges[[#This Row],[Vertex 2]],GroupVertices[Vertex],0)),1,1,"")</f>
        <v>1</v>
      </c>
      <c r="AC20" s="48"/>
      <c r="AD20" s="49"/>
      <c r="AE20" s="48"/>
      <c r="AF20" s="49"/>
      <c r="AG20" s="48"/>
      <c r="AH20" s="49"/>
      <c r="AI20" s="48"/>
      <c r="AJ20" s="49"/>
      <c r="AK20" s="48"/>
    </row>
    <row r="21" spans="1:37" ht="15">
      <c r="A21" s="66" t="s">
        <v>223</v>
      </c>
      <c r="B21" s="66" t="s">
        <v>223</v>
      </c>
      <c r="C21" s="67" t="s">
        <v>544</v>
      </c>
      <c r="D21" s="68">
        <v>2</v>
      </c>
      <c r="E21" s="69"/>
      <c r="F21" s="70">
        <v>40</v>
      </c>
      <c r="G21" s="67"/>
      <c r="H21" s="71"/>
      <c r="I21" s="72"/>
      <c r="J21" s="72"/>
      <c r="K21" s="34"/>
      <c r="L21" s="79">
        <v>21</v>
      </c>
      <c r="M21" s="79"/>
      <c r="N21" s="74"/>
      <c r="O21" s="81" t="s">
        <v>255</v>
      </c>
      <c r="P21" s="81" t="s">
        <v>257</v>
      </c>
      <c r="Q21" s="81"/>
      <c r="R21" s="81"/>
      <c r="S21" s="81"/>
      <c r="T21" s="81"/>
      <c r="U21" s="81"/>
      <c r="V21" s="81"/>
      <c r="W21" s="81"/>
      <c r="X21" s="81"/>
      <c r="Y21" s="81"/>
      <c r="Z21">
        <v>1</v>
      </c>
      <c r="AA21" s="80" t="str">
        <f>REPLACE(INDEX(GroupVertices[Group],MATCH(Edges[[#This Row],[Vertex 1]],GroupVertices[Vertex],0)),1,1,"")</f>
        <v>1</v>
      </c>
      <c r="AB21" s="80" t="str">
        <f>REPLACE(INDEX(GroupVertices[Group],MATCH(Edges[[#This Row],[Vertex 2]],GroupVertices[Vertex],0)),1,1,"")</f>
        <v>1</v>
      </c>
      <c r="AC21" s="48"/>
      <c r="AD21" s="49"/>
      <c r="AE21" s="48"/>
      <c r="AF21" s="49"/>
      <c r="AG21" s="48"/>
      <c r="AH21" s="49"/>
      <c r="AI21" s="48"/>
      <c r="AJ21" s="49"/>
      <c r="AK21" s="48"/>
    </row>
    <row r="22" spans="1:37" ht="15">
      <c r="A22" s="66" t="s">
        <v>224</v>
      </c>
      <c r="B22" s="66" t="s">
        <v>248</v>
      </c>
      <c r="C22" s="67" t="s">
        <v>544</v>
      </c>
      <c r="D22" s="68">
        <v>2</v>
      </c>
      <c r="E22" s="69"/>
      <c r="F22" s="70">
        <v>40</v>
      </c>
      <c r="G22" s="67"/>
      <c r="H22" s="71"/>
      <c r="I22" s="72"/>
      <c r="J22" s="72"/>
      <c r="K22" s="34"/>
      <c r="L22" s="79">
        <v>22</v>
      </c>
      <c r="M22" s="79"/>
      <c r="N22" s="74"/>
      <c r="O22" s="81" t="s">
        <v>256</v>
      </c>
      <c r="P22" s="81" t="s">
        <v>258</v>
      </c>
      <c r="Q22" s="81"/>
      <c r="R22" s="81"/>
      <c r="S22" s="81"/>
      <c r="T22" s="81"/>
      <c r="U22" s="81"/>
      <c r="V22" s="81"/>
      <c r="W22" s="81"/>
      <c r="X22" s="81"/>
      <c r="Y22" s="81" t="s">
        <v>259</v>
      </c>
      <c r="Z22">
        <v>1</v>
      </c>
      <c r="AA22" s="80" t="str">
        <f>REPLACE(INDEX(GroupVertices[Group],MATCH(Edges[[#This Row],[Vertex 1]],GroupVertices[Vertex],0)),1,1,"")</f>
        <v>2</v>
      </c>
      <c r="AB22" s="80" t="str">
        <f>REPLACE(INDEX(GroupVertices[Group],MATCH(Edges[[#This Row],[Vertex 2]],GroupVertices[Vertex],0)),1,1,"")</f>
        <v>2</v>
      </c>
      <c r="AC22" s="48"/>
      <c r="AD22" s="49"/>
      <c r="AE22" s="48"/>
      <c r="AF22" s="49"/>
      <c r="AG22" s="48"/>
      <c r="AH22" s="49"/>
      <c r="AI22" s="48"/>
      <c r="AJ22" s="49"/>
      <c r="AK22" s="48"/>
    </row>
    <row r="23" spans="1:37" ht="15">
      <c r="A23" s="66" t="s">
        <v>225</v>
      </c>
      <c r="B23" s="66" t="s">
        <v>224</v>
      </c>
      <c r="C23" s="67" t="s">
        <v>544</v>
      </c>
      <c r="D23" s="68">
        <v>2</v>
      </c>
      <c r="E23" s="69"/>
      <c r="F23" s="70">
        <v>40</v>
      </c>
      <c r="G23" s="67"/>
      <c r="H23" s="71"/>
      <c r="I23" s="72"/>
      <c r="J23" s="72"/>
      <c r="K23" s="34"/>
      <c r="L23" s="79">
        <v>23</v>
      </c>
      <c r="M23" s="79"/>
      <c r="N23" s="74"/>
      <c r="O23" s="81" t="s">
        <v>256</v>
      </c>
      <c r="P23" s="81" t="s">
        <v>258</v>
      </c>
      <c r="Q23" s="81"/>
      <c r="R23" s="81"/>
      <c r="S23" s="81"/>
      <c r="T23" s="81"/>
      <c r="U23" s="81"/>
      <c r="V23" s="81"/>
      <c r="W23" s="81"/>
      <c r="X23" s="81"/>
      <c r="Y23" s="81" t="s">
        <v>260</v>
      </c>
      <c r="Z23">
        <v>1</v>
      </c>
      <c r="AA23" s="80" t="str">
        <f>REPLACE(INDEX(GroupVertices[Group],MATCH(Edges[[#This Row],[Vertex 1]],GroupVertices[Vertex],0)),1,1,"")</f>
        <v>2</v>
      </c>
      <c r="AB23" s="80" t="str">
        <f>REPLACE(INDEX(GroupVertices[Group],MATCH(Edges[[#This Row],[Vertex 2]],GroupVertices[Vertex],0)),1,1,"")</f>
        <v>2</v>
      </c>
      <c r="AC23" s="48"/>
      <c r="AD23" s="49"/>
      <c r="AE23" s="48"/>
      <c r="AF23" s="49"/>
      <c r="AG23" s="48"/>
      <c r="AH23" s="49"/>
      <c r="AI23" s="48"/>
      <c r="AJ23" s="49"/>
      <c r="AK23" s="48"/>
    </row>
    <row r="24" spans="1:37" ht="15">
      <c r="A24" s="66" t="s">
        <v>226</v>
      </c>
      <c r="B24" s="66" t="s">
        <v>249</v>
      </c>
      <c r="C24" s="67" t="s">
        <v>544</v>
      </c>
      <c r="D24" s="68">
        <v>2</v>
      </c>
      <c r="E24" s="69"/>
      <c r="F24" s="70">
        <v>40</v>
      </c>
      <c r="G24" s="67"/>
      <c r="H24" s="71"/>
      <c r="I24" s="72"/>
      <c r="J24" s="72"/>
      <c r="K24" s="34"/>
      <c r="L24" s="79">
        <v>24</v>
      </c>
      <c r="M24" s="79"/>
      <c r="N24" s="74"/>
      <c r="O24" s="81" t="s">
        <v>256</v>
      </c>
      <c r="P24" s="81" t="s">
        <v>258</v>
      </c>
      <c r="Q24" s="81"/>
      <c r="R24" s="81"/>
      <c r="S24" s="81"/>
      <c r="T24" s="81"/>
      <c r="U24" s="81"/>
      <c r="V24" s="81"/>
      <c r="W24" s="81"/>
      <c r="X24" s="81"/>
      <c r="Y24" s="81" t="s">
        <v>261</v>
      </c>
      <c r="Z24">
        <v>1</v>
      </c>
      <c r="AA24" s="80" t="str">
        <f>REPLACE(INDEX(GroupVertices[Group],MATCH(Edges[[#This Row],[Vertex 1]],GroupVertices[Vertex],0)),1,1,"")</f>
        <v>2</v>
      </c>
      <c r="AB24" s="80" t="str">
        <f>REPLACE(INDEX(GroupVertices[Group],MATCH(Edges[[#This Row],[Vertex 2]],GroupVertices[Vertex],0)),1,1,"")</f>
        <v>2</v>
      </c>
      <c r="AC24" s="48"/>
      <c r="AD24" s="49"/>
      <c r="AE24" s="48"/>
      <c r="AF24" s="49"/>
      <c r="AG24" s="48"/>
      <c r="AH24" s="49"/>
      <c r="AI24" s="48"/>
      <c r="AJ24" s="49"/>
      <c r="AK24" s="48"/>
    </row>
    <row r="25" spans="1:37" ht="15">
      <c r="A25" s="66" t="s">
        <v>227</v>
      </c>
      <c r="B25" s="66" t="s">
        <v>249</v>
      </c>
      <c r="C25" s="67" t="s">
        <v>544</v>
      </c>
      <c r="D25" s="68">
        <v>2</v>
      </c>
      <c r="E25" s="69"/>
      <c r="F25" s="70">
        <v>40</v>
      </c>
      <c r="G25" s="67"/>
      <c r="H25" s="71"/>
      <c r="I25" s="72"/>
      <c r="J25" s="72"/>
      <c r="K25" s="34"/>
      <c r="L25" s="79">
        <v>25</v>
      </c>
      <c r="M25" s="79"/>
      <c r="N25" s="74"/>
      <c r="O25" s="81" t="s">
        <v>256</v>
      </c>
      <c r="P25" s="81" t="s">
        <v>258</v>
      </c>
      <c r="Q25" s="81"/>
      <c r="R25" s="81"/>
      <c r="S25" s="81"/>
      <c r="T25" s="81"/>
      <c r="U25" s="81"/>
      <c r="V25" s="81"/>
      <c r="W25" s="81"/>
      <c r="X25" s="81"/>
      <c r="Y25" s="81" t="s">
        <v>261</v>
      </c>
      <c r="Z25">
        <v>1</v>
      </c>
      <c r="AA25" s="80" t="str">
        <f>REPLACE(INDEX(GroupVertices[Group],MATCH(Edges[[#This Row],[Vertex 1]],GroupVertices[Vertex],0)),1,1,"")</f>
        <v>2</v>
      </c>
      <c r="AB25" s="80" t="str">
        <f>REPLACE(INDEX(GroupVertices[Group],MATCH(Edges[[#This Row],[Vertex 2]],GroupVertices[Vertex],0)),1,1,"")</f>
        <v>2</v>
      </c>
      <c r="AC25" s="48"/>
      <c r="AD25" s="49"/>
      <c r="AE25" s="48"/>
      <c r="AF25" s="49"/>
      <c r="AG25" s="48"/>
      <c r="AH25" s="49"/>
      <c r="AI25" s="48"/>
      <c r="AJ25" s="49"/>
      <c r="AK25" s="48"/>
    </row>
    <row r="26" spans="1:37" ht="15">
      <c r="A26" s="66" t="s">
        <v>226</v>
      </c>
      <c r="B26" s="66" t="s">
        <v>240</v>
      </c>
      <c r="C26" s="67" t="s">
        <v>544</v>
      </c>
      <c r="D26" s="68">
        <v>2</v>
      </c>
      <c r="E26" s="69"/>
      <c r="F26" s="70">
        <v>40</v>
      </c>
      <c r="G26" s="67"/>
      <c r="H26" s="71"/>
      <c r="I26" s="72"/>
      <c r="J26" s="72"/>
      <c r="K26" s="34"/>
      <c r="L26" s="79">
        <v>26</v>
      </c>
      <c r="M26" s="79"/>
      <c r="N26" s="74"/>
      <c r="O26" s="81" t="s">
        <v>256</v>
      </c>
      <c r="P26" s="81" t="s">
        <v>258</v>
      </c>
      <c r="Q26" s="81"/>
      <c r="R26" s="81"/>
      <c r="S26" s="81"/>
      <c r="T26" s="81"/>
      <c r="U26" s="81"/>
      <c r="V26" s="81"/>
      <c r="W26" s="81"/>
      <c r="X26" s="81"/>
      <c r="Y26" s="81" t="s">
        <v>262</v>
      </c>
      <c r="Z26">
        <v>1</v>
      </c>
      <c r="AA26" s="80" t="str">
        <f>REPLACE(INDEX(GroupVertices[Group],MATCH(Edges[[#This Row],[Vertex 1]],GroupVertices[Vertex],0)),1,1,"")</f>
        <v>2</v>
      </c>
      <c r="AB26" s="80" t="str">
        <f>REPLACE(INDEX(GroupVertices[Group],MATCH(Edges[[#This Row],[Vertex 2]],GroupVertices[Vertex],0)),1,1,"")</f>
        <v>2</v>
      </c>
      <c r="AC26" s="48"/>
      <c r="AD26" s="49"/>
      <c r="AE26" s="48"/>
      <c r="AF26" s="49"/>
      <c r="AG26" s="48"/>
      <c r="AH26" s="49"/>
      <c r="AI26" s="48"/>
      <c r="AJ26" s="49"/>
      <c r="AK26" s="48"/>
    </row>
    <row r="27" spans="1:37" ht="15">
      <c r="A27" s="66" t="s">
        <v>227</v>
      </c>
      <c r="B27" s="66" t="s">
        <v>226</v>
      </c>
      <c r="C27" s="67" t="s">
        <v>544</v>
      </c>
      <c r="D27" s="68">
        <v>2</v>
      </c>
      <c r="E27" s="69"/>
      <c r="F27" s="70">
        <v>40</v>
      </c>
      <c r="G27" s="67"/>
      <c r="H27" s="71"/>
      <c r="I27" s="72"/>
      <c r="J27" s="72"/>
      <c r="K27" s="34"/>
      <c r="L27" s="79">
        <v>27</v>
      </c>
      <c r="M27" s="79"/>
      <c r="N27" s="74"/>
      <c r="O27" s="81" t="s">
        <v>256</v>
      </c>
      <c r="P27" s="81" t="s">
        <v>258</v>
      </c>
      <c r="Q27" s="81"/>
      <c r="R27" s="81"/>
      <c r="S27" s="81"/>
      <c r="T27" s="81"/>
      <c r="U27" s="81"/>
      <c r="V27" s="81"/>
      <c r="W27" s="81"/>
      <c r="X27" s="81"/>
      <c r="Y27" s="81" t="s">
        <v>261</v>
      </c>
      <c r="Z27">
        <v>1</v>
      </c>
      <c r="AA27" s="80" t="str">
        <f>REPLACE(INDEX(GroupVertices[Group],MATCH(Edges[[#This Row],[Vertex 1]],GroupVertices[Vertex],0)),1,1,"")</f>
        <v>2</v>
      </c>
      <c r="AB27" s="80" t="str">
        <f>REPLACE(INDEX(GroupVertices[Group],MATCH(Edges[[#This Row],[Vertex 2]],GroupVertices[Vertex],0)),1,1,"")</f>
        <v>2</v>
      </c>
      <c r="AC27" s="48"/>
      <c r="AD27" s="49"/>
      <c r="AE27" s="48"/>
      <c r="AF27" s="49"/>
      <c r="AG27" s="48"/>
      <c r="AH27" s="49"/>
      <c r="AI27" s="48"/>
      <c r="AJ27" s="49"/>
      <c r="AK27" s="48"/>
    </row>
    <row r="28" spans="1:37" ht="15">
      <c r="A28" s="66" t="s">
        <v>227</v>
      </c>
      <c r="B28" s="66" t="s">
        <v>224</v>
      </c>
      <c r="C28" s="67" t="s">
        <v>544</v>
      </c>
      <c r="D28" s="68">
        <v>2</v>
      </c>
      <c r="E28" s="69"/>
      <c r="F28" s="70">
        <v>40</v>
      </c>
      <c r="G28" s="67"/>
      <c r="H28" s="71"/>
      <c r="I28" s="72"/>
      <c r="J28" s="72"/>
      <c r="K28" s="34"/>
      <c r="L28" s="79">
        <v>28</v>
      </c>
      <c r="M28" s="79"/>
      <c r="N28" s="74"/>
      <c r="O28" s="81" t="s">
        <v>256</v>
      </c>
      <c r="P28" s="81" t="s">
        <v>258</v>
      </c>
      <c r="Q28" s="81"/>
      <c r="R28" s="81"/>
      <c r="S28" s="81"/>
      <c r="T28" s="81"/>
      <c r="U28" s="81"/>
      <c r="V28" s="81"/>
      <c r="W28" s="81"/>
      <c r="X28" s="81"/>
      <c r="Y28" s="81" t="s">
        <v>263</v>
      </c>
      <c r="Z28">
        <v>1</v>
      </c>
      <c r="AA28" s="80" t="str">
        <f>REPLACE(INDEX(GroupVertices[Group],MATCH(Edges[[#This Row],[Vertex 1]],GroupVertices[Vertex],0)),1,1,"")</f>
        <v>2</v>
      </c>
      <c r="AB28" s="80" t="str">
        <f>REPLACE(INDEX(GroupVertices[Group],MATCH(Edges[[#This Row],[Vertex 2]],GroupVertices[Vertex],0)),1,1,"")</f>
        <v>2</v>
      </c>
      <c r="AC28" s="48"/>
      <c r="AD28" s="49"/>
      <c r="AE28" s="48"/>
      <c r="AF28" s="49"/>
      <c r="AG28" s="48"/>
      <c r="AH28" s="49"/>
      <c r="AI28" s="48"/>
      <c r="AJ28" s="49"/>
      <c r="AK28" s="48"/>
    </row>
    <row r="29" spans="1:37" ht="15">
      <c r="A29" s="66" t="s">
        <v>228</v>
      </c>
      <c r="B29" s="66" t="s">
        <v>250</v>
      </c>
      <c r="C29" s="67" t="s">
        <v>544</v>
      </c>
      <c r="D29" s="68">
        <v>2</v>
      </c>
      <c r="E29" s="69"/>
      <c r="F29" s="70">
        <v>40</v>
      </c>
      <c r="G29" s="67"/>
      <c r="H29" s="71"/>
      <c r="I29" s="72"/>
      <c r="J29" s="72"/>
      <c r="K29" s="34"/>
      <c r="L29" s="79">
        <v>29</v>
      </c>
      <c r="M29" s="79"/>
      <c r="N29" s="74"/>
      <c r="O29" s="81" t="s">
        <v>256</v>
      </c>
      <c r="P29" s="81" t="s">
        <v>258</v>
      </c>
      <c r="Q29" s="81"/>
      <c r="R29" s="81"/>
      <c r="S29" s="81"/>
      <c r="T29" s="81"/>
      <c r="U29" s="81"/>
      <c r="V29" s="81"/>
      <c r="W29" s="81"/>
      <c r="X29" s="81"/>
      <c r="Y29" s="81" t="s">
        <v>264</v>
      </c>
      <c r="Z29">
        <v>1</v>
      </c>
      <c r="AA29" s="80" t="str">
        <f>REPLACE(INDEX(GroupVertices[Group],MATCH(Edges[[#This Row],[Vertex 1]],GroupVertices[Vertex],0)),1,1,"")</f>
        <v>4</v>
      </c>
      <c r="AB29" s="80" t="str">
        <f>REPLACE(INDEX(GroupVertices[Group],MATCH(Edges[[#This Row],[Vertex 2]],GroupVertices[Vertex],0)),1,1,"")</f>
        <v>4</v>
      </c>
      <c r="AC29" s="48"/>
      <c r="AD29" s="49"/>
      <c r="AE29" s="48"/>
      <c r="AF29" s="49"/>
      <c r="AG29" s="48"/>
      <c r="AH29" s="49"/>
      <c r="AI29" s="48"/>
      <c r="AJ29" s="49"/>
      <c r="AK29" s="48"/>
    </row>
    <row r="30" spans="1:37" ht="15">
      <c r="A30" s="66" t="s">
        <v>229</v>
      </c>
      <c r="B30" s="66" t="s">
        <v>250</v>
      </c>
      <c r="C30" s="67" t="s">
        <v>544</v>
      </c>
      <c r="D30" s="68">
        <v>2</v>
      </c>
      <c r="E30" s="69"/>
      <c r="F30" s="70">
        <v>40</v>
      </c>
      <c r="G30" s="67"/>
      <c r="H30" s="71"/>
      <c r="I30" s="72"/>
      <c r="J30" s="72"/>
      <c r="K30" s="34"/>
      <c r="L30" s="79">
        <v>30</v>
      </c>
      <c r="M30" s="79"/>
      <c r="N30" s="74"/>
      <c r="O30" s="81" t="s">
        <v>256</v>
      </c>
      <c r="P30" s="81" t="s">
        <v>258</v>
      </c>
      <c r="Q30" s="81"/>
      <c r="R30" s="81"/>
      <c r="S30" s="81"/>
      <c r="T30" s="81"/>
      <c r="U30" s="81"/>
      <c r="V30" s="81"/>
      <c r="W30" s="81"/>
      <c r="X30" s="81"/>
      <c r="Y30" s="81" t="s">
        <v>264</v>
      </c>
      <c r="Z30">
        <v>1</v>
      </c>
      <c r="AA30" s="80" t="str">
        <f>REPLACE(INDEX(GroupVertices[Group],MATCH(Edges[[#This Row],[Vertex 1]],GroupVertices[Vertex],0)),1,1,"")</f>
        <v>4</v>
      </c>
      <c r="AB30" s="80" t="str">
        <f>REPLACE(INDEX(GroupVertices[Group],MATCH(Edges[[#This Row],[Vertex 2]],GroupVertices[Vertex],0)),1,1,"")</f>
        <v>4</v>
      </c>
      <c r="AC30" s="48"/>
      <c r="AD30" s="49"/>
      <c r="AE30" s="48"/>
      <c r="AF30" s="49"/>
      <c r="AG30" s="48"/>
      <c r="AH30" s="49"/>
      <c r="AI30" s="48"/>
      <c r="AJ30" s="49"/>
      <c r="AK30" s="48"/>
    </row>
    <row r="31" spans="1:37" ht="15">
      <c r="A31" s="66" t="s">
        <v>230</v>
      </c>
      <c r="B31" s="66" t="s">
        <v>250</v>
      </c>
      <c r="C31" s="67" t="s">
        <v>544</v>
      </c>
      <c r="D31" s="68">
        <v>2</v>
      </c>
      <c r="E31" s="69"/>
      <c r="F31" s="70">
        <v>40</v>
      </c>
      <c r="G31" s="67"/>
      <c r="H31" s="71"/>
      <c r="I31" s="72"/>
      <c r="J31" s="72"/>
      <c r="K31" s="34"/>
      <c r="L31" s="79">
        <v>31</v>
      </c>
      <c r="M31" s="79"/>
      <c r="N31" s="74"/>
      <c r="O31" s="81" t="s">
        <v>256</v>
      </c>
      <c r="P31" s="81" t="s">
        <v>258</v>
      </c>
      <c r="Q31" s="81"/>
      <c r="R31" s="81"/>
      <c r="S31" s="81"/>
      <c r="T31" s="81"/>
      <c r="U31" s="81"/>
      <c r="V31" s="81"/>
      <c r="W31" s="81"/>
      <c r="X31" s="81"/>
      <c r="Y31" s="81" t="s">
        <v>264</v>
      </c>
      <c r="Z31">
        <v>1</v>
      </c>
      <c r="AA31" s="80" t="str">
        <f>REPLACE(INDEX(GroupVertices[Group],MATCH(Edges[[#This Row],[Vertex 1]],GroupVertices[Vertex],0)),1,1,"")</f>
        <v>4</v>
      </c>
      <c r="AB31" s="80" t="str">
        <f>REPLACE(INDEX(GroupVertices[Group],MATCH(Edges[[#This Row],[Vertex 2]],GroupVertices[Vertex],0)),1,1,"")</f>
        <v>4</v>
      </c>
      <c r="AC31" s="48"/>
      <c r="AD31" s="49"/>
      <c r="AE31" s="48"/>
      <c r="AF31" s="49"/>
      <c r="AG31" s="48"/>
      <c r="AH31" s="49"/>
      <c r="AI31" s="48"/>
      <c r="AJ31" s="49"/>
      <c r="AK31" s="48"/>
    </row>
    <row r="32" spans="1:37" ht="15">
      <c r="A32" s="66" t="s">
        <v>231</v>
      </c>
      <c r="B32" s="66" t="s">
        <v>250</v>
      </c>
      <c r="C32" s="67" t="s">
        <v>544</v>
      </c>
      <c r="D32" s="68">
        <v>2</v>
      </c>
      <c r="E32" s="69"/>
      <c r="F32" s="70">
        <v>40</v>
      </c>
      <c r="G32" s="67"/>
      <c r="H32" s="71"/>
      <c r="I32" s="72"/>
      <c r="J32" s="72"/>
      <c r="K32" s="34"/>
      <c r="L32" s="79">
        <v>32</v>
      </c>
      <c r="M32" s="79"/>
      <c r="N32" s="74"/>
      <c r="O32" s="81" t="s">
        <v>256</v>
      </c>
      <c r="P32" s="81" t="s">
        <v>258</v>
      </c>
      <c r="Q32" s="81"/>
      <c r="R32" s="81"/>
      <c r="S32" s="81"/>
      <c r="T32" s="81"/>
      <c r="U32" s="81"/>
      <c r="V32" s="81"/>
      <c r="W32" s="81"/>
      <c r="X32" s="81"/>
      <c r="Y32" s="81" t="s">
        <v>264</v>
      </c>
      <c r="Z32">
        <v>1</v>
      </c>
      <c r="AA32" s="80" t="str">
        <f>REPLACE(INDEX(GroupVertices[Group],MATCH(Edges[[#This Row],[Vertex 1]],GroupVertices[Vertex],0)),1,1,"")</f>
        <v>4</v>
      </c>
      <c r="AB32" s="80" t="str">
        <f>REPLACE(INDEX(GroupVertices[Group],MATCH(Edges[[#This Row],[Vertex 2]],GroupVertices[Vertex],0)),1,1,"")</f>
        <v>4</v>
      </c>
      <c r="AC32" s="48"/>
      <c r="AD32" s="49"/>
      <c r="AE32" s="48"/>
      <c r="AF32" s="49"/>
      <c r="AG32" s="48"/>
      <c r="AH32" s="49"/>
      <c r="AI32" s="48"/>
      <c r="AJ32" s="49"/>
      <c r="AK32" s="48"/>
    </row>
    <row r="33" spans="1:37" ht="15">
      <c r="A33" s="66" t="s">
        <v>232</v>
      </c>
      <c r="B33" s="66" t="s">
        <v>250</v>
      </c>
      <c r="C33" s="67" t="s">
        <v>544</v>
      </c>
      <c r="D33" s="68">
        <v>2</v>
      </c>
      <c r="E33" s="69"/>
      <c r="F33" s="70">
        <v>40</v>
      </c>
      <c r="G33" s="67"/>
      <c r="H33" s="71"/>
      <c r="I33" s="72"/>
      <c r="J33" s="72"/>
      <c r="K33" s="34"/>
      <c r="L33" s="79">
        <v>33</v>
      </c>
      <c r="M33" s="79"/>
      <c r="N33" s="74"/>
      <c r="O33" s="81" t="s">
        <v>256</v>
      </c>
      <c r="P33" s="81" t="s">
        <v>258</v>
      </c>
      <c r="Q33" s="81"/>
      <c r="R33" s="81"/>
      <c r="S33" s="81"/>
      <c r="T33" s="81"/>
      <c r="U33" s="81"/>
      <c r="V33" s="81"/>
      <c r="W33" s="81"/>
      <c r="X33" s="81"/>
      <c r="Y33" s="81" t="s">
        <v>264</v>
      </c>
      <c r="Z33">
        <v>1</v>
      </c>
      <c r="AA33" s="80" t="str">
        <f>REPLACE(INDEX(GroupVertices[Group],MATCH(Edges[[#This Row],[Vertex 1]],GroupVertices[Vertex],0)),1,1,"")</f>
        <v>5</v>
      </c>
      <c r="AB33" s="80" t="str">
        <f>REPLACE(INDEX(GroupVertices[Group],MATCH(Edges[[#This Row],[Vertex 2]],GroupVertices[Vertex],0)),1,1,"")</f>
        <v>4</v>
      </c>
      <c r="AC33" s="48"/>
      <c r="AD33" s="49"/>
      <c r="AE33" s="48"/>
      <c r="AF33" s="49"/>
      <c r="AG33" s="48"/>
      <c r="AH33" s="49"/>
      <c r="AI33" s="48"/>
      <c r="AJ33" s="49"/>
      <c r="AK33" s="48"/>
    </row>
    <row r="34" spans="1:37" ht="15">
      <c r="A34" s="66" t="s">
        <v>233</v>
      </c>
      <c r="B34" s="66" t="s">
        <v>250</v>
      </c>
      <c r="C34" s="67" t="s">
        <v>544</v>
      </c>
      <c r="D34" s="68">
        <v>2</v>
      </c>
      <c r="E34" s="69"/>
      <c r="F34" s="70">
        <v>40</v>
      </c>
      <c r="G34" s="67"/>
      <c r="H34" s="71"/>
      <c r="I34" s="72"/>
      <c r="J34" s="72"/>
      <c r="K34" s="34"/>
      <c r="L34" s="79">
        <v>34</v>
      </c>
      <c r="M34" s="79"/>
      <c r="N34" s="74"/>
      <c r="O34" s="81" t="s">
        <v>256</v>
      </c>
      <c r="P34" s="81" t="s">
        <v>258</v>
      </c>
      <c r="Q34" s="81"/>
      <c r="R34" s="81"/>
      <c r="S34" s="81"/>
      <c r="T34" s="81"/>
      <c r="U34" s="81"/>
      <c r="V34" s="81"/>
      <c r="W34" s="81"/>
      <c r="X34" s="81"/>
      <c r="Y34" s="81" t="s">
        <v>264</v>
      </c>
      <c r="Z34">
        <v>1</v>
      </c>
      <c r="AA34" s="80" t="str">
        <f>REPLACE(INDEX(GroupVertices[Group],MATCH(Edges[[#This Row],[Vertex 1]],GroupVertices[Vertex],0)),1,1,"")</f>
        <v>4</v>
      </c>
      <c r="AB34" s="80" t="str">
        <f>REPLACE(INDEX(GroupVertices[Group],MATCH(Edges[[#This Row],[Vertex 2]],GroupVertices[Vertex],0)),1,1,"")</f>
        <v>4</v>
      </c>
      <c r="AC34" s="48"/>
      <c r="AD34" s="49"/>
      <c r="AE34" s="48"/>
      <c r="AF34" s="49"/>
      <c r="AG34" s="48"/>
      <c r="AH34" s="49"/>
      <c r="AI34" s="48"/>
      <c r="AJ34" s="49"/>
      <c r="AK34" s="48"/>
    </row>
    <row r="35" spans="1:37" ht="15">
      <c r="A35" s="66" t="s">
        <v>229</v>
      </c>
      <c r="B35" s="66" t="s">
        <v>228</v>
      </c>
      <c r="C35" s="67" t="s">
        <v>544</v>
      </c>
      <c r="D35" s="68">
        <v>2</v>
      </c>
      <c r="E35" s="69"/>
      <c r="F35" s="70">
        <v>40</v>
      </c>
      <c r="G35" s="67"/>
      <c r="H35" s="71"/>
      <c r="I35" s="72"/>
      <c r="J35" s="72"/>
      <c r="K35" s="34"/>
      <c r="L35" s="79">
        <v>35</v>
      </c>
      <c r="M35" s="79"/>
      <c r="N35" s="74"/>
      <c r="O35" s="81" t="s">
        <v>256</v>
      </c>
      <c r="P35" s="81" t="s">
        <v>258</v>
      </c>
      <c r="Q35" s="81"/>
      <c r="R35" s="81"/>
      <c r="S35" s="81"/>
      <c r="T35" s="81"/>
      <c r="U35" s="81"/>
      <c r="V35" s="81"/>
      <c r="W35" s="81"/>
      <c r="X35" s="81"/>
      <c r="Y35" s="81" t="s">
        <v>264</v>
      </c>
      <c r="Z35">
        <v>1</v>
      </c>
      <c r="AA35" s="80" t="str">
        <f>REPLACE(INDEX(GroupVertices[Group],MATCH(Edges[[#This Row],[Vertex 1]],GroupVertices[Vertex],0)),1,1,"")</f>
        <v>4</v>
      </c>
      <c r="AB35" s="80" t="str">
        <f>REPLACE(INDEX(GroupVertices[Group],MATCH(Edges[[#This Row],[Vertex 2]],GroupVertices[Vertex],0)),1,1,"")</f>
        <v>4</v>
      </c>
      <c r="AC35" s="48"/>
      <c r="AD35" s="49"/>
      <c r="AE35" s="48"/>
      <c r="AF35" s="49"/>
      <c r="AG35" s="48"/>
      <c r="AH35" s="49"/>
      <c r="AI35" s="48"/>
      <c r="AJ35" s="49"/>
      <c r="AK35" s="48"/>
    </row>
    <row r="36" spans="1:37" ht="15">
      <c r="A36" s="66" t="s">
        <v>230</v>
      </c>
      <c r="B36" s="66" t="s">
        <v>228</v>
      </c>
      <c r="C36" s="67" t="s">
        <v>544</v>
      </c>
      <c r="D36" s="68">
        <v>2</v>
      </c>
      <c r="E36" s="69"/>
      <c r="F36" s="70">
        <v>40</v>
      </c>
      <c r="G36" s="67"/>
      <c r="H36" s="71"/>
      <c r="I36" s="72"/>
      <c r="J36" s="72"/>
      <c r="K36" s="34"/>
      <c r="L36" s="79">
        <v>36</v>
      </c>
      <c r="M36" s="79"/>
      <c r="N36" s="74"/>
      <c r="O36" s="81" t="s">
        <v>256</v>
      </c>
      <c r="P36" s="81" t="s">
        <v>258</v>
      </c>
      <c r="Q36" s="81"/>
      <c r="R36" s="81"/>
      <c r="S36" s="81"/>
      <c r="T36" s="81"/>
      <c r="U36" s="81"/>
      <c r="V36" s="81"/>
      <c r="W36" s="81"/>
      <c r="X36" s="81"/>
      <c r="Y36" s="81" t="s">
        <v>264</v>
      </c>
      <c r="Z36">
        <v>1</v>
      </c>
      <c r="AA36" s="80" t="str">
        <f>REPLACE(INDEX(GroupVertices[Group],MATCH(Edges[[#This Row],[Vertex 1]],GroupVertices[Vertex],0)),1,1,"")</f>
        <v>4</v>
      </c>
      <c r="AB36" s="80" t="str">
        <f>REPLACE(INDEX(GroupVertices[Group],MATCH(Edges[[#This Row],[Vertex 2]],GroupVertices[Vertex],0)),1,1,"")</f>
        <v>4</v>
      </c>
      <c r="AC36" s="48"/>
      <c r="AD36" s="49"/>
      <c r="AE36" s="48"/>
      <c r="AF36" s="49"/>
      <c r="AG36" s="48"/>
      <c r="AH36" s="49"/>
      <c r="AI36" s="48"/>
      <c r="AJ36" s="49"/>
      <c r="AK36" s="48"/>
    </row>
    <row r="37" spans="1:37" ht="15">
      <c r="A37" s="66" t="s">
        <v>231</v>
      </c>
      <c r="B37" s="66" t="s">
        <v>228</v>
      </c>
      <c r="C37" s="67" t="s">
        <v>544</v>
      </c>
      <c r="D37" s="68">
        <v>2</v>
      </c>
      <c r="E37" s="69"/>
      <c r="F37" s="70">
        <v>40</v>
      </c>
      <c r="G37" s="67"/>
      <c r="H37" s="71"/>
      <c r="I37" s="72"/>
      <c r="J37" s="72"/>
      <c r="K37" s="34"/>
      <c r="L37" s="79">
        <v>37</v>
      </c>
      <c r="M37" s="79"/>
      <c r="N37" s="74"/>
      <c r="O37" s="81" t="s">
        <v>256</v>
      </c>
      <c r="P37" s="81" t="s">
        <v>258</v>
      </c>
      <c r="Q37" s="81"/>
      <c r="R37" s="81"/>
      <c r="S37" s="81"/>
      <c r="T37" s="81"/>
      <c r="U37" s="81"/>
      <c r="V37" s="81"/>
      <c r="W37" s="81"/>
      <c r="X37" s="81"/>
      <c r="Y37" s="81" t="s">
        <v>264</v>
      </c>
      <c r="Z37">
        <v>1</v>
      </c>
      <c r="AA37" s="80" t="str">
        <f>REPLACE(INDEX(GroupVertices[Group],MATCH(Edges[[#This Row],[Vertex 1]],GroupVertices[Vertex],0)),1,1,"")</f>
        <v>4</v>
      </c>
      <c r="AB37" s="80" t="str">
        <f>REPLACE(INDEX(GroupVertices[Group],MATCH(Edges[[#This Row],[Vertex 2]],GroupVertices[Vertex],0)),1,1,"")</f>
        <v>4</v>
      </c>
      <c r="AC37" s="48"/>
      <c r="AD37" s="49"/>
      <c r="AE37" s="48"/>
      <c r="AF37" s="49"/>
      <c r="AG37" s="48"/>
      <c r="AH37" s="49"/>
      <c r="AI37" s="48"/>
      <c r="AJ37" s="49"/>
      <c r="AK37" s="48"/>
    </row>
    <row r="38" spans="1:37" ht="15">
      <c r="A38" s="66" t="s">
        <v>232</v>
      </c>
      <c r="B38" s="66" t="s">
        <v>228</v>
      </c>
      <c r="C38" s="67" t="s">
        <v>544</v>
      </c>
      <c r="D38" s="68">
        <v>2</v>
      </c>
      <c r="E38" s="69"/>
      <c r="F38" s="70">
        <v>40</v>
      </c>
      <c r="G38" s="67"/>
      <c r="H38" s="71"/>
      <c r="I38" s="72"/>
      <c r="J38" s="72"/>
      <c r="K38" s="34"/>
      <c r="L38" s="79">
        <v>38</v>
      </c>
      <c r="M38" s="79"/>
      <c r="N38" s="74"/>
      <c r="O38" s="81" t="s">
        <v>256</v>
      </c>
      <c r="P38" s="81" t="s">
        <v>258</v>
      </c>
      <c r="Q38" s="81"/>
      <c r="R38" s="81"/>
      <c r="S38" s="81"/>
      <c r="T38" s="81"/>
      <c r="U38" s="81"/>
      <c r="V38" s="81"/>
      <c r="W38" s="81"/>
      <c r="X38" s="81"/>
      <c r="Y38" s="81" t="s">
        <v>264</v>
      </c>
      <c r="Z38">
        <v>1</v>
      </c>
      <c r="AA38" s="80" t="str">
        <f>REPLACE(INDEX(GroupVertices[Group],MATCH(Edges[[#This Row],[Vertex 1]],GroupVertices[Vertex],0)),1,1,"")</f>
        <v>5</v>
      </c>
      <c r="AB38" s="80" t="str">
        <f>REPLACE(INDEX(GroupVertices[Group],MATCH(Edges[[#This Row],[Vertex 2]],GroupVertices[Vertex],0)),1,1,"")</f>
        <v>4</v>
      </c>
      <c r="AC38" s="48"/>
      <c r="AD38" s="49"/>
      <c r="AE38" s="48"/>
      <c r="AF38" s="49"/>
      <c r="AG38" s="48"/>
      <c r="AH38" s="49"/>
      <c r="AI38" s="48"/>
      <c r="AJ38" s="49"/>
      <c r="AK38" s="48"/>
    </row>
    <row r="39" spans="1:37" ht="15">
      <c r="A39" s="66" t="s">
        <v>233</v>
      </c>
      <c r="B39" s="66" t="s">
        <v>228</v>
      </c>
      <c r="C39" s="67" t="s">
        <v>544</v>
      </c>
      <c r="D39" s="68">
        <v>2</v>
      </c>
      <c r="E39" s="69"/>
      <c r="F39" s="70">
        <v>40</v>
      </c>
      <c r="G39" s="67"/>
      <c r="H39" s="71"/>
      <c r="I39" s="72"/>
      <c r="J39" s="72"/>
      <c r="K39" s="34"/>
      <c r="L39" s="79">
        <v>39</v>
      </c>
      <c r="M39" s="79"/>
      <c r="N39" s="74"/>
      <c r="O39" s="81" t="s">
        <v>256</v>
      </c>
      <c r="P39" s="81" t="s">
        <v>258</v>
      </c>
      <c r="Q39" s="81"/>
      <c r="R39" s="81"/>
      <c r="S39" s="81"/>
      <c r="T39" s="81"/>
      <c r="U39" s="81"/>
      <c r="V39" s="81"/>
      <c r="W39" s="81"/>
      <c r="X39" s="81"/>
      <c r="Y39" s="81" t="s">
        <v>264</v>
      </c>
      <c r="Z39">
        <v>1</v>
      </c>
      <c r="AA39" s="80" t="str">
        <f>REPLACE(INDEX(GroupVertices[Group],MATCH(Edges[[#This Row],[Vertex 1]],GroupVertices[Vertex],0)),1,1,"")</f>
        <v>4</v>
      </c>
      <c r="AB39" s="80" t="str">
        <f>REPLACE(INDEX(GroupVertices[Group],MATCH(Edges[[#This Row],[Vertex 2]],GroupVertices[Vertex],0)),1,1,"")</f>
        <v>4</v>
      </c>
      <c r="AC39" s="48"/>
      <c r="AD39" s="49"/>
      <c r="AE39" s="48"/>
      <c r="AF39" s="49"/>
      <c r="AG39" s="48"/>
      <c r="AH39" s="49"/>
      <c r="AI39" s="48"/>
      <c r="AJ39" s="49"/>
      <c r="AK39" s="48"/>
    </row>
    <row r="40" spans="1:37" ht="15">
      <c r="A40" s="66" t="s">
        <v>230</v>
      </c>
      <c r="B40" s="66" t="s">
        <v>229</v>
      </c>
      <c r="C40" s="67" t="s">
        <v>544</v>
      </c>
      <c r="D40" s="68">
        <v>2</v>
      </c>
      <c r="E40" s="69"/>
      <c r="F40" s="70">
        <v>40</v>
      </c>
      <c r="G40" s="67"/>
      <c r="H40" s="71"/>
      <c r="I40" s="72"/>
      <c r="J40" s="72"/>
      <c r="K40" s="34"/>
      <c r="L40" s="79">
        <v>40</v>
      </c>
      <c r="M40" s="79"/>
      <c r="N40" s="74"/>
      <c r="O40" s="81" t="s">
        <v>256</v>
      </c>
      <c r="P40" s="81" t="s">
        <v>258</v>
      </c>
      <c r="Q40" s="81"/>
      <c r="R40" s="81"/>
      <c r="S40" s="81"/>
      <c r="T40" s="81"/>
      <c r="U40" s="81"/>
      <c r="V40" s="81"/>
      <c r="W40" s="81"/>
      <c r="X40" s="81"/>
      <c r="Y40" s="81" t="s">
        <v>264</v>
      </c>
      <c r="Z40">
        <v>1</v>
      </c>
      <c r="AA40" s="80" t="str">
        <f>REPLACE(INDEX(GroupVertices[Group],MATCH(Edges[[#This Row],[Vertex 1]],GroupVertices[Vertex],0)),1,1,"")</f>
        <v>4</v>
      </c>
      <c r="AB40" s="80" t="str">
        <f>REPLACE(INDEX(GroupVertices[Group],MATCH(Edges[[#This Row],[Vertex 2]],GroupVertices[Vertex],0)),1,1,"")</f>
        <v>4</v>
      </c>
      <c r="AC40" s="48"/>
      <c r="AD40" s="49"/>
      <c r="AE40" s="48"/>
      <c r="AF40" s="49"/>
      <c r="AG40" s="48"/>
      <c r="AH40" s="49"/>
      <c r="AI40" s="48"/>
      <c r="AJ40" s="49"/>
      <c r="AK40" s="48"/>
    </row>
    <row r="41" spans="1:37" ht="15">
      <c r="A41" s="66" t="s">
        <v>231</v>
      </c>
      <c r="B41" s="66" t="s">
        <v>229</v>
      </c>
      <c r="C41" s="67" t="s">
        <v>544</v>
      </c>
      <c r="D41" s="68">
        <v>2</v>
      </c>
      <c r="E41" s="69"/>
      <c r="F41" s="70">
        <v>40</v>
      </c>
      <c r="G41" s="67"/>
      <c r="H41" s="71"/>
      <c r="I41" s="72"/>
      <c r="J41" s="72"/>
      <c r="K41" s="34"/>
      <c r="L41" s="79">
        <v>41</v>
      </c>
      <c r="M41" s="79"/>
      <c r="N41" s="74"/>
      <c r="O41" s="81" t="s">
        <v>256</v>
      </c>
      <c r="P41" s="81" t="s">
        <v>258</v>
      </c>
      <c r="Q41" s="81"/>
      <c r="R41" s="81"/>
      <c r="S41" s="81"/>
      <c r="T41" s="81"/>
      <c r="U41" s="81"/>
      <c r="V41" s="81"/>
      <c r="W41" s="81"/>
      <c r="X41" s="81"/>
      <c r="Y41" s="81" t="s">
        <v>264</v>
      </c>
      <c r="Z41">
        <v>1</v>
      </c>
      <c r="AA41" s="80" t="str">
        <f>REPLACE(INDEX(GroupVertices[Group],MATCH(Edges[[#This Row],[Vertex 1]],GroupVertices[Vertex],0)),1,1,"")</f>
        <v>4</v>
      </c>
      <c r="AB41" s="80" t="str">
        <f>REPLACE(INDEX(GroupVertices[Group],MATCH(Edges[[#This Row],[Vertex 2]],GroupVertices[Vertex],0)),1,1,"")</f>
        <v>4</v>
      </c>
      <c r="AC41" s="48"/>
      <c r="AD41" s="49"/>
      <c r="AE41" s="48"/>
      <c r="AF41" s="49"/>
      <c r="AG41" s="48"/>
      <c r="AH41" s="49"/>
      <c r="AI41" s="48"/>
      <c r="AJ41" s="49"/>
      <c r="AK41" s="48"/>
    </row>
    <row r="42" spans="1:37" ht="15">
      <c r="A42" s="66" t="s">
        <v>232</v>
      </c>
      <c r="B42" s="66" t="s">
        <v>229</v>
      </c>
      <c r="C42" s="67" t="s">
        <v>544</v>
      </c>
      <c r="D42" s="68">
        <v>2</v>
      </c>
      <c r="E42" s="69"/>
      <c r="F42" s="70">
        <v>40</v>
      </c>
      <c r="G42" s="67"/>
      <c r="H42" s="71"/>
      <c r="I42" s="72"/>
      <c r="J42" s="72"/>
      <c r="K42" s="34"/>
      <c r="L42" s="79">
        <v>42</v>
      </c>
      <c r="M42" s="79"/>
      <c r="N42" s="74"/>
      <c r="O42" s="81" t="s">
        <v>256</v>
      </c>
      <c r="P42" s="81" t="s">
        <v>258</v>
      </c>
      <c r="Q42" s="81"/>
      <c r="R42" s="81"/>
      <c r="S42" s="81"/>
      <c r="T42" s="81"/>
      <c r="U42" s="81"/>
      <c r="V42" s="81"/>
      <c r="W42" s="81"/>
      <c r="X42" s="81"/>
      <c r="Y42" s="81" t="s">
        <v>264</v>
      </c>
      <c r="Z42">
        <v>1</v>
      </c>
      <c r="AA42" s="80" t="str">
        <f>REPLACE(INDEX(GroupVertices[Group],MATCH(Edges[[#This Row],[Vertex 1]],GroupVertices[Vertex],0)),1,1,"")</f>
        <v>5</v>
      </c>
      <c r="AB42" s="80" t="str">
        <f>REPLACE(INDEX(GroupVertices[Group],MATCH(Edges[[#This Row],[Vertex 2]],GroupVertices[Vertex],0)),1,1,"")</f>
        <v>4</v>
      </c>
      <c r="AC42" s="48"/>
      <c r="AD42" s="49"/>
      <c r="AE42" s="48"/>
      <c r="AF42" s="49"/>
      <c r="AG42" s="48"/>
      <c r="AH42" s="49"/>
      <c r="AI42" s="48"/>
      <c r="AJ42" s="49"/>
      <c r="AK42" s="48"/>
    </row>
    <row r="43" spans="1:37" ht="15">
      <c r="A43" s="66" t="s">
        <v>233</v>
      </c>
      <c r="B43" s="66" t="s">
        <v>229</v>
      </c>
      <c r="C43" s="67" t="s">
        <v>544</v>
      </c>
      <c r="D43" s="68">
        <v>2</v>
      </c>
      <c r="E43" s="69"/>
      <c r="F43" s="70">
        <v>40</v>
      </c>
      <c r="G43" s="67"/>
      <c r="H43" s="71"/>
      <c r="I43" s="72"/>
      <c r="J43" s="72"/>
      <c r="K43" s="34"/>
      <c r="L43" s="79">
        <v>43</v>
      </c>
      <c r="M43" s="79"/>
      <c r="N43" s="74"/>
      <c r="O43" s="81" t="s">
        <v>256</v>
      </c>
      <c r="P43" s="81" t="s">
        <v>258</v>
      </c>
      <c r="Q43" s="81"/>
      <c r="R43" s="81"/>
      <c r="S43" s="81"/>
      <c r="T43" s="81"/>
      <c r="U43" s="81"/>
      <c r="V43" s="81"/>
      <c r="W43" s="81"/>
      <c r="X43" s="81"/>
      <c r="Y43" s="81" t="s">
        <v>264</v>
      </c>
      <c r="Z43">
        <v>1</v>
      </c>
      <c r="AA43" s="80" t="str">
        <f>REPLACE(INDEX(GroupVertices[Group],MATCH(Edges[[#This Row],[Vertex 1]],GroupVertices[Vertex],0)),1,1,"")</f>
        <v>4</v>
      </c>
      <c r="AB43" s="80" t="str">
        <f>REPLACE(INDEX(GroupVertices[Group],MATCH(Edges[[#This Row],[Vertex 2]],GroupVertices[Vertex],0)),1,1,"")</f>
        <v>4</v>
      </c>
      <c r="AC43" s="48"/>
      <c r="AD43" s="49"/>
      <c r="AE43" s="48"/>
      <c r="AF43" s="49"/>
      <c r="AG43" s="48"/>
      <c r="AH43" s="49"/>
      <c r="AI43" s="48"/>
      <c r="AJ43" s="49"/>
      <c r="AK43" s="48"/>
    </row>
    <row r="44" spans="1:37" ht="15">
      <c r="A44" s="66" t="s">
        <v>233</v>
      </c>
      <c r="B44" s="66" t="s">
        <v>230</v>
      </c>
      <c r="C44" s="67" t="s">
        <v>544</v>
      </c>
      <c r="D44" s="68">
        <v>2</v>
      </c>
      <c r="E44" s="69"/>
      <c r="F44" s="70">
        <v>40</v>
      </c>
      <c r="G44" s="67"/>
      <c r="H44" s="71"/>
      <c r="I44" s="72"/>
      <c r="J44" s="72"/>
      <c r="K44" s="34"/>
      <c r="L44" s="79">
        <v>44</v>
      </c>
      <c r="M44" s="79"/>
      <c r="N44" s="74"/>
      <c r="O44" s="81" t="s">
        <v>256</v>
      </c>
      <c r="P44" s="81" t="s">
        <v>258</v>
      </c>
      <c r="Q44" s="81"/>
      <c r="R44" s="81"/>
      <c r="S44" s="81"/>
      <c r="T44" s="81"/>
      <c r="U44" s="81"/>
      <c r="V44" s="81"/>
      <c r="W44" s="81"/>
      <c r="X44" s="81"/>
      <c r="Y44" s="81" t="s">
        <v>264</v>
      </c>
      <c r="Z44">
        <v>1</v>
      </c>
      <c r="AA44" s="80" t="str">
        <f>REPLACE(INDEX(GroupVertices[Group],MATCH(Edges[[#This Row],[Vertex 1]],GroupVertices[Vertex],0)),1,1,"")</f>
        <v>4</v>
      </c>
      <c r="AB44" s="80" t="str">
        <f>REPLACE(INDEX(GroupVertices[Group],MATCH(Edges[[#This Row],[Vertex 2]],GroupVertices[Vertex],0)),1,1,"")</f>
        <v>4</v>
      </c>
      <c r="AC44" s="48"/>
      <c r="AD44" s="49"/>
      <c r="AE44" s="48"/>
      <c r="AF44" s="49"/>
      <c r="AG44" s="48"/>
      <c r="AH44" s="49"/>
      <c r="AI44" s="48"/>
      <c r="AJ44" s="49"/>
      <c r="AK44" s="48"/>
    </row>
    <row r="45" spans="1:37" ht="15">
      <c r="A45" s="66" t="s">
        <v>233</v>
      </c>
      <c r="B45" s="66" t="s">
        <v>231</v>
      </c>
      <c r="C45" s="67" t="s">
        <v>544</v>
      </c>
      <c r="D45" s="68">
        <v>2</v>
      </c>
      <c r="E45" s="69"/>
      <c r="F45" s="70">
        <v>40</v>
      </c>
      <c r="G45" s="67"/>
      <c r="H45" s="71"/>
      <c r="I45" s="72"/>
      <c r="J45" s="72"/>
      <c r="K45" s="34"/>
      <c r="L45" s="79">
        <v>45</v>
      </c>
      <c r="M45" s="79"/>
      <c r="N45" s="74"/>
      <c r="O45" s="81" t="s">
        <v>256</v>
      </c>
      <c r="P45" s="81" t="s">
        <v>258</v>
      </c>
      <c r="Q45" s="81"/>
      <c r="R45" s="81"/>
      <c r="S45" s="81"/>
      <c r="T45" s="81"/>
      <c r="U45" s="81"/>
      <c r="V45" s="81"/>
      <c r="W45" s="81"/>
      <c r="X45" s="81"/>
      <c r="Y45" s="81" t="s">
        <v>264</v>
      </c>
      <c r="Z45">
        <v>1</v>
      </c>
      <c r="AA45" s="80" t="str">
        <f>REPLACE(INDEX(GroupVertices[Group],MATCH(Edges[[#This Row],[Vertex 1]],GroupVertices[Vertex],0)),1,1,"")</f>
        <v>4</v>
      </c>
      <c r="AB45" s="80" t="str">
        <f>REPLACE(INDEX(GroupVertices[Group],MATCH(Edges[[#This Row],[Vertex 2]],GroupVertices[Vertex],0)),1,1,"")</f>
        <v>4</v>
      </c>
      <c r="AC45" s="48"/>
      <c r="AD45" s="49"/>
      <c r="AE45" s="48"/>
      <c r="AF45" s="49"/>
      <c r="AG45" s="48"/>
      <c r="AH45" s="49"/>
      <c r="AI45" s="48"/>
      <c r="AJ45" s="49"/>
      <c r="AK45" s="48"/>
    </row>
    <row r="46" spans="1:37" ht="15">
      <c r="A46" s="66" t="s">
        <v>233</v>
      </c>
      <c r="B46" s="66" t="s">
        <v>232</v>
      </c>
      <c r="C46" s="67" t="s">
        <v>544</v>
      </c>
      <c r="D46" s="68">
        <v>2</v>
      </c>
      <c r="E46" s="69"/>
      <c r="F46" s="70">
        <v>40</v>
      </c>
      <c r="G46" s="67"/>
      <c r="H46" s="71"/>
      <c r="I46" s="72"/>
      <c r="J46" s="72"/>
      <c r="K46" s="34"/>
      <c r="L46" s="79">
        <v>46</v>
      </c>
      <c r="M46" s="79"/>
      <c r="N46" s="74"/>
      <c r="O46" s="81" t="s">
        <v>256</v>
      </c>
      <c r="P46" s="81" t="s">
        <v>258</v>
      </c>
      <c r="Q46" s="81"/>
      <c r="R46" s="81"/>
      <c r="S46" s="81"/>
      <c r="T46" s="81"/>
      <c r="U46" s="81"/>
      <c r="V46" s="81"/>
      <c r="W46" s="81"/>
      <c r="X46" s="81"/>
      <c r="Y46" s="81" t="s">
        <v>264</v>
      </c>
      <c r="Z46">
        <v>1</v>
      </c>
      <c r="AA46" s="80" t="str">
        <f>REPLACE(INDEX(GroupVertices[Group],MATCH(Edges[[#This Row],[Vertex 1]],GroupVertices[Vertex],0)),1,1,"")</f>
        <v>4</v>
      </c>
      <c r="AB46" s="80" t="str">
        <f>REPLACE(INDEX(GroupVertices[Group],MATCH(Edges[[#This Row],[Vertex 2]],GroupVertices[Vertex],0)),1,1,"")</f>
        <v>5</v>
      </c>
      <c r="AC46" s="48"/>
      <c r="AD46" s="49"/>
      <c r="AE46" s="48"/>
      <c r="AF46" s="49"/>
      <c r="AG46" s="48"/>
      <c r="AH46" s="49"/>
      <c r="AI46" s="48"/>
      <c r="AJ46" s="49"/>
      <c r="AK46" s="48"/>
    </row>
    <row r="47" spans="1:37" ht="15">
      <c r="A47" s="66" t="s">
        <v>234</v>
      </c>
      <c r="B47" s="66" t="s">
        <v>233</v>
      </c>
      <c r="C47" s="67" t="s">
        <v>544</v>
      </c>
      <c r="D47" s="68">
        <v>2</v>
      </c>
      <c r="E47" s="69"/>
      <c r="F47" s="70">
        <v>40</v>
      </c>
      <c r="G47" s="67"/>
      <c r="H47" s="71"/>
      <c r="I47" s="72"/>
      <c r="J47" s="72"/>
      <c r="K47" s="34"/>
      <c r="L47" s="79">
        <v>47</v>
      </c>
      <c r="M47" s="79"/>
      <c r="N47" s="74"/>
      <c r="O47" s="81" t="s">
        <v>256</v>
      </c>
      <c r="P47" s="81" t="s">
        <v>258</v>
      </c>
      <c r="Q47" s="81"/>
      <c r="R47" s="81"/>
      <c r="S47" s="81"/>
      <c r="T47" s="81"/>
      <c r="U47" s="81"/>
      <c r="V47" s="81"/>
      <c r="W47" s="81"/>
      <c r="X47" s="81"/>
      <c r="Y47" s="81" t="s">
        <v>265</v>
      </c>
      <c r="Z47">
        <v>1</v>
      </c>
      <c r="AA47" s="80" t="str">
        <f>REPLACE(INDEX(GroupVertices[Group],MATCH(Edges[[#This Row],[Vertex 1]],GroupVertices[Vertex],0)),1,1,"")</f>
        <v>3</v>
      </c>
      <c r="AB47" s="80" t="str">
        <f>REPLACE(INDEX(GroupVertices[Group],MATCH(Edges[[#This Row],[Vertex 2]],GroupVertices[Vertex],0)),1,1,"")</f>
        <v>4</v>
      </c>
      <c r="AC47" s="48"/>
      <c r="AD47" s="49"/>
      <c r="AE47" s="48"/>
      <c r="AF47" s="49"/>
      <c r="AG47" s="48"/>
      <c r="AH47" s="49"/>
      <c r="AI47" s="48"/>
      <c r="AJ47" s="49"/>
      <c r="AK47" s="48"/>
    </row>
    <row r="48" spans="1:37" ht="15">
      <c r="A48" s="66" t="s">
        <v>232</v>
      </c>
      <c r="B48" s="66" t="s">
        <v>251</v>
      </c>
      <c r="C48" s="67" t="s">
        <v>544</v>
      </c>
      <c r="D48" s="68">
        <v>2</v>
      </c>
      <c r="E48" s="69"/>
      <c r="F48" s="70">
        <v>40</v>
      </c>
      <c r="G48" s="67"/>
      <c r="H48" s="71"/>
      <c r="I48" s="72"/>
      <c r="J48" s="72"/>
      <c r="K48" s="34"/>
      <c r="L48" s="79">
        <v>48</v>
      </c>
      <c r="M48" s="79"/>
      <c r="N48" s="74"/>
      <c r="O48" s="81" t="s">
        <v>256</v>
      </c>
      <c r="P48" s="81" t="s">
        <v>258</v>
      </c>
      <c r="Q48" s="81"/>
      <c r="R48" s="81"/>
      <c r="S48" s="81"/>
      <c r="T48" s="81"/>
      <c r="U48" s="81"/>
      <c r="V48" s="81"/>
      <c r="W48" s="81"/>
      <c r="X48" s="81"/>
      <c r="Y48" s="81" t="s">
        <v>266</v>
      </c>
      <c r="Z48">
        <v>1</v>
      </c>
      <c r="AA48" s="80" t="str">
        <f>REPLACE(INDEX(GroupVertices[Group],MATCH(Edges[[#This Row],[Vertex 1]],GroupVertices[Vertex],0)),1,1,"")</f>
        <v>5</v>
      </c>
      <c r="AB48" s="80" t="str">
        <f>REPLACE(INDEX(GroupVertices[Group],MATCH(Edges[[#This Row],[Vertex 2]],GroupVertices[Vertex],0)),1,1,"")</f>
        <v>5</v>
      </c>
      <c r="AC48" s="48"/>
      <c r="AD48" s="49"/>
      <c r="AE48" s="48"/>
      <c r="AF48" s="49"/>
      <c r="AG48" s="48"/>
      <c r="AH48" s="49"/>
      <c r="AI48" s="48"/>
      <c r="AJ48" s="49"/>
      <c r="AK48" s="48"/>
    </row>
    <row r="49" spans="1:37" ht="15">
      <c r="A49" s="66" t="s">
        <v>235</v>
      </c>
      <c r="B49" s="66" t="s">
        <v>251</v>
      </c>
      <c r="C49" s="67" t="s">
        <v>544</v>
      </c>
      <c r="D49" s="68">
        <v>2</v>
      </c>
      <c r="E49" s="69"/>
      <c r="F49" s="70">
        <v>40</v>
      </c>
      <c r="G49" s="67"/>
      <c r="H49" s="71"/>
      <c r="I49" s="72"/>
      <c r="J49" s="72"/>
      <c r="K49" s="34"/>
      <c r="L49" s="79">
        <v>49</v>
      </c>
      <c r="M49" s="79"/>
      <c r="N49" s="74"/>
      <c r="O49" s="81" t="s">
        <v>256</v>
      </c>
      <c r="P49" s="81" t="s">
        <v>258</v>
      </c>
      <c r="Q49" s="81"/>
      <c r="R49" s="81"/>
      <c r="S49" s="81"/>
      <c r="T49" s="81"/>
      <c r="U49" s="81"/>
      <c r="V49" s="81"/>
      <c r="W49" s="81"/>
      <c r="X49" s="81"/>
      <c r="Y49" s="81" t="s">
        <v>266</v>
      </c>
      <c r="Z49">
        <v>1</v>
      </c>
      <c r="AA49" s="80" t="str">
        <f>REPLACE(INDEX(GroupVertices[Group],MATCH(Edges[[#This Row],[Vertex 1]],GroupVertices[Vertex],0)),1,1,"")</f>
        <v>5</v>
      </c>
      <c r="AB49" s="80" t="str">
        <f>REPLACE(INDEX(GroupVertices[Group],MATCH(Edges[[#This Row],[Vertex 2]],GroupVertices[Vertex],0)),1,1,"")</f>
        <v>5</v>
      </c>
      <c r="AC49" s="48"/>
      <c r="AD49" s="49"/>
      <c r="AE49" s="48"/>
      <c r="AF49" s="49"/>
      <c r="AG49" s="48"/>
      <c r="AH49" s="49"/>
      <c r="AI49" s="48"/>
      <c r="AJ49" s="49"/>
      <c r="AK49" s="48"/>
    </row>
    <row r="50" spans="1:37" ht="15">
      <c r="A50" s="66" t="s">
        <v>232</v>
      </c>
      <c r="B50" s="66" t="s">
        <v>252</v>
      </c>
      <c r="C50" s="67" t="s">
        <v>544</v>
      </c>
      <c r="D50" s="68">
        <v>2</v>
      </c>
      <c r="E50" s="69"/>
      <c r="F50" s="70">
        <v>40</v>
      </c>
      <c r="G50" s="67"/>
      <c r="H50" s="71"/>
      <c r="I50" s="72"/>
      <c r="J50" s="72"/>
      <c r="K50" s="34"/>
      <c r="L50" s="79">
        <v>50</v>
      </c>
      <c r="M50" s="79"/>
      <c r="N50" s="74"/>
      <c r="O50" s="81" t="s">
        <v>256</v>
      </c>
      <c r="P50" s="81" t="s">
        <v>258</v>
      </c>
      <c r="Q50" s="81"/>
      <c r="R50" s="81"/>
      <c r="S50" s="81"/>
      <c r="T50" s="81"/>
      <c r="U50" s="81"/>
      <c r="V50" s="81"/>
      <c r="W50" s="81"/>
      <c r="X50" s="81"/>
      <c r="Y50" s="81" t="s">
        <v>267</v>
      </c>
      <c r="Z50">
        <v>1</v>
      </c>
      <c r="AA50" s="80" t="str">
        <f>REPLACE(INDEX(GroupVertices[Group],MATCH(Edges[[#This Row],[Vertex 1]],GroupVertices[Vertex],0)),1,1,"")</f>
        <v>5</v>
      </c>
      <c r="AB50" s="80" t="str">
        <f>REPLACE(INDEX(GroupVertices[Group],MATCH(Edges[[#This Row],[Vertex 2]],GroupVertices[Vertex],0)),1,1,"")</f>
        <v>5</v>
      </c>
      <c r="AC50" s="48"/>
      <c r="AD50" s="49"/>
      <c r="AE50" s="48"/>
      <c r="AF50" s="49"/>
      <c r="AG50" s="48"/>
      <c r="AH50" s="49"/>
      <c r="AI50" s="48"/>
      <c r="AJ50" s="49"/>
      <c r="AK50" s="48"/>
    </row>
    <row r="51" spans="1:37" ht="15">
      <c r="A51" s="66" t="s">
        <v>236</v>
      </c>
      <c r="B51" s="66" t="s">
        <v>252</v>
      </c>
      <c r="C51" s="67" t="s">
        <v>544</v>
      </c>
      <c r="D51" s="68">
        <v>2</v>
      </c>
      <c r="E51" s="69"/>
      <c r="F51" s="70">
        <v>40</v>
      </c>
      <c r="G51" s="67"/>
      <c r="H51" s="71"/>
      <c r="I51" s="72"/>
      <c r="J51" s="72"/>
      <c r="K51" s="34"/>
      <c r="L51" s="79">
        <v>51</v>
      </c>
      <c r="M51" s="79"/>
      <c r="N51" s="74"/>
      <c r="O51" s="81" t="s">
        <v>256</v>
      </c>
      <c r="P51" s="81" t="s">
        <v>258</v>
      </c>
      <c r="Q51" s="81"/>
      <c r="R51" s="81"/>
      <c r="S51" s="81"/>
      <c r="T51" s="81"/>
      <c r="U51" s="81"/>
      <c r="V51" s="81"/>
      <c r="W51" s="81"/>
      <c r="X51" s="81"/>
      <c r="Y51" s="81" t="s">
        <v>268</v>
      </c>
      <c r="Z51">
        <v>1</v>
      </c>
      <c r="AA51" s="80" t="str">
        <f>REPLACE(INDEX(GroupVertices[Group],MATCH(Edges[[#This Row],[Vertex 1]],GroupVertices[Vertex],0)),1,1,"")</f>
        <v>5</v>
      </c>
      <c r="AB51" s="80" t="str">
        <f>REPLACE(INDEX(GroupVertices[Group],MATCH(Edges[[#This Row],[Vertex 2]],GroupVertices[Vertex],0)),1,1,"")</f>
        <v>5</v>
      </c>
      <c r="AC51" s="48"/>
      <c r="AD51" s="49"/>
      <c r="AE51" s="48"/>
      <c r="AF51" s="49"/>
      <c r="AG51" s="48"/>
      <c r="AH51" s="49"/>
      <c r="AI51" s="48"/>
      <c r="AJ51" s="49"/>
      <c r="AK51" s="48"/>
    </row>
    <row r="52" spans="1:37" ht="15">
      <c r="A52" s="66" t="s">
        <v>237</v>
      </c>
      <c r="B52" s="66" t="s">
        <v>253</v>
      </c>
      <c r="C52" s="67" t="s">
        <v>544</v>
      </c>
      <c r="D52" s="68">
        <v>2</v>
      </c>
      <c r="E52" s="69"/>
      <c r="F52" s="70">
        <v>40</v>
      </c>
      <c r="G52" s="67"/>
      <c r="H52" s="71"/>
      <c r="I52" s="72"/>
      <c r="J52" s="72"/>
      <c r="K52" s="34"/>
      <c r="L52" s="79">
        <v>52</v>
      </c>
      <c r="M52" s="79"/>
      <c r="N52" s="74"/>
      <c r="O52" s="81" t="s">
        <v>256</v>
      </c>
      <c r="P52" s="81" t="s">
        <v>258</v>
      </c>
      <c r="Q52" s="81"/>
      <c r="R52" s="81"/>
      <c r="S52" s="81"/>
      <c r="T52" s="81"/>
      <c r="U52" s="81"/>
      <c r="V52" s="81"/>
      <c r="W52" s="81"/>
      <c r="X52" s="81"/>
      <c r="Y52" s="81" t="s">
        <v>269</v>
      </c>
      <c r="Z52">
        <v>1</v>
      </c>
      <c r="AA52" s="80" t="str">
        <f>REPLACE(INDEX(GroupVertices[Group],MATCH(Edges[[#This Row],[Vertex 1]],GroupVertices[Vertex],0)),1,1,"")</f>
        <v>2</v>
      </c>
      <c r="AB52" s="80" t="str">
        <f>REPLACE(INDEX(GroupVertices[Group],MATCH(Edges[[#This Row],[Vertex 2]],GroupVertices[Vertex],0)),1,1,"")</f>
        <v>2</v>
      </c>
      <c r="AC52" s="48"/>
      <c r="AD52" s="49"/>
      <c r="AE52" s="48"/>
      <c r="AF52" s="49"/>
      <c r="AG52" s="48"/>
      <c r="AH52" s="49"/>
      <c r="AI52" s="48"/>
      <c r="AJ52" s="49"/>
      <c r="AK52" s="48"/>
    </row>
    <row r="53" spans="1:37" ht="15">
      <c r="A53" s="66" t="s">
        <v>235</v>
      </c>
      <c r="B53" s="66" t="s">
        <v>232</v>
      </c>
      <c r="C53" s="67" t="s">
        <v>544</v>
      </c>
      <c r="D53" s="68">
        <v>2</v>
      </c>
      <c r="E53" s="69"/>
      <c r="F53" s="70">
        <v>40</v>
      </c>
      <c r="G53" s="67"/>
      <c r="H53" s="71"/>
      <c r="I53" s="72"/>
      <c r="J53" s="72"/>
      <c r="K53" s="34"/>
      <c r="L53" s="79">
        <v>53</v>
      </c>
      <c r="M53" s="79"/>
      <c r="N53" s="74"/>
      <c r="O53" s="81" t="s">
        <v>256</v>
      </c>
      <c r="P53" s="81" t="s">
        <v>258</v>
      </c>
      <c r="Q53" s="81"/>
      <c r="R53" s="81"/>
      <c r="S53" s="81"/>
      <c r="T53" s="81"/>
      <c r="U53" s="81"/>
      <c r="V53" s="81"/>
      <c r="W53" s="81"/>
      <c r="X53" s="81"/>
      <c r="Y53" s="81" t="s">
        <v>266</v>
      </c>
      <c r="Z53">
        <v>1</v>
      </c>
      <c r="AA53" s="80" t="str">
        <f>REPLACE(INDEX(GroupVertices[Group],MATCH(Edges[[#This Row],[Vertex 1]],GroupVertices[Vertex],0)),1,1,"")</f>
        <v>5</v>
      </c>
      <c r="AB53" s="80" t="str">
        <f>REPLACE(INDEX(GroupVertices[Group],MATCH(Edges[[#This Row],[Vertex 2]],GroupVertices[Vertex],0)),1,1,"")</f>
        <v>5</v>
      </c>
      <c r="AC53" s="48"/>
      <c r="AD53" s="49"/>
      <c r="AE53" s="48"/>
      <c r="AF53" s="49"/>
      <c r="AG53" s="48"/>
      <c r="AH53" s="49"/>
      <c r="AI53" s="48"/>
      <c r="AJ53" s="49"/>
      <c r="AK53" s="48"/>
    </row>
    <row r="54" spans="1:37" ht="15">
      <c r="A54" s="66" t="s">
        <v>236</v>
      </c>
      <c r="B54" s="66" t="s">
        <v>235</v>
      </c>
      <c r="C54" s="67" t="s">
        <v>544</v>
      </c>
      <c r="D54" s="68">
        <v>2</v>
      </c>
      <c r="E54" s="69"/>
      <c r="F54" s="70">
        <v>40</v>
      </c>
      <c r="G54" s="67"/>
      <c r="H54" s="71"/>
      <c r="I54" s="72"/>
      <c r="J54" s="72"/>
      <c r="K54" s="34"/>
      <c r="L54" s="79">
        <v>54</v>
      </c>
      <c r="M54" s="79"/>
      <c r="N54" s="74"/>
      <c r="O54" s="81" t="s">
        <v>256</v>
      </c>
      <c r="P54" s="81" t="s">
        <v>258</v>
      </c>
      <c r="Q54" s="81"/>
      <c r="R54" s="81"/>
      <c r="S54" s="81"/>
      <c r="T54" s="81"/>
      <c r="U54" s="81"/>
      <c r="V54" s="81"/>
      <c r="W54" s="81"/>
      <c r="X54" s="81"/>
      <c r="Y54" s="81" t="s">
        <v>270</v>
      </c>
      <c r="Z54">
        <v>1</v>
      </c>
      <c r="AA54" s="80" t="str">
        <f>REPLACE(INDEX(GroupVertices[Group],MATCH(Edges[[#This Row],[Vertex 1]],GroupVertices[Vertex],0)),1,1,"")</f>
        <v>5</v>
      </c>
      <c r="AB54" s="80" t="str">
        <f>REPLACE(INDEX(GroupVertices[Group],MATCH(Edges[[#This Row],[Vertex 2]],GroupVertices[Vertex],0)),1,1,"")</f>
        <v>5</v>
      </c>
      <c r="AC54" s="48"/>
      <c r="AD54" s="49"/>
      <c r="AE54" s="48"/>
      <c r="AF54" s="49"/>
      <c r="AG54" s="48"/>
      <c r="AH54" s="49"/>
      <c r="AI54" s="48"/>
      <c r="AJ54" s="49"/>
      <c r="AK54" s="48"/>
    </row>
    <row r="55" spans="1:37" ht="15">
      <c r="A55" s="66" t="s">
        <v>237</v>
      </c>
      <c r="B55" s="66" t="s">
        <v>235</v>
      </c>
      <c r="C55" s="67" t="s">
        <v>545</v>
      </c>
      <c r="D55" s="68">
        <v>2</v>
      </c>
      <c r="E55" s="69"/>
      <c r="F55" s="70">
        <v>40</v>
      </c>
      <c r="G55" s="67"/>
      <c r="H55" s="71"/>
      <c r="I55" s="72"/>
      <c r="J55" s="72"/>
      <c r="K55" s="34"/>
      <c r="L55" s="79">
        <v>55</v>
      </c>
      <c r="M55" s="79"/>
      <c r="N55" s="74"/>
      <c r="O55" s="81" t="s">
        <v>256</v>
      </c>
      <c r="P55" s="81" t="s">
        <v>258</v>
      </c>
      <c r="Q55" s="81"/>
      <c r="R55" s="81"/>
      <c r="S55" s="81"/>
      <c r="T55" s="81"/>
      <c r="U55" s="81"/>
      <c r="V55" s="81"/>
      <c r="W55" s="81"/>
      <c r="X55" s="81"/>
      <c r="Y55" s="81" t="s">
        <v>271</v>
      </c>
      <c r="Z55">
        <v>8</v>
      </c>
      <c r="AA55" s="80" t="str">
        <f>REPLACE(INDEX(GroupVertices[Group],MATCH(Edges[[#This Row],[Vertex 1]],GroupVertices[Vertex],0)),1,1,"")</f>
        <v>2</v>
      </c>
      <c r="AB55" s="80" t="str">
        <f>REPLACE(INDEX(GroupVertices[Group],MATCH(Edges[[#This Row],[Vertex 2]],GroupVertices[Vertex],0)),1,1,"")</f>
        <v>5</v>
      </c>
      <c r="AC55" s="48"/>
      <c r="AD55" s="49"/>
      <c r="AE55" s="48"/>
      <c r="AF55" s="49"/>
      <c r="AG55" s="48"/>
      <c r="AH55" s="49"/>
      <c r="AI55" s="48"/>
      <c r="AJ55" s="49"/>
      <c r="AK55" s="48"/>
    </row>
    <row r="56" spans="1:37" ht="15">
      <c r="A56" s="66" t="s">
        <v>237</v>
      </c>
      <c r="B56" s="66" t="s">
        <v>235</v>
      </c>
      <c r="C56" s="67" t="s">
        <v>545</v>
      </c>
      <c r="D56" s="68">
        <v>2</v>
      </c>
      <c r="E56" s="69"/>
      <c r="F56" s="70">
        <v>40</v>
      </c>
      <c r="G56" s="67"/>
      <c r="H56" s="71"/>
      <c r="I56" s="72"/>
      <c r="J56" s="72"/>
      <c r="K56" s="34"/>
      <c r="L56" s="79">
        <v>56</v>
      </c>
      <c r="M56" s="79"/>
      <c r="N56" s="74"/>
      <c r="O56" s="81" t="s">
        <v>256</v>
      </c>
      <c r="P56" s="81" t="s">
        <v>258</v>
      </c>
      <c r="Q56" s="81"/>
      <c r="R56" s="81"/>
      <c r="S56" s="81"/>
      <c r="T56" s="81"/>
      <c r="U56" s="81"/>
      <c r="V56" s="81"/>
      <c r="W56" s="81"/>
      <c r="X56" s="81"/>
      <c r="Y56" s="81" t="s">
        <v>270</v>
      </c>
      <c r="Z56">
        <v>8</v>
      </c>
      <c r="AA56" s="80" t="str">
        <f>REPLACE(INDEX(GroupVertices[Group],MATCH(Edges[[#This Row],[Vertex 1]],GroupVertices[Vertex],0)),1,1,"")</f>
        <v>2</v>
      </c>
      <c r="AB56" s="80" t="str">
        <f>REPLACE(INDEX(GroupVertices[Group],MATCH(Edges[[#This Row],[Vertex 2]],GroupVertices[Vertex],0)),1,1,"")</f>
        <v>5</v>
      </c>
      <c r="AC56" s="48"/>
      <c r="AD56" s="49"/>
      <c r="AE56" s="48"/>
      <c r="AF56" s="49"/>
      <c r="AG56" s="48"/>
      <c r="AH56" s="49"/>
      <c r="AI56" s="48"/>
      <c r="AJ56" s="49"/>
      <c r="AK56" s="48"/>
    </row>
    <row r="57" spans="1:37" ht="15">
      <c r="A57" s="66" t="s">
        <v>237</v>
      </c>
      <c r="B57" s="66" t="s">
        <v>236</v>
      </c>
      <c r="C57" s="67" t="s">
        <v>544</v>
      </c>
      <c r="D57" s="68">
        <v>2</v>
      </c>
      <c r="E57" s="69"/>
      <c r="F57" s="70">
        <v>40</v>
      </c>
      <c r="G57" s="67"/>
      <c r="H57" s="71"/>
      <c r="I57" s="72"/>
      <c r="J57" s="72"/>
      <c r="K57" s="34"/>
      <c r="L57" s="79">
        <v>57</v>
      </c>
      <c r="M57" s="79"/>
      <c r="N57" s="74"/>
      <c r="O57" s="81" t="s">
        <v>256</v>
      </c>
      <c r="P57" s="81" t="s">
        <v>258</v>
      </c>
      <c r="Q57" s="81"/>
      <c r="R57" s="81"/>
      <c r="S57" s="81"/>
      <c r="T57" s="81"/>
      <c r="U57" s="81"/>
      <c r="V57" s="81"/>
      <c r="W57" s="81"/>
      <c r="X57" s="81"/>
      <c r="Y57" s="81" t="s">
        <v>270</v>
      </c>
      <c r="Z57">
        <v>1</v>
      </c>
      <c r="AA57" s="80" t="str">
        <f>REPLACE(INDEX(GroupVertices[Group],MATCH(Edges[[#This Row],[Vertex 1]],GroupVertices[Vertex],0)),1,1,"")</f>
        <v>2</v>
      </c>
      <c r="AB57" s="80" t="str">
        <f>REPLACE(INDEX(GroupVertices[Group],MATCH(Edges[[#This Row],[Vertex 2]],GroupVertices[Vertex],0)),1,1,"")</f>
        <v>5</v>
      </c>
      <c r="AC57" s="48"/>
      <c r="AD57" s="49"/>
      <c r="AE57" s="48"/>
      <c r="AF57" s="49"/>
      <c r="AG57" s="48"/>
      <c r="AH57" s="49"/>
      <c r="AI57" s="48"/>
      <c r="AJ57" s="49"/>
      <c r="AK57" s="48"/>
    </row>
    <row r="58" spans="1:37" ht="15">
      <c r="A58" s="66" t="s">
        <v>232</v>
      </c>
      <c r="B58" s="66" t="s">
        <v>224</v>
      </c>
      <c r="C58" s="67" t="s">
        <v>544</v>
      </c>
      <c r="D58" s="68">
        <v>2</v>
      </c>
      <c r="E58" s="69"/>
      <c r="F58" s="70">
        <v>40</v>
      </c>
      <c r="G58" s="67"/>
      <c r="H58" s="71"/>
      <c r="I58" s="72"/>
      <c r="J58" s="72"/>
      <c r="K58" s="34"/>
      <c r="L58" s="79">
        <v>58</v>
      </c>
      <c r="M58" s="79"/>
      <c r="N58" s="74"/>
      <c r="O58" s="81" t="s">
        <v>256</v>
      </c>
      <c r="P58" s="81" t="s">
        <v>258</v>
      </c>
      <c r="Q58" s="81"/>
      <c r="R58" s="81"/>
      <c r="S58" s="81"/>
      <c r="T58" s="81"/>
      <c r="U58" s="81"/>
      <c r="V58" s="81"/>
      <c r="W58" s="81"/>
      <c r="X58" s="81"/>
      <c r="Y58" s="81" t="s">
        <v>272</v>
      </c>
      <c r="Z58">
        <v>1</v>
      </c>
      <c r="AA58" s="80" t="str">
        <f>REPLACE(INDEX(GroupVertices[Group],MATCH(Edges[[#This Row],[Vertex 1]],GroupVertices[Vertex],0)),1,1,"")</f>
        <v>5</v>
      </c>
      <c r="AB58" s="80" t="str">
        <f>REPLACE(INDEX(GroupVertices[Group],MATCH(Edges[[#This Row],[Vertex 2]],GroupVertices[Vertex],0)),1,1,"")</f>
        <v>2</v>
      </c>
      <c r="AC58" s="48"/>
      <c r="AD58" s="49"/>
      <c r="AE58" s="48"/>
      <c r="AF58" s="49"/>
      <c r="AG58" s="48"/>
      <c r="AH58" s="49"/>
      <c r="AI58" s="48"/>
      <c r="AJ58" s="49"/>
      <c r="AK58" s="48"/>
    </row>
    <row r="59" spans="1:37" ht="15">
      <c r="A59" s="66" t="s">
        <v>232</v>
      </c>
      <c r="B59" s="66" t="s">
        <v>239</v>
      </c>
      <c r="C59" s="67" t="s">
        <v>544</v>
      </c>
      <c r="D59" s="68">
        <v>2</v>
      </c>
      <c r="E59" s="69"/>
      <c r="F59" s="70">
        <v>40</v>
      </c>
      <c r="G59" s="67"/>
      <c r="H59" s="71"/>
      <c r="I59" s="72"/>
      <c r="J59" s="72"/>
      <c r="K59" s="34"/>
      <c r="L59" s="79">
        <v>59</v>
      </c>
      <c r="M59" s="79"/>
      <c r="N59" s="74"/>
      <c r="O59" s="81" t="s">
        <v>256</v>
      </c>
      <c r="P59" s="81" t="s">
        <v>258</v>
      </c>
      <c r="Q59" s="81"/>
      <c r="R59" s="81"/>
      <c r="S59" s="81"/>
      <c r="T59" s="81"/>
      <c r="U59" s="81"/>
      <c r="V59" s="81"/>
      <c r="W59" s="81"/>
      <c r="X59" s="81"/>
      <c r="Y59" s="81" t="s">
        <v>272</v>
      </c>
      <c r="Z59">
        <v>1</v>
      </c>
      <c r="AA59" s="80" t="str">
        <f>REPLACE(INDEX(GroupVertices[Group],MATCH(Edges[[#This Row],[Vertex 1]],GroupVertices[Vertex],0)),1,1,"")</f>
        <v>5</v>
      </c>
      <c r="AB59" s="80" t="str">
        <f>REPLACE(INDEX(GroupVertices[Group],MATCH(Edges[[#This Row],[Vertex 2]],GroupVertices[Vertex],0)),1,1,"")</f>
        <v>3</v>
      </c>
      <c r="AC59" s="48"/>
      <c r="AD59" s="49"/>
      <c r="AE59" s="48"/>
      <c r="AF59" s="49"/>
      <c r="AG59" s="48"/>
      <c r="AH59" s="49"/>
      <c r="AI59" s="48"/>
      <c r="AJ59" s="49"/>
      <c r="AK59" s="48"/>
    </row>
    <row r="60" spans="1:37" ht="15">
      <c r="A60" s="66" t="s">
        <v>232</v>
      </c>
      <c r="B60" s="66" t="s">
        <v>230</v>
      </c>
      <c r="C60" s="67" t="s">
        <v>544</v>
      </c>
      <c r="D60" s="68">
        <v>2</v>
      </c>
      <c r="E60" s="69"/>
      <c r="F60" s="70">
        <v>40</v>
      </c>
      <c r="G60" s="67"/>
      <c r="H60" s="71"/>
      <c r="I60" s="72"/>
      <c r="J60" s="72"/>
      <c r="K60" s="34"/>
      <c r="L60" s="79">
        <v>60</v>
      </c>
      <c r="M60" s="79"/>
      <c r="N60" s="74"/>
      <c r="O60" s="81" t="s">
        <v>256</v>
      </c>
      <c r="P60" s="81" t="s">
        <v>258</v>
      </c>
      <c r="Q60" s="81"/>
      <c r="R60" s="81"/>
      <c r="S60" s="81"/>
      <c r="T60" s="81"/>
      <c r="U60" s="81"/>
      <c r="V60" s="81"/>
      <c r="W60" s="81"/>
      <c r="X60" s="81"/>
      <c r="Y60" s="81" t="s">
        <v>264</v>
      </c>
      <c r="Z60">
        <v>1</v>
      </c>
      <c r="AA60" s="80" t="str">
        <f>REPLACE(INDEX(GroupVertices[Group],MATCH(Edges[[#This Row],[Vertex 1]],GroupVertices[Vertex],0)),1,1,"")</f>
        <v>5</v>
      </c>
      <c r="AB60" s="80" t="str">
        <f>REPLACE(INDEX(GroupVertices[Group],MATCH(Edges[[#This Row],[Vertex 2]],GroupVertices[Vertex],0)),1,1,"")</f>
        <v>4</v>
      </c>
      <c r="AC60" s="48"/>
      <c r="AD60" s="49"/>
      <c r="AE60" s="48"/>
      <c r="AF60" s="49"/>
      <c r="AG60" s="48"/>
      <c r="AH60" s="49"/>
      <c r="AI60" s="48"/>
      <c r="AJ60" s="49"/>
      <c r="AK60" s="48"/>
    </row>
    <row r="61" spans="1:37" ht="15">
      <c r="A61" s="66" t="s">
        <v>232</v>
      </c>
      <c r="B61" s="66" t="s">
        <v>231</v>
      </c>
      <c r="C61" s="67" t="s">
        <v>544</v>
      </c>
      <c r="D61" s="68">
        <v>2</v>
      </c>
      <c r="E61" s="69"/>
      <c r="F61" s="70">
        <v>40</v>
      </c>
      <c r="G61" s="67"/>
      <c r="H61" s="71"/>
      <c r="I61" s="72"/>
      <c r="J61" s="72"/>
      <c r="K61" s="34"/>
      <c r="L61" s="79">
        <v>61</v>
      </c>
      <c r="M61" s="79"/>
      <c r="N61" s="74"/>
      <c r="O61" s="81" t="s">
        <v>256</v>
      </c>
      <c r="P61" s="81" t="s">
        <v>258</v>
      </c>
      <c r="Q61" s="81"/>
      <c r="R61" s="81"/>
      <c r="S61" s="81"/>
      <c r="T61" s="81"/>
      <c r="U61" s="81"/>
      <c r="V61" s="81"/>
      <c r="W61" s="81"/>
      <c r="X61" s="81"/>
      <c r="Y61" s="81" t="s">
        <v>264</v>
      </c>
      <c r="Z61">
        <v>1</v>
      </c>
      <c r="AA61" s="80" t="str">
        <f>REPLACE(INDEX(GroupVertices[Group],MATCH(Edges[[#This Row],[Vertex 1]],GroupVertices[Vertex],0)),1,1,"")</f>
        <v>5</v>
      </c>
      <c r="AB61" s="80" t="str">
        <f>REPLACE(INDEX(GroupVertices[Group],MATCH(Edges[[#This Row],[Vertex 2]],GroupVertices[Vertex],0)),1,1,"")</f>
        <v>4</v>
      </c>
      <c r="AC61" s="48"/>
      <c r="AD61" s="49"/>
      <c r="AE61" s="48"/>
      <c r="AF61" s="49"/>
      <c r="AG61" s="48"/>
      <c r="AH61" s="49"/>
      <c r="AI61" s="48"/>
      <c r="AJ61" s="49"/>
      <c r="AK61" s="48"/>
    </row>
    <row r="62" spans="1:37" ht="15">
      <c r="A62" s="66" t="s">
        <v>238</v>
      </c>
      <c r="B62" s="66" t="s">
        <v>232</v>
      </c>
      <c r="C62" s="67" t="s">
        <v>544</v>
      </c>
      <c r="D62" s="68">
        <v>2</v>
      </c>
      <c r="E62" s="69"/>
      <c r="F62" s="70">
        <v>40</v>
      </c>
      <c r="G62" s="67"/>
      <c r="H62" s="71"/>
      <c r="I62" s="72"/>
      <c r="J62" s="72"/>
      <c r="K62" s="34"/>
      <c r="L62" s="79">
        <v>62</v>
      </c>
      <c r="M62" s="79"/>
      <c r="N62" s="74"/>
      <c r="O62" s="81" t="s">
        <v>256</v>
      </c>
      <c r="P62" s="81" t="s">
        <v>258</v>
      </c>
      <c r="Q62" s="81"/>
      <c r="R62" s="81"/>
      <c r="S62" s="81"/>
      <c r="T62" s="81"/>
      <c r="U62" s="81"/>
      <c r="V62" s="81"/>
      <c r="W62" s="81"/>
      <c r="X62" s="81"/>
      <c r="Y62" s="81" t="s">
        <v>273</v>
      </c>
      <c r="Z62">
        <v>1</v>
      </c>
      <c r="AA62" s="80" t="str">
        <f>REPLACE(INDEX(GroupVertices[Group],MATCH(Edges[[#This Row],[Vertex 1]],GroupVertices[Vertex],0)),1,1,"")</f>
        <v>5</v>
      </c>
      <c r="AB62" s="80" t="str">
        <f>REPLACE(INDEX(GroupVertices[Group],MATCH(Edges[[#This Row],[Vertex 2]],GroupVertices[Vertex],0)),1,1,"")</f>
        <v>5</v>
      </c>
      <c r="AC62" s="48"/>
      <c r="AD62" s="49"/>
      <c r="AE62" s="48"/>
      <c r="AF62" s="49"/>
      <c r="AG62" s="48"/>
      <c r="AH62" s="49"/>
      <c r="AI62" s="48"/>
      <c r="AJ62" s="49"/>
      <c r="AK62" s="48"/>
    </row>
    <row r="63" spans="1:37" ht="15">
      <c r="A63" s="66" t="s">
        <v>239</v>
      </c>
      <c r="B63" s="66" t="s">
        <v>224</v>
      </c>
      <c r="C63" s="67" t="s">
        <v>544</v>
      </c>
      <c r="D63" s="68">
        <v>2</v>
      </c>
      <c r="E63" s="69"/>
      <c r="F63" s="70">
        <v>40</v>
      </c>
      <c r="G63" s="67"/>
      <c r="H63" s="71"/>
      <c r="I63" s="72"/>
      <c r="J63" s="72"/>
      <c r="K63" s="34"/>
      <c r="L63" s="79">
        <v>63</v>
      </c>
      <c r="M63" s="79"/>
      <c r="N63" s="74"/>
      <c r="O63" s="81" t="s">
        <v>256</v>
      </c>
      <c r="P63" s="81" t="s">
        <v>258</v>
      </c>
      <c r="Q63" s="81"/>
      <c r="R63" s="81"/>
      <c r="S63" s="81"/>
      <c r="T63" s="81"/>
      <c r="U63" s="81"/>
      <c r="V63" s="81"/>
      <c r="W63" s="81"/>
      <c r="X63" s="81"/>
      <c r="Y63" s="81" t="s">
        <v>272</v>
      </c>
      <c r="Z63">
        <v>1</v>
      </c>
      <c r="AA63" s="80" t="str">
        <f>REPLACE(INDEX(GroupVertices[Group],MATCH(Edges[[#This Row],[Vertex 1]],GroupVertices[Vertex],0)),1,1,"")</f>
        <v>3</v>
      </c>
      <c r="AB63" s="80" t="str">
        <f>REPLACE(INDEX(GroupVertices[Group],MATCH(Edges[[#This Row],[Vertex 2]],GroupVertices[Vertex],0)),1,1,"")</f>
        <v>2</v>
      </c>
      <c r="AC63" s="48"/>
      <c r="AD63" s="49"/>
      <c r="AE63" s="48"/>
      <c r="AF63" s="49"/>
      <c r="AG63" s="48"/>
      <c r="AH63" s="49"/>
      <c r="AI63" s="48"/>
      <c r="AJ63" s="49"/>
      <c r="AK63" s="48"/>
    </row>
    <row r="64" spans="1:37" ht="15">
      <c r="A64" s="66" t="s">
        <v>240</v>
      </c>
      <c r="B64" s="66" t="s">
        <v>224</v>
      </c>
      <c r="C64" s="67" t="s">
        <v>544</v>
      </c>
      <c r="D64" s="68">
        <v>2</v>
      </c>
      <c r="E64" s="69"/>
      <c r="F64" s="70">
        <v>40</v>
      </c>
      <c r="G64" s="67"/>
      <c r="H64" s="71"/>
      <c r="I64" s="72"/>
      <c r="J64" s="72"/>
      <c r="K64" s="34"/>
      <c r="L64" s="79">
        <v>64</v>
      </c>
      <c r="M64" s="79"/>
      <c r="N64" s="74"/>
      <c r="O64" s="81" t="s">
        <v>256</v>
      </c>
      <c r="P64" s="81" t="s">
        <v>258</v>
      </c>
      <c r="Q64" s="81"/>
      <c r="R64" s="81"/>
      <c r="S64" s="81"/>
      <c r="T64" s="81"/>
      <c r="U64" s="81"/>
      <c r="V64" s="81"/>
      <c r="W64" s="81"/>
      <c r="X64" s="81"/>
      <c r="Y64" s="81" t="s">
        <v>274</v>
      </c>
      <c r="Z64">
        <v>1</v>
      </c>
      <c r="AA64" s="80" t="str">
        <f>REPLACE(INDEX(GroupVertices[Group],MATCH(Edges[[#This Row],[Vertex 1]],GroupVertices[Vertex],0)),1,1,"")</f>
        <v>2</v>
      </c>
      <c r="AB64" s="80" t="str">
        <f>REPLACE(INDEX(GroupVertices[Group],MATCH(Edges[[#This Row],[Vertex 2]],GroupVertices[Vertex],0)),1,1,"")</f>
        <v>2</v>
      </c>
      <c r="AC64" s="48"/>
      <c r="AD64" s="49"/>
      <c r="AE64" s="48"/>
      <c r="AF64" s="49"/>
      <c r="AG64" s="48"/>
      <c r="AH64" s="49"/>
      <c r="AI64" s="48"/>
      <c r="AJ64" s="49"/>
      <c r="AK64" s="48"/>
    </row>
    <row r="65" spans="1:37" ht="15">
      <c r="A65" s="66" t="s">
        <v>237</v>
      </c>
      <c r="B65" s="66" t="s">
        <v>224</v>
      </c>
      <c r="C65" s="67" t="s">
        <v>544</v>
      </c>
      <c r="D65" s="68">
        <v>2</v>
      </c>
      <c r="E65" s="69"/>
      <c r="F65" s="70">
        <v>40</v>
      </c>
      <c r="G65" s="67"/>
      <c r="H65" s="71"/>
      <c r="I65" s="72"/>
      <c r="J65" s="72"/>
      <c r="K65" s="34"/>
      <c r="L65" s="79">
        <v>65</v>
      </c>
      <c r="M65" s="79"/>
      <c r="N65" s="74"/>
      <c r="O65" s="81" t="s">
        <v>256</v>
      </c>
      <c r="P65" s="81" t="s">
        <v>258</v>
      </c>
      <c r="Q65" s="81"/>
      <c r="R65" s="81"/>
      <c r="S65" s="81"/>
      <c r="T65" s="81"/>
      <c r="U65" s="81"/>
      <c r="V65" s="81"/>
      <c r="W65" s="81"/>
      <c r="X65" s="81"/>
      <c r="Y65" s="81" t="s">
        <v>274</v>
      </c>
      <c r="Z65">
        <v>1</v>
      </c>
      <c r="AA65" s="80" t="str">
        <f>REPLACE(INDEX(GroupVertices[Group],MATCH(Edges[[#This Row],[Vertex 1]],GroupVertices[Vertex],0)),1,1,"")</f>
        <v>2</v>
      </c>
      <c r="AB65" s="80" t="str">
        <f>REPLACE(INDEX(GroupVertices[Group],MATCH(Edges[[#This Row],[Vertex 2]],GroupVertices[Vertex],0)),1,1,"")</f>
        <v>2</v>
      </c>
      <c r="AC65" s="48"/>
      <c r="AD65" s="49"/>
      <c r="AE65" s="48"/>
      <c r="AF65" s="49"/>
      <c r="AG65" s="48"/>
      <c r="AH65" s="49"/>
      <c r="AI65" s="48"/>
      <c r="AJ65" s="49"/>
      <c r="AK65" s="48"/>
    </row>
    <row r="66" spans="1:37" ht="15">
      <c r="A66" s="66" t="s">
        <v>241</v>
      </c>
      <c r="B66" s="66" t="s">
        <v>224</v>
      </c>
      <c r="C66" s="67" t="s">
        <v>545</v>
      </c>
      <c r="D66" s="68">
        <v>2</v>
      </c>
      <c r="E66" s="69"/>
      <c r="F66" s="70">
        <v>40</v>
      </c>
      <c r="G66" s="67"/>
      <c r="H66" s="71"/>
      <c r="I66" s="72"/>
      <c r="J66" s="72"/>
      <c r="K66" s="34"/>
      <c r="L66" s="79">
        <v>66</v>
      </c>
      <c r="M66" s="79"/>
      <c r="N66" s="74"/>
      <c r="O66" s="81" t="s">
        <v>256</v>
      </c>
      <c r="P66" s="81" t="s">
        <v>258</v>
      </c>
      <c r="Q66" s="81"/>
      <c r="R66" s="81"/>
      <c r="S66" s="81"/>
      <c r="T66" s="81"/>
      <c r="U66" s="81"/>
      <c r="V66" s="81"/>
      <c r="W66" s="81"/>
      <c r="X66" s="81"/>
      <c r="Y66" s="81" t="s">
        <v>274</v>
      </c>
      <c r="Z66">
        <v>8</v>
      </c>
      <c r="AA66" s="80" t="str">
        <f>REPLACE(INDEX(GroupVertices[Group],MATCH(Edges[[#This Row],[Vertex 1]],GroupVertices[Vertex],0)),1,1,"")</f>
        <v>2</v>
      </c>
      <c r="AB66" s="80" t="str">
        <f>REPLACE(INDEX(GroupVertices[Group],MATCH(Edges[[#This Row],[Vertex 2]],GroupVertices[Vertex],0)),1,1,"")</f>
        <v>2</v>
      </c>
      <c r="AC66" s="48"/>
      <c r="AD66" s="49"/>
      <c r="AE66" s="48"/>
      <c r="AF66" s="49"/>
      <c r="AG66" s="48"/>
      <c r="AH66" s="49"/>
      <c r="AI66" s="48"/>
      <c r="AJ66" s="49"/>
      <c r="AK66" s="48"/>
    </row>
    <row r="67" spans="1:37" ht="15">
      <c r="A67" s="66" t="s">
        <v>241</v>
      </c>
      <c r="B67" s="66" t="s">
        <v>224</v>
      </c>
      <c r="C67" s="67" t="s">
        <v>545</v>
      </c>
      <c r="D67" s="68">
        <v>2</v>
      </c>
      <c r="E67" s="69"/>
      <c r="F67" s="70">
        <v>40</v>
      </c>
      <c r="G67" s="67"/>
      <c r="H67" s="71"/>
      <c r="I67" s="72"/>
      <c r="J67" s="72"/>
      <c r="K67" s="34"/>
      <c r="L67" s="79">
        <v>67</v>
      </c>
      <c r="M67" s="79"/>
      <c r="N67" s="74"/>
      <c r="O67" s="81" t="s">
        <v>256</v>
      </c>
      <c r="P67" s="81" t="s">
        <v>258</v>
      </c>
      <c r="Q67" s="81"/>
      <c r="R67" s="81"/>
      <c r="S67" s="81"/>
      <c r="T67" s="81"/>
      <c r="U67" s="81"/>
      <c r="V67" s="81"/>
      <c r="W67" s="81"/>
      <c r="X67" s="81"/>
      <c r="Y67" s="81" t="s">
        <v>275</v>
      </c>
      <c r="Z67">
        <v>8</v>
      </c>
      <c r="AA67" s="80" t="str">
        <f>REPLACE(INDEX(GroupVertices[Group],MATCH(Edges[[#This Row],[Vertex 1]],GroupVertices[Vertex],0)),1,1,"")</f>
        <v>2</v>
      </c>
      <c r="AB67" s="80" t="str">
        <f>REPLACE(INDEX(GroupVertices[Group],MATCH(Edges[[#This Row],[Vertex 2]],GroupVertices[Vertex],0)),1,1,"")</f>
        <v>2</v>
      </c>
      <c r="AC67" s="48"/>
      <c r="AD67" s="49"/>
      <c r="AE67" s="48"/>
      <c r="AF67" s="49"/>
      <c r="AG67" s="48"/>
      <c r="AH67" s="49"/>
      <c r="AI67" s="48"/>
      <c r="AJ67" s="49"/>
      <c r="AK67" s="48"/>
    </row>
    <row r="68" spans="1:37" ht="15">
      <c r="A68" s="66" t="s">
        <v>237</v>
      </c>
      <c r="B68" s="66" t="s">
        <v>240</v>
      </c>
      <c r="C68" s="67" t="s">
        <v>544</v>
      </c>
      <c r="D68" s="68">
        <v>2</v>
      </c>
      <c r="E68" s="69"/>
      <c r="F68" s="70">
        <v>40</v>
      </c>
      <c r="G68" s="67"/>
      <c r="H68" s="71"/>
      <c r="I68" s="72"/>
      <c r="J68" s="72"/>
      <c r="K68" s="34"/>
      <c r="L68" s="79">
        <v>68</v>
      </c>
      <c r="M68" s="79"/>
      <c r="N68" s="74"/>
      <c r="O68" s="81" t="s">
        <v>256</v>
      </c>
      <c r="P68" s="81" t="s">
        <v>258</v>
      </c>
      <c r="Q68" s="81"/>
      <c r="R68" s="81"/>
      <c r="S68" s="81"/>
      <c r="T68" s="81"/>
      <c r="U68" s="81"/>
      <c r="V68" s="81"/>
      <c r="W68" s="81"/>
      <c r="X68" s="81"/>
      <c r="Y68" s="81" t="s">
        <v>274</v>
      </c>
      <c r="Z68">
        <v>1</v>
      </c>
      <c r="AA68" s="80" t="str">
        <f>REPLACE(INDEX(GroupVertices[Group],MATCH(Edges[[#This Row],[Vertex 1]],GroupVertices[Vertex],0)),1,1,"")</f>
        <v>2</v>
      </c>
      <c r="AB68" s="80" t="str">
        <f>REPLACE(INDEX(GroupVertices[Group],MATCH(Edges[[#This Row],[Vertex 2]],GroupVertices[Vertex],0)),1,1,"")</f>
        <v>2</v>
      </c>
      <c r="AC68" s="48"/>
      <c r="AD68" s="49"/>
      <c r="AE68" s="48"/>
      <c r="AF68" s="49"/>
      <c r="AG68" s="48"/>
      <c r="AH68" s="49"/>
      <c r="AI68" s="48"/>
      <c r="AJ68" s="49"/>
      <c r="AK68" s="48"/>
    </row>
    <row r="69" spans="1:37" ht="15">
      <c r="A69" s="66" t="s">
        <v>241</v>
      </c>
      <c r="B69" s="66" t="s">
        <v>240</v>
      </c>
      <c r="C69" s="67" t="s">
        <v>544</v>
      </c>
      <c r="D69" s="68">
        <v>2</v>
      </c>
      <c r="E69" s="69"/>
      <c r="F69" s="70">
        <v>40</v>
      </c>
      <c r="G69" s="67"/>
      <c r="H69" s="71"/>
      <c r="I69" s="72"/>
      <c r="J69" s="72"/>
      <c r="K69" s="34"/>
      <c r="L69" s="79">
        <v>69</v>
      </c>
      <c r="M69" s="79"/>
      <c r="N69" s="74"/>
      <c r="O69" s="81" t="s">
        <v>256</v>
      </c>
      <c r="P69" s="81" t="s">
        <v>258</v>
      </c>
      <c r="Q69" s="81"/>
      <c r="R69" s="81"/>
      <c r="S69" s="81"/>
      <c r="T69" s="81"/>
      <c r="U69" s="81"/>
      <c r="V69" s="81"/>
      <c r="W69" s="81"/>
      <c r="X69" s="81"/>
      <c r="Y69" s="81" t="s">
        <v>274</v>
      </c>
      <c r="Z69">
        <v>1</v>
      </c>
      <c r="AA69" s="80" t="str">
        <f>REPLACE(INDEX(GroupVertices[Group],MATCH(Edges[[#This Row],[Vertex 1]],GroupVertices[Vertex],0)),1,1,"")</f>
        <v>2</v>
      </c>
      <c r="AB69" s="80" t="str">
        <f>REPLACE(INDEX(GroupVertices[Group],MATCH(Edges[[#This Row],[Vertex 2]],GroupVertices[Vertex],0)),1,1,"")</f>
        <v>2</v>
      </c>
      <c r="AC69" s="48"/>
      <c r="AD69" s="49"/>
      <c r="AE69" s="48"/>
      <c r="AF69" s="49"/>
      <c r="AG69" s="48"/>
      <c r="AH69" s="49"/>
      <c r="AI69" s="48"/>
      <c r="AJ69" s="49"/>
      <c r="AK69" s="48"/>
    </row>
    <row r="70" spans="1:37" ht="15">
      <c r="A70" s="66" t="s">
        <v>241</v>
      </c>
      <c r="B70" s="66" t="s">
        <v>237</v>
      </c>
      <c r="C70" s="67" t="s">
        <v>545</v>
      </c>
      <c r="D70" s="68">
        <v>2</v>
      </c>
      <c r="E70" s="69"/>
      <c r="F70" s="70">
        <v>40</v>
      </c>
      <c r="G70" s="67"/>
      <c r="H70" s="71"/>
      <c r="I70" s="72"/>
      <c r="J70" s="72"/>
      <c r="K70" s="34"/>
      <c r="L70" s="79">
        <v>70</v>
      </c>
      <c r="M70" s="79"/>
      <c r="N70" s="74"/>
      <c r="O70" s="81" t="s">
        <v>256</v>
      </c>
      <c r="P70" s="81" t="s">
        <v>258</v>
      </c>
      <c r="Q70" s="81"/>
      <c r="R70" s="81"/>
      <c r="S70" s="81"/>
      <c r="T70" s="81"/>
      <c r="U70" s="81"/>
      <c r="V70" s="81"/>
      <c r="W70" s="81"/>
      <c r="X70" s="81"/>
      <c r="Y70" s="81" t="s">
        <v>274</v>
      </c>
      <c r="Z70">
        <v>8</v>
      </c>
      <c r="AA70" s="80" t="str">
        <f>REPLACE(INDEX(GroupVertices[Group],MATCH(Edges[[#This Row],[Vertex 1]],GroupVertices[Vertex],0)),1,1,"")</f>
        <v>2</v>
      </c>
      <c r="AB70" s="80" t="str">
        <f>REPLACE(INDEX(GroupVertices[Group],MATCH(Edges[[#This Row],[Vertex 2]],GroupVertices[Vertex],0)),1,1,"")</f>
        <v>2</v>
      </c>
      <c r="AC70" s="48"/>
      <c r="AD70" s="49"/>
      <c r="AE70" s="48"/>
      <c r="AF70" s="49"/>
      <c r="AG70" s="48"/>
      <c r="AH70" s="49"/>
      <c r="AI70" s="48"/>
      <c r="AJ70" s="49"/>
      <c r="AK70" s="48"/>
    </row>
    <row r="71" spans="1:37" ht="15">
      <c r="A71" s="66" t="s">
        <v>241</v>
      </c>
      <c r="B71" s="66" t="s">
        <v>237</v>
      </c>
      <c r="C71" s="67" t="s">
        <v>545</v>
      </c>
      <c r="D71" s="68">
        <v>2</v>
      </c>
      <c r="E71" s="69"/>
      <c r="F71" s="70">
        <v>40</v>
      </c>
      <c r="G71" s="67"/>
      <c r="H71" s="71"/>
      <c r="I71" s="72"/>
      <c r="J71" s="72"/>
      <c r="K71" s="34"/>
      <c r="L71" s="79">
        <v>71</v>
      </c>
      <c r="M71" s="79"/>
      <c r="N71" s="74"/>
      <c r="O71" s="81" t="s">
        <v>256</v>
      </c>
      <c r="P71" s="81" t="s">
        <v>258</v>
      </c>
      <c r="Q71" s="81"/>
      <c r="R71" s="81"/>
      <c r="S71" s="81"/>
      <c r="T71" s="81"/>
      <c r="U71" s="81"/>
      <c r="V71" s="81"/>
      <c r="W71" s="81"/>
      <c r="X71" s="81"/>
      <c r="Y71" s="81" t="s">
        <v>276</v>
      </c>
      <c r="Z71">
        <v>8</v>
      </c>
      <c r="AA71" s="80" t="str">
        <f>REPLACE(INDEX(GroupVertices[Group],MATCH(Edges[[#This Row],[Vertex 1]],GroupVertices[Vertex],0)),1,1,"")</f>
        <v>2</v>
      </c>
      <c r="AB71" s="80" t="str">
        <f>REPLACE(INDEX(GroupVertices[Group],MATCH(Edges[[#This Row],[Vertex 2]],GroupVertices[Vertex],0)),1,1,"")</f>
        <v>2</v>
      </c>
      <c r="AC71" s="48"/>
      <c r="AD71" s="49"/>
      <c r="AE71" s="48"/>
      <c r="AF71" s="49"/>
      <c r="AG71" s="48"/>
      <c r="AH71" s="49"/>
      <c r="AI71" s="48"/>
      <c r="AJ71" s="49"/>
      <c r="AK71" s="48"/>
    </row>
    <row r="72" spans="1:37" ht="15">
      <c r="A72" s="66" t="s">
        <v>242</v>
      </c>
      <c r="B72" s="66" t="s">
        <v>241</v>
      </c>
      <c r="C72" s="67" t="s">
        <v>544</v>
      </c>
      <c r="D72" s="68">
        <v>2</v>
      </c>
      <c r="E72" s="69"/>
      <c r="F72" s="70">
        <v>40</v>
      </c>
      <c r="G72" s="67"/>
      <c r="H72" s="71"/>
      <c r="I72" s="72"/>
      <c r="J72" s="72"/>
      <c r="K72" s="34"/>
      <c r="L72" s="79">
        <v>72</v>
      </c>
      <c r="M72" s="79"/>
      <c r="N72" s="74"/>
      <c r="O72" s="81" t="s">
        <v>256</v>
      </c>
      <c r="P72" s="81" t="s">
        <v>258</v>
      </c>
      <c r="Q72" s="81"/>
      <c r="R72" s="81"/>
      <c r="S72" s="81"/>
      <c r="T72" s="81"/>
      <c r="U72" s="81"/>
      <c r="V72" s="81"/>
      <c r="W72" s="81"/>
      <c r="X72" s="81"/>
      <c r="Y72" s="81" t="s">
        <v>276</v>
      </c>
      <c r="Z72">
        <v>1</v>
      </c>
      <c r="AA72" s="80" t="str">
        <f>REPLACE(INDEX(GroupVertices[Group],MATCH(Edges[[#This Row],[Vertex 1]],GroupVertices[Vertex],0)),1,1,"")</f>
        <v>3</v>
      </c>
      <c r="AB72" s="80" t="str">
        <f>REPLACE(INDEX(GroupVertices[Group],MATCH(Edges[[#This Row],[Vertex 2]],GroupVertices[Vertex],0)),1,1,"")</f>
        <v>2</v>
      </c>
      <c r="AC72" s="48"/>
      <c r="AD72" s="49"/>
      <c r="AE72" s="48"/>
      <c r="AF72" s="49"/>
      <c r="AG72" s="48"/>
      <c r="AH72" s="49"/>
      <c r="AI72" s="48"/>
      <c r="AJ72" s="49"/>
      <c r="AK72" s="48"/>
    </row>
    <row r="73" spans="1:37" ht="15">
      <c r="A73" s="66" t="s">
        <v>243</v>
      </c>
      <c r="B73" s="66" t="s">
        <v>239</v>
      </c>
      <c r="C73" s="67" t="s">
        <v>544</v>
      </c>
      <c r="D73" s="68">
        <v>2</v>
      </c>
      <c r="E73" s="69"/>
      <c r="F73" s="70">
        <v>40</v>
      </c>
      <c r="G73" s="67"/>
      <c r="H73" s="71"/>
      <c r="I73" s="72"/>
      <c r="J73" s="72"/>
      <c r="K73" s="34"/>
      <c r="L73" s="79">
        <v>73</v>
      </c>
      <c r="M73" s="79"/>
      <c r="N73" s="74"/>
      <c r="O73" s="81" t="s">
        <v>256</v>
      </c>
      <c r="P73" s="81" t="s">
        <v>258</v>
      </c>
      <c r="Q73" s="81"/>
      <c r="R73" s="81"/>
      <c r="S73" s="81"/>
      <c r="T73" s="81"/>
      <c r="U73" s="81"/>
      <c r="V73" s="81"/>
      <c r="W73" s="81"/>
      <c r="X73" s="81"/>
      <c r="Y73" s="81" t="s">
        <v>277</v>
      </c>
      <c r="Z73">
        <v>1</v>
      </c>
      <c r="AA73" s="80" t="str">
        <f>REPLACE(INDEX(GroupVertices[Group],MATCH(Edges[[#This Row],[Vertex 1]],GroupVertices[Vertex],0)),1,1,"")</f>
        <v>3</v>
      </c>
      <c r="AB73" s="80" t="str">
        <f>REPLACE(INDEX(GroupVertices[Group],MATCH(Edges[[#This Row],[Vertex 2]],GroupVertices[Vertex],0)),1,1,"")</f>
        <v>3</v>
      </c>
      <c r="AC73" s="48"/>
      <c r="AD73" s="49"/>
      <c r="AE73" s="48"/>
      <c r="AF73" s="49"/>
      <c r="AG73" s="48"/>
      <c r="AH73" s="49"/>
      <c r="AI73" s="48"/>
      <c r="AJ73" s="49"/>
      <c r="AK73" s="48"/>
    </row>
    <row r="74" spans="1:37" ht="15">
      <c r="A74" s="66" t="s">
        <v>230</v>
      </c>
      <c r="B74" s="66" t="s">
        <v>239</v>
      </c>
      <c r="C74" s="67" t="s">
        <v>544</v>
      </c>
      <c r="D74" s="68">
        <v>2</v>
      </c>
      <c r="E74" s="69"/>
      <c r="F74" s="70">
        <v>40</v>
      </c>
      <c r="G74" s="67"/>
      <c r="H74" s="71"/>
      <c r="I74" s="72"/>
      <c r="J74" s="72"/>
      <c r="K74" s="34"/>
      <c r="L74" s="79">
        <v>74</v>
      </c>
      <c r="M74" s="79"/>
      <c r="N74" s="74"/>
      <c r="O74" s="81" t="s">
        <v>256</v>
      </c>
      <c r="P74" s="81" t="s">
        <v>258</v>
      </c>
      <c r="Q74" s="81"/>
      <c r="R74" s="81"/>
      <c r="S74" s="81"/>
      <c r="T74" s="81"/>
      <c r="U74" s="81"/>
      <c r="V74" s="81"/>
      <c r="W74" s="81"/>
      <c r="X74" s="81"/>
      <c r="Y74" s="81" t="s">
        <v>277</v>
      </c>
      <c r="Z74">
        <v>1</v>
      </c>
      <c r="AA74" s="80" t="str">
        <f>REPLACE(INDEX(GroupVertices[Group],MATCH(Edges[[#This Row],[Vertex 1]],GroupVertices[Vertex],0)),1,1,"")</f>
        <v>4</v>
      </c>
      <c r="AB74" s="80" t="str">
        <f>REPLACE(INDEX(GroupVertices[Group],MATCH(Edges[[#This Row],[Vertex 2]],GroupVertices[Vertex],0)),1,1,"")</f>
        <v>3</v>
      </c>
      <c r="AC74" s="48"/>
      <c r="AD74" s="49"/>
      <c r="AE74" s="48"/>
      <c r="AF74" s="49"/>
      <c r="AG74" s="48"/>
      <c r="AH74" s="49"/>
      <c r="AI74" s="48"/>
      <c r="AJ74" s="49"/>
      <c r="AK74" s="48"/>
    </row>
    <row r="75" spans="1:37" ht="15">
      <c r="A75" s="66" t="s">
        <v>231</v>
      </c>
      <c r="B75" s="66" t="s">
        <v>239</v>
      </c>
      <c r="C75" s="67" t="s">
        <v>544</v>
      </c>
      <c r="D75" s="68">
        <v>2</v>
      </c>
      <c r="E75" s="69"/>
      <c r="F75" s="70">
        <v>40</v>
      </c>
      <c r="G75" s="67"/>
      <c r="H75" s="71"/>
      <c r="I75" s="72"/>
      <c r="J75" s="72"/>
      <c r="K75" s="34"/>
      <c r="L75" s="79">
        <v>75</v>
      </c>
      <c r="M75" s="79"/>
      <c r="N75" s="74"/>
      <c r="O75" s="81" t="s">
        <v>256</v>
      </c>
      <c r="P75" s="81" t="s">
        <v>258</v>
      </c>
      <c r="Q75" s="81"/>
      <c r="R75" s="81"/>
      <c r="S75" s="81"/>
      <c r="T75" s="81"/>
      <c r="U75" s="81"/>
      <c r="V75" s="81"/>
      <c r="W75" s="81"/>
      <c r="X75" s="81"/>
      <c r="Y75" s="81" t="s">
        <v>277</v>
      </c>
      <c r="Z75">
        <v>1</v>
      </c>
      <c r="AA75" s="80" t="str">
        <f>REPLACE(INDEX(GroupVertices[Group],MATCH(Edges[[#This Row],[Vertex 1]],GroupVertices[Vertex],0)),1,1,"")</f>
        <v>4</v>
      </c>
      <c r="AB75" s="80" t="str">
        <f>REPLACE(INDEX(GroupVertices[Group],MATCH(Edges[[#This Row],[Vertex 2]],GroupVertices[Vertex],0)),1,1,"")</f>
        <v>3</v>
      </c>
      <c r="AC75" s="48"/>
      <c r="AD75" s="49"/>
      <c r="AE75" s="48"/>
      <c r="AF75" s="49"/>
      <c r="AG75" s="48"/>
      <c r="AH75" s="49"/>
      <c r="AI75" s="48"/>
      <c r="AJ75" s="49"/>
      <c r="AK75" s="48"/>
    </row>
    <row r="76" spans="1:37" ht="15">
      <c r="A76" s="66" t="s">
        <v>234</v>
      </c>
      <c r="B76" s="66" t="s">
        <v>239</v>
      </c>
      <c r="C76" s="67" t="s">
        <v>544</v>
      </c>
      <c r="D76" s="68">
        <v>2</v>
      </c>
      <c r="E76" s="69"/>
      <c r="F76" s="70">
        <v>40</v>
      </c>
      <c r="G76" s="67"/>
      <c r="H76" s="71"/>
      <c r="I76" s="72"/>
      <c r="J76" s="72"/>
      <c r="K76" s="34"/>
      <c r="L76" s="79">
        <v>76</v>
      </c>
      <c r="M76" s="79"/>
      <c r="N76" s="74"/>
      <c r="O76" s="81" t="s">
        <v>256</v>
      </c>
      <c r="P76" s="81" t="s">
        <v>258</v>
      </c>
      <c r="Q76" s="81"/>
      <c r="R76" s="81"/>
      <c r="S76" s="81"/>
      <c r="T76" s="81"/>
      <c r="U76" s="81"/>
      <c r="V76" s="81"/>
      <c r="W76" s="81"/>
      <c r="X76" s="81"/>
      <c r="Y76" s="81" t="s">
        <v>277</v>
      </c>
      <c r="Z76">
        <v>1</v>
      </c>
      <c r="AA76" s="80" t="str">
        <f>REPLACE(INDEX(GroupVertices[Group],MATCH(Edges[[#This Row],[Vertex 1]],GroupVertices[Vertex],0)),1,1,"")</f>
        <v>3</v>
      </c>
      <c r="AB76" s="80" t="str">
        <f>REPLACE(INDEX(GroupVertices[Group],MATCH(Edges[[#This Row],[Vertex 2]],GroupVertices[Vertex],0)),1,1,"")</f>
        <v>3</v>
      </c>
      <c r="AC76" s="48"/>
      <c r="AD76" s="49"/>
      <c r="AE76" s="48"/>
      <c r="AF76" s="49"/>
      <c r="AG76" s="48"/>
      <c r="AH76" s="49"/>
      <c r="AI76" s="48"/>
      <c r="AJ76" s="49"/>
      <c r="AK76" s="48"/>
    </row>
    <row r="77" spans="1:37" ht="15">
      <c r="A77" s="66" t="s">
        <v>244</v>
      </c>
      <c r="B77" s="66" t="s">
        <v>239</v>
      </c>
      <c r="C77" s="67" t="s">
        <v>544</v>
      </c>
      <c r="D77" s="68">
        <v>2</v>
      </c>
      <c r="E77" s="69"/>
      <c r="F77" s="70">
        <v>40</v>
      </c>
      <c r="G77" s="67"/>
      <c r="H77" s="71"/>
      <c r="I77" s="72"/>
      <c r="J77" s="72"/>
      <c r="K77" s="34"/>
      <c r="L77" s="79">
        <v>77</v>
      </c>
      <c r="M77" s="79"/>
      <c r="N77" s="74"/>
      <c r="O77" s="81" t="s">
        <v>256</v>
      </c>
      <c r="P77" s="81" t="s">
        <v>258</v>
      </c>
      <c r="Q77" s="81"/>
      <c r="R77" s="81"/>
      <c r="S77" s="81"/>
      <c r="T77" s="81"/>
      <c r="U77" s="81"/>
      <c r="V77" s="81"/>
      <c r="W77" s="81"/>
      <c r="X77" s="81"/>
      <c r="Y77" s="81" t="s">
        <v>277</v>
      </c>
      <c r="Z77">
        <v>1</v>
      </c>
      <c r="AA77" s="80" t="str">
        <f>REPLACE(INDEX(GroupVertices[Group],MATCH(Edges[[#This Row],[Vertex 1]],GroupVertices[Vertex],0)),1,1,"")</f>
        <v>3</v>
      </c>
      <c r="AB77" s="80" t="str">
        <f>REPLACE(INDEX(GroupVertices[Group],MATCH(Edges[[#This Row],[Vertex 2]],GroupVertices[Vertex],0)),1,1,"")</f>
        <v>3</v>
      </c>
      <c r="AC77" s="48"/>
      <c r="AD77" s="49"/>
      <c r="AE77" s="48"/>
      <c r="AF77" s="49"/>
      <c r="AG77" s="48"/>
      <c r="AH77" s="49"/>
      <c r="AI77" s="48"/>
      <c r="AJ77" s="49"/>
      <c r="AK77" s="48"/>
    </row>
    <row r="78" spans="1:37" ht="15">
      <c r="A78" s="66" t="s">
        <v>237</v>
      </c>
      <c r="B78" s="66" t="s">
        <v>239</v>
      </c>
      <c r="C78" s="67" t="s">
        <v>544</v>
      </c>
      <c r="D78" s="68">
        <v>2</v>
      </c>
      <c r="E78" s="69"/>
      <c r="F78" s="70">
        <v>40</v>
      </c>
      <c r="G78" s="67"/>
      <c r="H78" s="71"/>
      <c r="I78" s="72"/>
      <c r="J78" s="72"/>
      <c r="K78" s="34"/>
      <c r="L78" s="79">
        <v>78</v>
      </c>
      <c r="M78" s="79"/>
      <c r="N78" s="74"/>
      <c r="O78" s="81" t="s">
        <v>256</v>
      </c>
      <c r="P78" s="81" t="s">
        <v>258</v>
      </c>
      <c r="Q78" s="81"/>
      <c r="R78" s="81"/>
      <c r="S78" s="81"/>
      <c r="T78" s="81"/>
      <c r="U78" s="81"/>
      <c r="V78" s="81"/>
      <c r="W78" s="81"/>
      <c r="X78" s="81"/>
      <c r="Y78" s="81" t="s">
        <v>277</v>
      </c>
      <c r="Z78">
        <v>1</v>
      </c>
      <c r="AA78" s="80" t="str">
        <f>REPLACE(INDEX(GroupVertices[Group],MATCH(Edges[[#This Row],[Vertex 1]],GroupVertices[Vertex],0)),1,1,"")</f>
        <v>2</v>
      </c>
      <c r="AB78" s="80" t="str">
        <f>REPLACE(INDEX(GroupVertices[Group],MATCH(Edges[[#This Row],[Vertex 2]],GroupVertices[Vertex],0)),1,1,"")</f>
        <v>3</v>
      </c>
      <c r="AC78" s="48"/>
      <c r="AD78" s="49"/>
      <c r="AE78" s="48"/>
      <c r="AF78" s="49"/>
      <c r="AG78" s="48"/>
      <c r="AH78" s="49"/>
      <c r="AI78" s="48"/>
      <c r="AJ78" s="49"/>
      <c r="AK78" s="48"/>
    </row>
    <row r="79" spans="1:37" ht="15">
      <c r="A79" s="66" t="s">
        <v>245</v>
      </c>
      <c r="B79" s="66" t="s">
        <v>239</v>
      </c>
      <c r="C79" s="67" t="s">
        <v>544</v>
      </c>
      <c r="D79" s="68">
        <v>2</v>
      </c>
      <c r="E79" s="69"/>
      <c r="F79" s="70">
        <v>40</v>
      </c>
      <c r="G79" s="67"/>
      <c r="H79" s="71"/>
      <c r="I79" s="72"/>
      <c r="J79" s="72"/>
      <c r="K79" s="34"/>
      <c r="L79" s="79">
        <v>79</v>
      </c>
      <c r="M79" s="79"/>
      <c r="N79" s="74"/>
      <c r="O79" s="81" t="s">
        <v>256</v>
      </c>
      <c r="P79" s="81" t="s">
        <v>258</v>
      </c>
      <c r="Q79" s="81"/>
      <c r="R79" s="81"/>
      <c r="S79" s="81"/>
      <c r="T79" s="81"/>
      <c r="U79" s="81"/>
      <c r="V79" s="81"/>
      <c r="W79" s="81"/>
      <c r="X79" s="81"/>
      <c r="Y79" s="81" t="s">
        <v>277</v>
      </c>
      <c r="Z79">
        <v>1</v>
      </c>
      <c r="AA79" s="80" t="str">
        <f>REPLACE(INDEX(GroupVertices[Group],MATCH(Edges[[#This Row],[Vertex 1]],GroupVertices[Vertex],0)),1,1,"")</f>
        <v>3</v>
      </c>
      <c r="AB79" s="80" t="str">
        <f>REPLACE(INDEX(GroupVertices[Group],MATCH(Edges[[#This Row],[Vertex 2]],GroupVertices[Vertex],0)),1,1,"")</f>
        <v>3</v>
      </c>
      <c r="AC79" s="48"/>
      <c r="AD79" s="49"/>
      <c r="AE79" s="48"/>
      <c r="AF79" s="49"/>
      <c r="AG79" s="48"/>
      <c r="AH79" s="49"/>
      <c r="AI79" s="48"/>
      <c r="AJ79" s="49"/>
      <c r="AK79" s="48"/>
    </row>
    <row r="80" spans="1:37" ht="15">
      <c r="A80" s="66" t="s">
        <v>242</v>
      </c>
      <c r="B80" s="66" t="s">
        <v>239</v>
      </c>
      <c r="C80" s="67" t="s">
        <v>544</v>
      </c>
      <c r="D80" s="68">
        <v>2</v>
      </c>
      <c r="E80" s="69"/>
      <c r="F80" s="70">
        <v>40</v>
      </c>
      <c r="G80" s="67"/>
      <c r="H80" s="71"/>
      <c r="I80" s="72"/>
      <c r="J80" s="72"/>
      <c r="K80" s="34"/>
      <c r="L80" s="79">
        <v>80</v>
      </c>
      <c r="M80" s="79"/>
      <c r="N80" s="74"/>
      <c r="O80" s="81" t="s">
        <v>256</v>
      </c>
      <c r="P80" s="81" t="s">
        <v>258</v>
      </c>
      <c r="Q80" s="81"/>
      <c r="R80" s="81"/>
      <c r="S80" s="81"/>
      <c r="T80" s="81"/>
      <c r="U80" s="81"/>
      <c r="V80" s="81"/>
      <c r="W80" s="81"/>
      <c r="X80" s="81"/>
      <c r="Y80" s="81" t="s">
        <v>277</v>
      </c>
      <c r="Z80">
        <v>1</v>
      </c>
      <c r="AA80" s="80" t="str">
        <f>REPLACE(INDEX(GroupVertices[Group],MATCH(Edges[[#This Row],[Vertex 1]],GroupVertices[Vertex],0)),1,1,"")</f>
        <v>3</v>
      </c>
      <c r="AB80" s="80" t="str">
        <f>REPLACE(INDEX(GroupVertices[Group],MATCH(Edges[[#This Row],[Vertex 2]],GroupVertices[Vertex],0)),1,1,"")</f>
        <v>3</v>
      </c>
      <c r="AC80" s="48"/>
      <c r="AD80" s="49"/>
      <c r="AE80" s="48"/>
      <c r="AF80" s="49"/>
      <c r="AG80" s="48"/>
      <c r="AH80" s="49"/>
      <c r="AI80" s="48"/>
      <c r="AJ80" s="49"/>
      <c r="AK80" s="48"/>
    </row>
    <row r="81" spans="1:37" ht="15">
      <c r="A81" s="66" t="s">
        <v>246</v>
      </c>
      <c r="B81" s="66" t="s">
        <v>239</v>
      </c>
      <c r="C81" s="67" t="s">
        <v>544</v>
      </c>
      <c r="D81" s="68">
        <v>2</v>
      </c>
      <c r="E81" s="69"/>
      <c r="F81" s="70">
        <v>40</v>
      </c>
      <c r="G81" s="67"/>
      <c r="H81" s="71"/>
      <c r="I81" s="72"/>
      <c r="J81" s="72"/>
      <c r="K81" s="34"/>
      <c r="L81" s="79">
        <v>81</v>
      </c>
      <c r="M81" s="79"/>
      <c r="N81" s="74"/>
      <c r="O81" s="81" t="s">
        <v>256</v>
      </c>
      <c r="P81" s="81" t="s">
        <v>258</v>
      </c>
      <c r="Q81" s="81"/>
      <c r="R81" s="81"/>
      <c r="S81" s="81"/>
      <c r="T81" s="81"/>
      <c r="U81" s="81"/>
      <c r="V81" s="81"/>
      <c r="W81" s="81"/>
      <c r="X81" s="81"/>
      <c r="Y81" s="81" t="s">
        <v>277</v>
      </c>
      <c r="Z81">
        <v>1</v>
      </c>
      <c r="AA81" s="80" t="str">
        <f>REPLACE(INDEX(GroupVertices[Group],MATCH(Edges[[#This Row],[Vertex 1]],GroupVertices[Vertex],0)),1,1,"")</f>
        <v>3</v>
      </c>
      <c r="AB81" s="80" t="str">
        <f>REPLACE(INDEX(GroupVertices[Group],MATCH(Edges[[#This Row],[Vertex 2]],GroupVertices[Vertex],0)),1,1,"")</f>
        <v>3</v>
      </c>
      <c r="AC81" s="48"/>
      <c r="AD81" s="49"/>
      <c r="AE81" s="48"/>
      <c r="AF81" s="49"/>
      <c r="AG81" s="48"/>
      <c r="AH81" s="49"/>
      <c r="AI81" s="48"/>
      <c r="AJ81" s="49"/>
      <c r="AK81" s="48"/>
    </row>
    <row r="82" spans="1:37" ht="15">
      <c r="A82" s="66" t="s">
        <v>230</v>
      </c>
      <c r="B82" s="66" t="s">
        <v>243</v>
      </c>
      <c r="C82" s="67" t="s">
        <v>544</v>
      </c>
      <c r="D82" s="68">
        <v>2</v>
      </c>
      <c r="E82" s="69"/>
      <c r="F82" s="70">
        <v>40</v>
      </c>
      <c r="G82" s="67"/>
      <c r="H82" s="71"/>
      <c r="I82" s="72"/>
      <c r="J82" s="72"/>
      <c r="K82" s="34"/>
      <c r="L82" s="79">
        <v>82</v>
      </c>
      <c r="M82" s="79"/>
      <c r="N82" s="74"/>
      <c r="O82" s="81" t="s">
        <v>256</v>
      </c>
      <c r="P82" s="81" t="s">
        <v>258</v>
      </c>
      <c r="Q82" s="81"/>
      <c r="R82" s="81"/>
      <c r="S82" s="81"/>
      <c r="T82" s="81"/>
      <c r="U82" s="81"/>
      <c r="V82" s="81"/>
      <c r="W82" s="81"/>
      <c r="X82" s="81"/>
      <c r="Y82" s="81" t="s">
        <v>277</v>
      </c>
      <c r="Z82">
        <v>1</v>
      </c>
      <c r="AA82" s="80" t="str">
        <f>REPLACE(INDEX(GroupVertices[Group],MATCH(Edges[[#This Row],[Vertex 1]],GroupVertices[Vertex],0)),1,1,"")</f>
        <v>4</v>
      </c>
      <c r="AB82" s="80" t="str">
        <f>REPLACE(INDEX(GroupVertices[Group],MATCH(Edges[[#This Row],[Vertex 2]],GroupVertices[Vertex],0)),1,1,"")</f>
        <v>3</v>
      </c>
      <c r="AC82" s="48"/>
      <c r="AD82" s="49"/>
      <c r="AE82" s="48"/>
      <c r="AF82" s="49"/>
      <c r="AG82" s="48"/>
      <c r="AH82" s="49"/>
      <c r="AI82" s="48"/>
      <c r="AJ82" s="49"/>
      <c r="AK82" s="48"/>
    </row>
    <row r="83" spans="1:37" ht="15">
      <c r="A83" s="66" t="s">
        <v>231</v>
      </c>
      <c r="B83" s="66" t="s">
        <v>243</v>
      </c>
      <c r="C83" s="67" t="s">
        <v>544</v>
      </c>
      <c r="D83" s="68">
        <v>2</v>
      </c>
      <c r="E83" s="69"/>
      <c r="F83" s="70">
        <v>40</v>
      </c>
      <c r="G83" s="67"/>
      <c r="H83" s="71"/>
      <c r="I83" s="72"/>
      <c r="J83" s="72"/>
      <c r="K83" s="34"/>
      <c r="L83" s="79">
        <v>83</v>
      </c>
      <c r="M83" s="79"/>
      <c r="N83" s="74"/>
      <c r="O83" s="81" t="s">
        <v>256</v>
      </c>
      <c r="P83" s="81" t="s">
        <v>258</v>
      </c>
      <c r="Q83" s="81"/>
      <c r="R83" s="81"/>
      <c r="S83" s="81"/>
      <c r="T83" s="81"/>
      <c r="U83" s="81"/>
      <c r="V83" s="81"/>
      <c r="W83" s="81"/>
      <c r="X83" s="81"/>
      <c r="Y83" s="81" t="s">
        <v>277</v>
      </c>
      <c r="Z83">
        <v>1</v>
      </c>
      <c r="AA83" s="80" t="str">
        <f>REPLACE(INDEX(GroupVertices[Group],MATCH(Edges[[#This Row],[Vertex 1]],GroupVertices[Vertex],0)),1,1,"")</f>
        <v>4</v>
      </c>
      <c r="AB83" s="80" t="str">
        <f>REPLACE(INDEX(GroupVertices[Group],MATCH(Edges[[#This Row],[Vertex 2]],GroupVertices[Vertex],0)),1,1,"")</f>
        <v>3</v>
      </c>
      <c r="AC83" s="48"/>
      <c r="AD83" s="49"/>
      <c r="AE83" s="48"/>
      <c r="AF83" s="49"/>
      <c r="AG83" s="48"/>
      <c r="AH83" s="49"/>
      <c r="AI83" s="48"/>
      <c r="AJ83" s="49"/>
      <c r="AK83" s="48"/>
    </row>
    <row r="84" spans="1:37" ht="15">
      <c r="A84" s="66" t="s">
        <v>234</v>
      </c>
      <c r="B84" s="66" t="s">
        <v>243</v>
      </c>
      <c r="C84" s="67" t="s">
        <v>544</v>
      </c>
      <c r="D84" s="68">
        <v>2</v>
      </c>
      <c r="E84" s="69"/>
      <c r="F84" s="70">
        <v>40</v>
      </c>
      <c r="G84" s="67"/>
      <c r="H84" s="71"/>
      <c r="I84" s="72"/>
      <c r="J84" s="72"/>
      <c r="K84" s="34"/>
      <c r="L84" s="79">
        <v>84</v>
      </c>
      <c r="M84" s="79"/>
      <c r="N84" s="74"/>
      <c r="O84" s="81" t="s">
        <v>256</v>
      </c>
      <c r="P84" s="81" t="s">
        <v>258</v>
      </c>
      <c r="Q84" s="81"/>
      <c r="R84" s="81"/>
      <c r="S84" s="81"/>
      <c r="T84" s="81"/>
      <c r="U84" s="81"/>
      <c r="V84" s="81"/>
      <c r="W84" s="81"/>
      <c r="X84" s="81"/>
      <c r="Y84" s="81" t="s">
        <v>277</v>
      </c>
      <c r="Z84">
        <v>1</v>
      </c>
      <c r="AA84" s="80" t="str">
        <f>REPLACE(INDEX(GroupVertices[Group],MATCH(Edges[[#This Row],[Vertex 1]],GroupVertices[Vertex],0)),1,1,"")</f>
        <v>3</v>
      </c>
      <c r="AB84" s="80" t="str">
        <f>REPLACE(INDEX(GroupVertices[Group],MATCH(Edges[[#This Row],[Vertex 2]],GroupVertices[Vertex],0)),1,1,"")</f>
        <v>3</v>
      </c>
      <c r="AC84" s="48"/>
      <c r="AD84" s="49"/>
      <c r="AE84" s="48"/>
      <c r="AF84" s="49"/>
      <c r="AG84" s="48"/>
      <c r="AH84" s="49"/>
      <c r="AI84" s="48"/>
      <c r="AJ84" s="49"/>
      <c r="AK84" s="48"/>
    </row>
    <row r="85" spans="1:37" ht="15">
      <c r="A85" s="66" t="s">
        <v>244</v>
      </c>
      <c r="B85" s="66" t="s">
        <v>243</v>
      </c>
      <c r="C85" s="67" t="s">
        <v>544</v>
      </c>
      <c r="D85" s="68">
        <v>2</v>
      </c>
      <c r="E85" s="69"/>
      <c r="F85" s="70">
        <v>40</v>
      </c>
      <c r="G85" s="67"/>
      <c r="H85" s="71"/>
      <c r="I85" s="72"/>
      <c r="J85" s="72"/>
      <c r="K85" s="34"/>
      <c r="L85" s="79">
        <v>85</v>
      </c>
      <c r="M85" s="79"/>
      <c r="N85" s="74"/>
      <c r="O85" s="81" t="s">
        <v>256</v>
      </c>
      <c r="P85" s="81" t="s">
        <v>258</v>
      </c>
      <c r="Q85" s="81"/>
      <c r="R85" s="81"/>
      <c r="S85" s="81"/>
      <c r="T85" s="81"/>
      <c r="U85" s="81"/>
      <c r="V85" s="81"/>
      <c r="W85" s="81"/>
      <c r="X85" s="81"/>
      <c r="Y85" s="81" t="s">
        <v>277</v>
      </c>
      <c r="Z85">
        <v>1</v>
      </c>
      <c r="AA85" s="80" t="str">
        <f>REPLACE(INDEX(GroupVertices[Group],MATCH(Edges[[#This Row],[Vertex 1]],GroupVertices[Vertex],0)),1,1,"")</f>
        <v>3</v>
      </c>
      <c r="AB85" s="80" t="str">
        <f>REPLACE(INDEX(GroupVertices[Group],MATCH(Edges[[#This Row],[Vertex 2]],GroupVertices[Vertex],0)),1,1,"")</f>
        <v>3</v>
      </c>
      <c r="AC85" s="48"/>
      <c r="AD85" s="49"/>
      <c r="AE85" s="48"/>
      <c r="AF85" s="49"/>
      <c r="AG85" s="48"/>
      <c r="AH85" s="49"/>
      <c r="AI85" s="48"/>
      <c r="AJ85" s="49"/>
      <c r="AK85" s="48"/>
    </row>
    <row r="86" spans="1:37" ht="15">
      <c r="A86" s="66" t="s">
        <v>237</v>
      </c>
      <c r="B86" s="66" t="s">
        <v>243</v>
      </c>
      <c r="C86" s="67" t="s">
        <v>544</v>
      </c>
      <c r="D86" s="68">
        <v>2</v>
      </c>
      <c r="E86" s="69"/>
      <c r="F86" s="70">
        <v>40</v>
      </c>
      <c r="G86" s="67"/>
      <c r="H86" s="71"/>
      <c r="I86" s="72"/>
      <c r="J86" s="72"/>
      <c r="K86" s="34"/>
      <c r="L86" s="79">
        <v>86</v>
      </c>
      <c r="M86" s="79"/>
      <c r="N86" s="74"/>
      <c r="O86" s="81" t="s">
        <v>256</v>
      </c>
      <c r="P86" s="81" t="s">
        <v>258</v>
      </c>
      <c r="Q86" s="81"/>
      <c r="R86" s="81"/>
      <c r="S86" s="81"/>
      <c r="T86" s="81"/>
      <c r="U86" s="81"/>
      <c r="V86" s="81"/>
      <c r="W86" s="81"/>
      <c r="X86" s="81"/>
      <c r="Y86" s="81" t="s">
        <v>277</v>
      </c>
      <c r="Z86">
        <v>1</v>
      </c>
      <c r="AA86" s="80" t="str">
        <f>REPLACE(INDEX(GroupVertices[Group],MATCH(Edges[[#This Row],[Vertex 1]],GroupVertices[Vertex],0)),1,1,"")</f>
        <v>2</v>
      </c>
      <c r="AB86" s="80" t="str">
        <f>REPLACE(INDEX(GroupVertices[Group],MATCH(Edges[[#This Row],[Vertex 2]],GroupVertices[Vertex],0)),1,1,"")</f>
        <v>3</v>
      </c>
      <c r="AC86" s="48"/>
      <c r="AD86" s="49"/>
      <c r="AE86" s="48"/>
      <c r="AF86" s="49"/>
      <c r="AG86" s="48"/>
      <c r="AH86" s="49"/>
      <c r="AI86" s="48"/>
      <c r="AJ86" s="49"/>
      <c r="AK86" s="48"/>
    </row>
    <row r="87" spans="1:37" ht="15">
      <c r="A87" s="66" t="s">
        <v>245</v>
      </c>
      <c r="B87" s="66" t="s">
        <v>243</v>
      </c>
      <c r="C87" s="67" t="s">
        <v>544</v>
      </c>
      <c r="D87" s="68">
        <v>2</v>
      </c>
      <c r="E87" s="69"/>
      <c r="F87" s="70">
        <v>40</v>
      </c>
      <c r="G87" s="67"/>
      <c r="H87" s="71"/>
      <c r="I87" s="72"/>
      <c r="J87" s="72"/>
      <c r="K87" s="34"/>
      <c r="L87" s="79">
        <v>87</v>
      </c>
      <c r="M87" s="79"/>
      <c r="N87" s="74"/>
      <c r="O87" s="81" t="s">
        <v>256</v>
      </c>
      <c r="P87" s="81" t="s">
        <v>258</v>
      </c>
      <c r="Q87" s="81"/>
      <c r="R87" s="81"/>
      <c r="S87" s="81"/>
      <c r="T87" s="81"/>
      <c r="U87" s="81"/>
      <c r="V87" s="81"/>
      <c r="W87" s="81"/>
      <c r="X87" s="81"/>
      <c r="Y87" s="81" t="s">
        <v>277</v>
      </c>
      <c r="Z87">
        <v>1</v>
      </c>
      <c r="AA87" s="80" t="str">
        <f>REPLACE(INDEX(GroupVertices[Group],MATCH(Edges[[#This Row],[Vertex 1]],GroupVertices[Vertex],0)),1,1,"")</f>
        <v>3</v>
      </c>
      <c r="AB87" s="80" t="str">
        <f>REPLACE(INDEX(GroupVertices[Group],MATCH(Edges[[#This Row],[Vertex 2]],GroupVertices[Vertex],0)),1,1,"")</f>
        <v>3</v>
      </c>
      <c r="AC87" s="48"/>
      <c r="AD87" s="49"/>
      <c r="AE87" s="48"/>
      <c r="AF87" s="49"/>
      <c r="AG87" s="48"/>
      <c r="AH87" s="49"/>
      <c r="AI87" s="48"/>
      <c r="AJ87" s="49"/>
      <c r="AK87" s="48"/>
    </row>
    <row r="88" spans="1:37" ht="15">
      <c r="A88" s="66" t="s">
        <v>242</v>
      </c>
      <c r="B88" s="66" t="s">
        <v>243</v>
      </c>
      <c r="C88" s="67" t="s">
        <v>544</v>
      </c>
      <c r="D88" s="68">
        <v>2</v>
      </c>
      <c r="E88" s="69"/>
      <c r="F88" s="70">
        <v>40</v>
      </c>
      <c r="G88" s="67"/>
      <c r="H88" s="71"/>
      <c r="I88" s="72"/>
      <c r="J88" s="72"/>
      <c r="K88" s="34"/>
      <c r="L88" s="79">
        <v>88</v>
      </c>
      <c r="M88" s="79"/>
      <c r="N88" s="74"/>
      <c r="O88" s="81" t="s">
        <v>256</v>
      </c>
      <c r="P88" s="81" t="s">
        <v>258</v>
      </c>
      <c r="Q88" s="81"/>
      <c r="R88" s="81"/>
      <c r="S88" s="81"/>
      <c r="T88" s="81"/>
      <c r="U88" s="81"/>
      <c r="V88" s="81"/>
      <c r="W88" s="81"/>
      <c r="X88" s="81"/>
      <c r="Y88" s="81" t="s">
        <v>277</v>
      </c>
      <c r="Z88">
        <v>1</v>
      </c>
      <c r="AA88" s="80" t="str">
        <f>REPLACE(INDEX(GroupVertices[Group],MATCH(Edges[[#This Row],[Vertex 1]],GroupVertices[Vertex],0)),1,1,"")</f>
        <v>3</v>
      </c>
      <c r="AB88" s="80" t="str">
        <f>REPLACE(INDEX(GroupVertices[Group],MATCH(Edges[[#This Row],[Vertex 2]],GroupVertices[Vertex],0)),1,1,"")</f>
        <v>3</v>
      </c>
      <c r="AC88" s="48"/>
      <c r="AD88" s="49"/>
      <c r="AE88" s="48"/>
      <c r="AF88" s="49"/>
      <c r="AG88" s="48"/>
      <c r="AH88" s="49"/>
      <c r="AI88" s="48"/>
      <c r="AJ88" s="49"/>
      <c r="AK88" s="48"/>
    </row>
    <row r="89" spans="1:37" ht="15">
      <c r="A89" s="66" t="s">
        <v>246</v>
      </c>
      <c r="B89" s="66" t="s">
        <v>243</v>
      </c>
      <c r="C89" s="67" t="s">
        <v>544</v>
      </c>
      <c r="D89" s="68">
        <v>2</v>
      </c>
      <c r="E89" s="69"/>
      <c r="F89" s="70">
        <v>40</v>
      </c>
      <c r="G89" s="67"/>
      <c r="H89" s="71"/>
      <c r="I89" s="72"/>
      <c r="J89" s="72"/>
      <c r="K89" s="34"/>
      <c r="L89" s="79">
        <v>89</v>
      </c>
      <c r="M89" s="79"/>
      <c r="N89" s="74"/>
      <c r="O89" s="81" t="s">
        <v>256</v>
      </c>
      <c r="P89" s="81" t="s">
        <v>258</v>
      </c>
      <c r="Q89" s="81"/>
      <c r="R89" s="81"/>
      <c r="S89" s="81"/>
      <c r="T89" s="81"/>
      <c r="U89" s="81"/>
      <c r="V89" s="81"/>
      <c r="W89" s="81"/>
      <c r="X89" s="81"/>
      <c r="Y89" s="81" t="s">
        <v>277</v>
      </c>
      <c r="Z89">
        <v>1</v>
      </c>
      <c r="AA89" s="80" t="str">
        <f>REPLACE(INDEX(GroupVertices[Group],MATCH(Edges[[#This Row],[Vertex 1]],GroupVertices[Vertex],0)),1,1,"")</f>
        <v>3</v>
      </c>
      <c r="AB89" s="80" t="str">
        <f>REPLACE(INDEX(GroupVertices[Group],MATCH(Edges[[#This Row],[Vertex 2]],GroupVertices[Vertex],0)),1,1,"")</f>
        <v>3</v>
      </c>
      <c r="AC89" s="48"/>
      <c r="AD89" s="49"/>
      <c r="AE89" s="48"/>
      <c r="AF89" s="49"/>
      <c r="AG89" s="48"/>
      <c r="AH89" s="49"/>
      <c r="AI89" s="48"/>
      <c r="AJ89" s="49"/>
      <c r="AK89" s="48"/>
    </row>
    <row r="90" spans="1:37" ht="15">
      <c r="A90" s="66" t="s">
        <v>231</v>
      </c>
      <c r="B90" s="66" t="s">
        <v>230</v>
      </c>
      <c r="C90" s="67" t="s">
        <v>545</v>
      </c>
      <c r="D90" s="68">
        <v>2</v>
      </c>
      <c r="E90" s="69"/>
      <c r="F90" s="70">
        <v>40</v>
      </c>
      <c r="G90" s="67"/>
      <c r="H90" s="71"/>
      <c r="I90" s="72"/>
      <c r="J90" s="72"/>
      <c r="K90" s="34"/>
      <c r="L90" s="79">
        <v>90</v>
      </c>
      <c r="M90" s="79"/>
      <c r="N90" s="74"/>
      <c r="O90" s="81" t="s">
        <v>256</v>
      </c>
      <c r="P90" s="81" t="s">
        <v>258</v>
      </c>
      <c r="Q90" s="81"/>
      <c r="R90" s="81"/>
      <c r="S90" s="81"/>
      <c r="T90" s="81"/>
      <c r="U90" s="81"/>
      <c r="V90" s="81"/>
      <c r="W90" s="81"/>
      <c r="X90" s="81"/>
      <c r="Y90" s="81" t="s">
        <v>277</v>
      </c>
      <c r="Z90">
        <v>8</v>
      </c>
      <c r="AA90" s="80" t="str">
        <f>REPLACE(INDEX(GroupVertices[Group],MATCH(Edges[[#This Row],[Vertex 1]],GroupVertices[Vertex],0)),1,1,"")</f>
        <v>4</v>
      </c>
      <c r="AB90" s="80" t="str">
        <f>REPLACE(INDEX(GroupVertices[Group],MATCH(Edges[[#This Row],[Vertex 2]],GroupVertices[Vertex],0)),1,1,"")</f>
        <v>4</v>
      </c>
      <c r="AC90" s="48"/>
      <c r="AD90" s="49"/>
      <c r="AE90" s="48"/>
      <c r="AF90" s="49"/>
      <c r="AG90" s="48"/>
      <c r="AH90" s="49"/>
      <c r="AI90" s="48"/>
      <c r="AJ90" s="49"/>
      <c r="AK90" s="48"/>
    </row>
    <row r="91" spans="1:37" ht="15">
      <c r="A91" s="66" t="s">
        <v>231</v>
      </c>
      <c r="B91" s="66" t="s">
        <v>230</v>
      </c>
      <c r="C91" s="67" t="s">
        <v>545</v>
      </c>
      <c r="D91" s="68">
        <v>2</v>
      </c>
      <c r="E91" s="69"/>
      <c r="F91" s="70">
        <v>40</v>
      </c>
      <c r="G91" s="67"/>
      <c r="H91" s="71"/>
      <c r="I91" s="72"/>
      <c r="J91" s="72"/>
      <c r="K91" s="34"/>
      <c r="L91" s="79">
        <v>91</v>
      </c>
      <c r="M91" s="79"/>
      <c r="N91" s="74"/>
      <c r="O91" s="81" t="s">
        <v>256</v>
      </c>
      <c r="P91" s="81" t="s">
        <v>258</v>
      </c>
      <c r="Q91" s="81"/>
      <c r="R91" s="81"/>
      <c r="S91" s="81"/>
      <c r="T91" s="81"/>
      <c r="U91" s="81"/>
      <c r="V91" s="81"/>
      <c r="W91" s="81"/>
      <c r="X91" s="81"/>
      <c r="Y91" s="81" t="s">
        <v>264</v>
      </c>
      <c r="Z91">
        <v>8</v>
      </c>
      <c r="AA91" s="80" t="str">
        <f>REPLACE(INDEX(GroupVertices[Group],MATCH(Edges[[#This Row],[Vertex 1]],GroupVertices[Vertex],0)),1,1,"")</f>
        <v>4</v>
      </c>
      <c r="AB91" s="80" t="str">
        <f>REPLACE(INDEX(GroupVertices[Group],MATCH(Edges[[#This Row],[Vertex 2]],GroupVertices[Vertex],0)),1,1,"")</f>
        <v>4</v>
      </c>
      <c r="AC91" s="48"/>
      <c r="AD91" s="49"/>
      <c r="AE91" s="48"/>
      <c r="AF91" s="49"/>
      <c r="AG91" s="48"/>
      <c r="AH91" s="49"/>
      <c r="AI91" s="48"/>
      <c r="AJ91" s="49"/>
      <c r="AK91" s="48"/>
    </row>
    <row r="92" spans="1:37" ht="15">
      <c r="A92" s="66" t="s">
        <v>234</v>
      </c>
      <c r="B92" s="66" t="s">
        <v>230</v>
      </c>
      <c r="C92" s="67" t="s">
        <v>544</v>
      </c>
      <c r="D92" s="68">
        <v>2</v>
      </c>
      <c r="E92" s="69"/>
      <c r="F92" s="70">
        <v>40</v>
      </c>
      <c r="G92" s="67"/>
      <c r="H92" s="71"/>
      <c r="I92" s="72"/>
      <c r="J92" s="72"/>
      <c r="K92" s="34"/>
      <c r="L92" s="79">
        <v>92</v>
      </c>
      <c r="M92" s="79"/>
      <c r="N92" s="74"/>
      <c r="O92" s="81" t="s">
        <v>256</v>
      </c>
      <c r="P92" s="81" t="s">
        <v>258</v>
      </c>
      <c r="Q92" s="81"/>
      <c r="R92" s="81"/>
      <c r="S92" s="81"/>
      <c r="T92" s="81"/>
      <c r="U92" s="81"/>
      <c r="V92" s="81"/>
      <c r="W92" s="81"/>
      <c r="X92" s="81"/>
      <c r="Y92" s="81" t="s">
        <v>277</v>
      </c>
      <c r="Z92">
        <v>1</v>
      </c>
      <c r="AA92" s="80" t="str">
        <f>REPLACE(INDEX(GroupVertices[Group],MATCH(Edges[[#This Row],[Vertex 1]],GroupVertices[Vertex],0)),1,1,"")</f>
        <v>3</v>
      </c>
      <c r="AB92" s="80" t="str">
        <f>REPLACE(INDEX(GroupVertices[Group],MATCH(Edges[[#This Row],[Vertex 2]],GroupVertices[Vertex],0)),1,1,"")</f>
        <v>4</v>
      </c>
      <c r="AC92" s="48"/>
      <c r="AD92" s="49"/>
      <c r="AE92" s="48"/>
      <c r="AF92" s="49"/>
      <c r="AG92" s="48"/>
      <c r="AH92" s="49"/>
      <c r="AI92" s="48"/>
      <c r="AJ92" s="49"/>
      <c r="AK92" s="48"/>
    </row>
    <row r="93" spans="1:37" ht="15">
      <c r="A93" s="66" t="s">
        <v>244</v>
      </c>
      <c r="B93" s="66" t="s">
        <v>230</v>
      </c>
      <c r="C93" s="67" t="s">
        <v>544</v>
      </c>
      <c r="D93" s="68">
        <v>2</v>
      </c>
      <c r="E93" s="69"/>
      <c r="F93" s="70">
        <v>40</v>
      </c>
      <c r="G93" s="67"/>
      <c r="H93" s="71"/>
      <c r="I93" s="72"/>
      <c r="J93" s="72"/>
      <c r="K93" s="34"/>
      <c r="L93" s="79">
        <v>93</v>
      </c>
      <c r="M93" s="79"/>
      <c r="N93" s="74"/>
      <c r="O93" s="81" t="s">
        <v>256</v>
      </c>
      <c r="P93" s="81" t="s">
        <v>258</v>
      </c>
      <c r="Q93" s="81"/>
      <c r="R93" s="81"/>
      <c r="S93" s="81"/>
      <c r="T93" s="81"/>
      <c r="U93" s="81"/>
      <c r="V93" s="81"/>
      <c r="W93" s="81"/>
      <c r="X93" s="81"/>
      <c r="Y93" s="81" t="s">
        <v>277</v>
      </c>
      <c r="Z93">
        <v>1</v>
      </c>
      <c r="AA93" s="80" t="str">
        <f>REPLACE(INDEX(GroupVertices[Group],MATCH(Edges[[#This Row],[Vertex 1]],GroupVertices[Vertex],0)),1,1,"")</f>
        <v>3</v>
      </c>
      <c r="AB93" s="80" t="str">
        <f>REPLACE(INDEX(GroupVertices[Group],MATCH(Edges[[#This Row],[Vertex 2]],GroupVertices[Vertex],0)),1,1,"")</f>
        <v>4</v>
      </c>
      <c r="AC93" s="48"/>
      <c r="AD93" s="49"/>
      <c r="AE93" s="48"/>
      <c r="AF93" s="49"/>
      <c r="AG93" s="48"/>
      <c r="AH93" s="49"/>
      <c r="AI93" s="48"/>
      <c r="AJ93" s="49"/>
      <c r="AK93" s="48"/>
    </row>
    <row r="94" spans="1:37" ht="15">
      <c r="A94" s="66" t="s">
        <v>237</v>
      </c>
      <c r="B94" s="66" t="s">
        <v>230</v>
      </c>
      <c r="C94" s="67" t="s">
        <v>544</v>
      </c>
      <c r="D94" s="68">
        <v>2</v>
      </c>
      <c r="E94" s="69"/>
      <c r="F94" s="70">
        <v>40</v>
      </c>
      <c r="G94" s="67"/>
      <c r="H94" s="71"/>
      <c r="I94" s="72"/>
      <c r="J94" s="72"/>
      <c r="K94" s="34"/>
      <c r="L94" s="79">
        <v>94</v>
      </c>
      <c r="M94" s="79"/>
      <c r="N94" s="74"/>
      <c r="O94" s="81" t="s">
        <v>256</v>
      </c>
      <c r="P94" s="81" t="s">
        <v>258</v>
      </c>
      <c r="Q94" s="81"/>
      <c r="R94" s="81"/>
      <c r="S94" s="81"/>
      <c r="T94" s="81"/>
      <c r="U94" s="81"/>
      <c r="V94" s="81"/>
      <c r="W94" s="81"/>
      <c r="X94" s="81"/>
      <c r="Y94" s="81" t="s">
        <v>277</v>
      </c>
      <c r="Z94">
        <v>1</v>
      </c>
      <c r="AA94" s="80" t="str">
        <f>REPLACE(INDEX(GroupVertices[Group],MATCH(Edges[[#This Row],[Vertex 1]],GroupVertices[Vertex],0)),1,1,"")</f>
        <v>2</v>
      </c>
      <c r="AB94" s="80" t="str">
        <f>REPLACE(INDEX(GroupVertices[Group],MATCH(Edges[[#This Row],[Vertex 2]],GroupVertices[Vertex],0)),1,1,"")</f>
        <v>4</v>
      </c>
      <c r="AC94" s="48"/>
      <c r="AD94" s="49"/>
      <c r="AE94" s="48"/>
      <c r="AF94" s="49"/>
      <c r="AG94" s="48"/>
      <c r="AH94" s="49"/>
      <c r="AI94" s="48"/>
      <c r="AJ94" s="49"/>
      <c r="AK94" s="48"/>
    </row>
    <row r="95" spans="1:37" ht="15">
      <c r="A95" s="66" t="s">
        <v>245</v>
      </c>
      <c r="B95" s="66" t="s">
        <v>230</v>
      </c>
      <c r="C95" s="67" t="s">
        <v>544</v>
      </c>
      <c r="D95" s="68">
        <v>2</v>
      </c>
      <c r="E95" s="69"/>
      <c r="F95" s="70">
        <v>40</v>
      </c>
      <c r="G95" s="67"/>
      <c r="H95" s="71"/>
      <c r="I95" s="72"/>
      <c r="J95" s="72"/>
      <c r="K95" s="34"/>
      <c r="L95" s="79">
        <v>95</v>
      </c>
      <c r="M95" s="79"/>
      <c r="N95" s="74"/>
      <c r="O95" s="81" t="s">
        <v>256</v>
      </c>
      <c r="P95" s="81" t="s">
        <v>258</v>
      </c>
      <c r="Q95" s="81"/>
      <c r="R95" s="81"/>
      <c r="S95" s="81"/>
      <c r="T95" s="81"/>
      <c r="U95" s="81"/>
      <c r="V95" s="81"/>
      <c r="W95" s="81"/>
      <c r="X95" s="81"/>
      <c r="Y95" s="81" t="s">
        <v>277</v>
      </c>
      <c r="Z95">
        <v>1</v>
      </c>
      <c r="AA95" s="80" t="str">
        <f>REPLACE(INDEX(GroupVertices[Group],MATCH(Edges[[#This Row],[Vertex 1]],GroupVertices[Vertex],0)),1,1,"")</f>
        <v>3</v>
      </c>
      <c r="AB95" s="80" t="str">
        <f>REPLACE(INDEX(GroupVertices[Group],MATCH(Edges[[#This Row],[Vertex 2]],GroupVertices[Vertex],0)),1,1,"")</f>
        <v>4</v>
      </c>
      <c r="AC95" s="48"/>
      <c r="AD95" s="49"/>
      <c r="AE95" s="48"/>
      <c r="AF95" s="49"/>
      <c r="AG95" s="48"/>
      <c r="AH95" s="49"/>
      <c r="AI95" s="48"/>
      <c r="AJ95" s="49"/>
      <c r="AK95" s="48"/>
    </row>
    <row r="96" spans="1:37" ht="15">
      <c r="A96" s="66" t="s">
        <v>242</v>
      </c>
      <c r="B96" s="66" t="s">
        <v>230</v>
      </c>
      <c r="C96" s="67" t="s">
        <v>544</v>
      </c>
      <c r="D96" s="68">
        <v>2</v>
      </c>
      <c r="E96" s="69"/>
      <c r="F96" s="70">
        <v>40</v>
      </c>
      <c r="G96" s="67"/>
      <c r="H96" s="71"/>
      <c r="I96" s="72"/>
      <c r="J96" s="72"/>
      <c r="K96" s="34"/>
      <c r="L96" s="79">
        <v>96</v>
      </c>
      <c r="M96" s="79"/>
      <c r="N96" s="74"/>
      <c r="O96" s="81" t="s">
        <v>256</v>
      </c>
      <c r="P96" s="81" t="s">
        <v>258</v>
      </c>
      <c r="Q96" s="81"/>
      <c r="R96" s="81"/>
      <c r="S96" s="81"/>
      <c r="T96" s="81"/>
      <c r="U96" s="81"/>
      <c r="V96" s="81"/>
      <c r="W96" s="81"/>
      <c r="X96" s="81"/>
      <c r="Y96" s="81" t="s">
        <v>277</v>
      </c>
      <c r="Z96">
        <v>1</v>
      </c>
      <c r="AA96" s="80" t="str">
        <f>REPLACE(INDEX(GroupVertices[Group],MATCH(Edges[[#This Row],[Vertex 1]],GroupVertices[Vertex],0)),1,1,"")</f>
        <v>3</v>
      </c>
      <c r="AB96" s="80" t="str">
        <f>REPLACE(INDEX(GroupVertices[Group],MATCH(Edges[[#This Row],[Vertex 2]],GroupVertices[Vertex],0)),1,1,"")</f>
        <v>4</v>
      </c>
      <c r="AC96" s="48"/>
      <c r="AD96" s="49"/>
      <c r="AE96" s="48"/>
      <c r="AF96" s="49"/>
      <c r="AG96" s="48"/>
      <c r="AH96" s="49"/>
      <c r="AI96" s="48"/>
      <c r="AJ96" s="49"/>
      <c r="AK96" s="48"/>
    </row>
    <row r="97" spans="1:37" ht="15">
      <c r="A97" s="66" t="s">
        <v>246</v>
      </c>
      <c r="B97" s="66" t="s">
        <v>230</v>
      </c>
      <c r="C97" s="67" t="s">
        <v>544</v>
      </c>
      <c r="D97" s="68">
        <v>2</v>
      </c>
      <c r="E97" s="69"/>
      <c r="F97" s="70">
        <v>40</v>
      </c>
      <c r="G97" s="67"/>
      <c r="H97" s="71"/>
      <c r="I97" s="72"/>
      <c r="J97" s="72"/>
      <c r="K97" s="34"/>
      <c r="L97" s="79">
        <v>97</v>
      </c>
      <c r="M97" s="79"/>
      <c r="N97" s="74"/>
      <c r="O97" s="81" t="s">
        <v>256</v>
      </c>
      <c r="P97" s="81" t="s">
        <v>258</v>
      </c>
      <c r="Q97" s="81"/>
      <c r="R97" s="81"/>
      <c r="S97" s="81"/>
      <c r="T97" s="81"/>
      <c r="U97" s="81"/>
      <c r="V97" s="81"/>
      <c r="W97" s="81"/>
      <c r="X97" s="81"/>
      <c r="Y97" s="81" t="s">
        <v>277</v>
      </c>
      <c r="Z97">
        <v>1</v>
      </c>
      <c r="AA97" s="80" t="str">
        <f>REPLACE(INDEX(GroupVertices[Group],MATCH(Edges[[#This Row],[Vertex 1]],GroupVertices[Vertex],0)),1,1,"")</f>
        <v>3</v>
      </c>
      <c r="AB97" s="80" t="str">
        <f>REPLACE(INDEX(GroupVertices[Group],MATCH(Edges[[#This Row],[Vertex 2]],GroupVertices[Vertex],0)),1,1,"")</f>
        <v>4</v>
      </c>
      <c r="AC97" s="48"/>
      <c r="AD97" s="49"/>
      <c r="AE97" s="48"/>
      <c r="AF97" s="49"/>
      <c r="AG97" s="48"/>
      <c r="AH97" s="49"/>
      <c r="AI97" s="48"/>
      <c r="AJ97" s="49"/>
      <c r="AK97" s="48"/>
    </row>
    <row r="98" spans="1:37" ht="15">
      <c r="A98" s="66" t="s">
        <v>234</v>
      </c>
      <c r="B98" s="66" t="s">
        <v>231</v>
      </c>
      <c r="C98" s="67" t="s">
        <v>544</v>
      </c>
      <c r="D98" s="68">
        <v>2</v>
      </c>
      <c r="E98" s="69"/>
      <c r="F98" s="70">
        <v>40</v>
      </c>
      <c r="G98" s="67"/>
      <c r="H98" s="71"/>
      <c r="I98" s="72"/>
      <c r="J98" s="72"/>
      <c r="K98" s="34"/>
      <c r="L98" s="79">
        <v>98</v>
      </c>
      <c r="M98" s="79"/>
      <c r="N98" s="74"/>
      <c r="O98" s="81" t="s">
        <v>256</v>
      </c>
      <c r="P98" s="81" t="s">
        <v>258</v>
      </c>
      <c r="Q98" s="81"/>
      <c r="R98" s="81"/>
      <c r="S98" s="81"/>
      <c r="T98" s="81"/>
      <c r="U98" s="81"/>
      <c r="V98" s="81"/>
      <c r="W98" s="81"/>
      <c r="X98" s="81"/>
      <c r="Y98" s="81" t="s">
        <v>277</v>
      </c>
      <c r="Z98">
        <v>1</v>
      </c>
      <c r="AA98" s="80" t="str">
        <f>REPLACE(INDEX(GroupVertices[Group],MATCH(Edges[[#This Row],[Vertex 1]],GroupVertices[Vertex],0)),1,1,"")</f>
        <v>3</v>
      </c>
      <c r="AB98" s="80" t="str">
        <f>REPLACE(INDEX(GroupVertices[Group],MATCH(Edges[[#This Row],[Vertex 2]],GroupVertices[Vertex],0)),1,1,"")</f>
        <v>4</v>
      </c>
      <c r="AC98" s="48"/>
      <c r="AD98" s="49"/>
      <c r="AE98" s="48"/>
      <c r="AF98" s="49"/>
      <c r="AG98" s="48"/>
      <c r="AH98" s="49"/>
      <c r="AI98" s="48"/>
      <c r="AJ98" s="49"/>
      <c r="AK98" s="48"/>
    </row>
    <row r="99" spans="1:37" ht="15">
      <c r="A99" s="66" t="s">
        <v>244</v>
      </c>
      <c r="B99" s="66" t="s">
        <v>231</v>
      </c>
      <c r="C99" s="67" t="s">
        <v>544</v>
      </c>
      <c r="D99" s="68">
        <v>2</v>
      </c>
      <c r="E99" s="69"/>
      <c r="F99" s="70">
        <v>40</v>
      </c>
      <c r="G99" s="67"/>
      <c r="H99" s="71"/>
      <c r="I99" s="72"/>
      <c r="J99" s="72"/>
      <c r="K99" s="34"/>
      <c r="L99" s="79">
        <v>99</v>
      </c>
      <c r="M99" s="79"/>
      <c r="N99" s="74"/>
      <c r="O99" s="81" t="s">
        <v>256</v>
      </c>
      <c r="P99" s="81" t="s">
        <v>258</v>
      </c>
      <c r="Q99" s="81"/>
      <c r="R99" s="81"/>
      <c r="S99" s="81"/>
      <c r="T99" s="81"/>
      <c r="U99" s="81"/>
      <c r="V99" s="81"/>
      <c r="W99" s="81"/>
      <c r="X99" s="81"/>
      <c r="Y99" s="81" t="s">
        <v>277</v>
      </c>
      <c r="Z99">
        <v>1</v>
      </c>
      <c r="AA99" s="80" t="str">
        <f>REPLACE(INDEX(GroupVertices[Group],MATCH(Edges[[#This Row],[Vertex 1]],GroupVertices[Vertex],0)),1,1,"")</f>
        <v>3</v>
      </c>
      <c r="AB99" s="80" t="str">
        <f>REPLACE(INDEX(GroupVertices[Group],MATCH(Edges[[#This Row],[Vertex 2]],GroupVertices[Vertex],0)),1,1,"")</f>
        <v>4</v>
      </c>
      <c r="AC99" s="48"/>
      <c r="AD99" s="49"/>
      <c r="AE99" s="48"/>
      <c r="AF99" s="49"/>
      <c r="AG99" s="48"/>
      <c r="AH99" s="49"/>
      <c r="AI99" s="48"/>
      <c r="AJ99" s="49"/>
      <c r="AK99" s="48"/>
    </row>
    <row r="100" spans="1:37" ht="15">
      <c r="A100" s="66" t="s">
        <v>237</v>
      </c>
      <c r="B100" s="66" t="s">
        <v>231</v>
      </c>
      <c r="C100" s="67" t="s">
        <v>544</v>
      </c>
      <c r="D100" s="68">
        <v>2</v>
      </c>
      <c r="E100" s="69"/>
      <c r="F100" s="70">
        <v>40</v>
      </c>
      <c r="G100" s="67"/>
      <c r="H100" s="71"/>
      <c r="I100" s="72"/>
      <c r="J100" s="72"/>
      <c r="K100" s="34"/>
      <c r="L100" s="79">
        <v>100</v>
      </c>
      <c r="M100" s="79"/>
      <c r="N100" s="74"/>
      <c r="O100" s="81" t="s">
        <v>256</v>
      </c>
      <c r="P100" s="81" t="s">
        <v>258</v>
      </c>
      <c r="Q100" s="81"/>
      <c r="R100" s="81"/>
      <c r="S100" s="81"/>
      <c r="T100" s="81"/>
      <c r="U100" s="81"/>
      <c r="V100" s="81"/>
      <c r="W100" s="81"/>
      <c r="X100" s="81"/>
      <c r="Y100" s="81" t="s">
        <v>277</v>
      </c>
      <c r="Z100">
        <v>1</v>
      </c>
      <c r="AA100" s="80" t="str">
        <f>REPLACE(INDEX(GroupVertices[Group],MATCH(Edges[[#This Row],[Vertex 1]],GroupVertices[Vertex],0)),1,1,"")</f>
        <v>2</v>
      </c>
      <c r="AB100" s="80" t="str">
        <f>REPLACE(INDEX(GroupVertices[Group],MATCH(Edges[[#This Row],[Vertex 2]],GroupVertices[Vertex],0)),1,1,"")</f>
        <v>4</v>
      </c>
      <c r="AC100" s="48"/>
      <c r="AD100" s="49"/>
      <c r="AE100" s="48"/>
      <c r="AF100" s="49"/>
      <c r="AG100" s="48"/>
      <c r="AH100" s="49"/>
      <c r="AI100" s="48"/>
      <c r="AJ100" s="49"/>
      <c r="AK100" s="48"/>
    </row>
    <row r="101" spans="1:37" ht="15">
      <c r="A101" s="66" t="s">
        <v>245</v>
      </c>
      <c r="B101" s="66" t="s">
        <v>231</v>
      </c>
      <c r="C101" s="67" t="s">
        <v>544</v>
      </c>
      <c r="D101" s="68">
        <v>2</v>
      </c>
      <c r="E101" s="69"/>
      <c r="F101" s="70">
        <v>40</v>
      </c>
      <c r="G101" s="67"/>
      <c r="H101" s="71"/>
      <c r="I101" s="72"/>
      <c r="J101" s="72"/>
      <c r="K101" s="34"/>
      <c r="L101" s="79">
        <v>101</v>
      </c>
      <c r="M101" s="79"/>
      <c r="N101" s="74"/>
      <c r="O101" s="81" t="s">
        <v>256</v>
      </c>
      <c r="P101" s="81" t="s">
        <v>258</v>
      </c>
      <c r="Q101" s="81"/>
      <c r="R101" s="81"/>
      <c r="S101" s="81"/>
      <c r="T101" s="81"/>
      <c r="U101" s="81"/>
      <c r="V101" s="81"/>
      <c r="W101" s="81"/>
      <c r="X101" s="81"/>
      <c r="Y101" s="81" t="s">
        <v>277</v>
      </c>
      <c r="Z101">
        <v>1</v>
      </c>
      <c r="AA101" s="80" t="str">
        <f>REPLACE(INDEX(GroupVertices[Group],MATCH(Edges[[#This Row],[Vertex 1]],GroupVertices[Vertex],0)),1,1,"")</f>
        <v>3</v>
      </c>
      <c r="AB101" s="80" t="str">
        <f>REPLACE(INDEX(GroupVertices[Group],MATCH(Edges[[#This Row],[Vertex 2]],GroupVertices[Vertex],0)),1,1,"")</f>
        <v>4</v>
      </c>
      <c r="AC101" s="48"/>
      <c r="AD101" s="49"/>
      <c r="AE101" s="48"/>
      <c r="AF101" s="49"/>
      <c r="AG101" s="48"/>
      <c r="AH101" s="49"/>
      <c r="AI101" s="48"/>
      <c r="AJ101" s="49"/>
      <c r="AK101" s="48"/>
    </row>
    <row r="102" spans="1:37" ht="15">
      <c r="A102" s="66" t="s">
        <v>242</v>
      </c>
      <c r="B102" s="66" t="s">
        <v>231</v>
      </c>
      <c r="C102" s="67" t="s">
        <v>544</v>
      </c>
      <c r="D102" s="68">
        <v>2</v>
      </c>
      <c r="E102" s="69"/>
      <c r="F102" s="70">
        <v>40</v>
      </c>
      <c r="G102" s="67"/>
      <c r="H102" s="71"/>
      <c r="I102" s="72"/>
      <c r="J102" s="72"/>
      <c r="K102" s="34"/>
      <c r="L102" s="79">
        <v>102</v>
      </c>
      <c r="M102" s="79"/>
      <c r="N102" s="74"/>
      <c r="O102" s="81" t="s">
        <v>256</v>
      </c>
      <c r="P102" s="81" t="s">
        <v>258</v>
      </c>
      <c r="Q102" s="81"/>
      <c r="R102" s="81"/>
      <c r="S102" s="81"/>
      <c r="T102" s="81"/>
      <c r="U102" s="81"/>
      <c r="V102" s="81"/>
      <c r="W102" s="81"/>
      <c r="X102" s="81"/>
      <c r="Y102" s="81" t="s">
        <v>277</v>
      </c>
      <c r="Z102">
        <v>1</v>
      </c>
      <c r="AA102" s="80" t="str">
        <f>REPLACE(INDEX(GroupVertices[Group],MATCH(Edges[[#This Row],[Vertex 1]],GroupVertices[Vertex],0)),1,1,"")</f>
        <v>3</v>
      </c>
      <c r="AB102" s="80" t="str">
        <f>REPLACE(INDEX(GroupVertices[Group],MATCH(Edges[[#This Row],[Vertex 2]],GroupVertices[Vertex],0)),1,1,"")</f>
        <v>4</v>
      </c>
      <c r="AC102" s="48"/>
      <c r="AD102" s="49"/>
      <c r="AE102" s="48"/>
      <c r="AF102" s="49"/>
      <c r="AG102" s="48"/>
      <c r="AH102" s="49"/>
      <c r="AI102" s="48"/>
      <c r="AJ102" s="49"/>
      <c r="AK102" s="48"/>
    </row>
    <row r="103" spans="1:37" ht="15">
      <c r="A103" s="66" t="s">
        <v>246</v>
      </c>
      <c r="B103" s="66" t="s">
        <v>231</v>
      </c>
      <c r="C103" s="67" t="s">
        <v>544</v>
      </c>
      <c r="D103" s="68">
        <v>2</v>
      </c>
      <c r="E103" s="69"/>
      <c r="F103" s="70">
        <v>40</v>
      </c>
      <c r="G103" s="67"/>
      <c r="H103" s="71"/>
      <c r="I103" s="72"/>
      <c r="J103" s="72"/>
      <c r="K103" s="34"/>
      <c r="L103" s="79">
        <v>103</v>
      </c>
      <c r="M103" s="79"/>
      <c r="N103" s="74"/>
      <c r="O103" s="81" t="s">
        <v>256</v>
      </c>
      <c r="P103" s="81" t="s">
        <v>258</v>
      </c>
      <c r="Q103" s="81"/>
      <c r="R103" s="81"/>
      <c r="S103" s="81"/>
      <c r="T103" s="81"/>
      <c r="U103" s="81"/>
      <c r="V103" s="81"/>
      <c r="W103" s="81"/>
      <c r="X103" s="81"/>
      <c r="Y103" s="81" t="s">
        <v>277</v>
      </c>
      <c r="Z103">
        <v>1</v>
      </c>
      <c r="AA103" s="80" t="str">
        <f>REPLACE(INDEX(GroupVertices[Group],MATCH(Edges[[#This Row],[Vertex 1]],GroupVertices[Vertex],0)),1,1,"")</f>
        <v>3</v>
      </c>
      <c r="AB103" s="80" t="str">
        <f>REPLACE(INDEX(GroupVertices[Group],MATCH(Edges[[#This Row],[Vertex 2]],GroupVertices[Vertex],0)),1,1,"")</f>
        <v>4</v>
      </c>
      <c r="AC103" s="48"/>
      <c r="AD103" s="49"/>
      <c r="AE103" s="48"/>
      <c r="AF103" s="49"/>
      <c r="AG103" s="48"/>
      <c r="AH103" s="49"/>
      <c r="AI103" s="48"/>
      <c r="AJ103" s="49"/>
      <c r="AK103" s="48"/>
    </row>
    <row r="104" spans="1:37" ht="15">
      <c r="A104" s="66" t="s">
        <v>244</v>
      </c>
      <c r="B104" s="66" t="s">
        <v>234</v>
      </c>
      <c r="C104" s="67" t="s">
        <v>544</v>
      </c>
      <c r="D104" s="68">
        <v>2</v>
      </c>
      <c r="E104" s="69"/>
      <c r="F104" s="70">
        <v>40</v>
      </c>
      <c r="G104" s="67"/>
      <c r="H104" s="71"/>
      <c r="I104" s="72"/>
      <c r="J104" s="72"/>
      <c r="K104" s="34"/>
      <c r="L104" s="79">
        <v>104</v>
      </c>
      <c r="M104" s="79"/>
      <c r="N104" s="74"/>
      <c r="O104" s="81" t="s">
        <v>256</v>
      </c>
      <c r="P104" s="81" t="s">
        <v>258</v>
      </c>
      <c r="Q104" s="81"/>
      <c r="R104" s="81"/>
      <c r="S104" s="81"/>
      <c r="T104" s="81"/>
      <c r="U104" s="81"/>
      <c r="V104" s="81"/>
      <c r="W104" s="81"/>
      <c r="X104" s="81"/>
      <c r="Y104" s="81" t="s">
        <v>277</v>
      </c>
      <c r="Z104">
        <v>1</v>
      </c>
      <c r="AA104" s="80" t="str">
        <f>REPLACE(INDEX(GroupVertices[Group],MATCH(Edges[[#This Row],[Vertex 1]],GroupVertices[Vertex],0)),1,1,"")</f>
        <v>3</v>
      </c>
      <c r="AB104" s="80" t="str">
        <f>REPLACE(INDEX(GroupVertices[Group],MATCH(Edges[[#This Row],[Vertex 2]],GroupVertices[Vertex],0)),1,1,"")</f>
        <v>3</v>
      </c>
      <c r="AC104" s="48"/>
      <c r="AD104" s="49"/>
      <c r="AE104" s="48"/>
      <c r="AF104" s="49"/>
      <c r="AG104" s="48"/>
      <c r="AH104" s="49"/>
      <c r="AI104" s="48"/>
      <c r="AJ104" s="49"/>
      <c r="AK104" s="48"/>
    </row>
    <row r="105" spans="1:37" ht="15">
      <c r="A105" s="66" t="s">
        <v>237</v>
      </c>
      <c r="B105" s="66" t="s">
        <v>234</v>
      </c>
      <c r="C105" s="67" t="s">
        <v>544</v>
      </c>
      <c r="D105" s="68">
        <v>2</v>
      </c>
      <c r="E105" s="69"/>
      <c r="F105" s="70">
        <v>40</v>
      </c>
      <c r="G105" s="67"/>
      <c r="H105" s="71"/>
      <c r="I105" s="72"/>
      <c r="J105" s="72"/>
      <c r="K105" s="34"/>
      <c r="L105" s="79">
        <v>105</v>
      </c>
      <c r="M105" s="79"/>
      <c r="N105" s="74"/>
      <c r="O105" s="81" t="s">
        <v>256</v>
      </c>
      <c r="P105" s="81" t="s">
        <v>258</v>
      </c>
      <c r="Q105" s="81"/>
      <c r="R105" s="81"/>
      <c r="S105" s="81"/>
      <c r="T105" s="81"/>
      <c r="U105" s="81"/>
      <c r="V105" s="81"/>
      <c r="W105" s="81"/>
      <c r="X105" s="81"/>
      <c r="Y105" s="81" t="s">
        <v>277</v>
      </c>
      <c r="Z105">
        <v>1</v>
      </c>
      <c r="AA105" s="80" t="str">
        <f>REPLACE(INDEX(GroupVertices[Group],MATCH(Edges[[#This Row],[Vertex 1]],GroupVertices[Vertex],0)),1,1,"")</f>
        <v>2</v>
      </c>
      <c r="AB105" s="80" t="str">
        <f>REPLACE(INDEX(GroupVertices[Group],MATCH(Edges[[#This Row],[Vertex 2]],GroupVertices[Vertex],0)),1,1,"")</f>
        <v>3</v>
      </c>
      <c r="AC105" s="48"/>
      <c r="AD105" s="49"/>
      <c r="AE105" s="48"/>
      <c r="AF105" s="49"/>
      <c r="AG105" s="48"/>
      <c r="AH105" s="49"/>
      <c r="AI105" s="48"/>
      <c r="AJ105" s="49"/>
      <c r="AK105" s="48"/>
    </row>
    <row r="106" spans="1:37" ht="15">
      <c r="A106" s="66" t="s">
        <v>245</v>
      </c>
      <c r="B106" s="66" t="s">
        <v>234</v>
      </c>
      <c r="C106" s="67" t="s">
        <v>544</v>
      </c>
      <c r="D106" s="68">
        <v>2</v>
      </c>
      <c r="E106" s="69"/>
      <c r="F106" s="70">
        <v>40</v>
      </c>
      <c r="G106" s="67"/>
      <c r="H106" s="71"/>
      <c r="I106" s="72"/>
      <c r="J106" s="72"/>
      <c r="K106" s="34"/>
      <c r="L106" s="79">
        <v>106</v>
      </c>
      <c r="M106" s="79"/>
      <c r="N106" s="74"/>
      <c r="O106" s="81" t="s">
        <v>256</v>
      </c>
      <c r="P106" s="81" t="s">
        <v>258</v>
      </c>
      <c r="Q106" s="81"/>
      <c r="R106" s="81"/>
      <c r="S106" s="81"/>
      <c r="T106" s="81"/>
      <c r="U106" s="81"/>
      <c r="V106" s="81"/>
      <c r="W106" s="81"/>
      <c r="X106" s="81"/>
      <c r="Y106" s="81" t="s">
        <v>277</v>
      </c>
      <c r="Z106">
        <v>1</v>
      </c>
      <c r="AA106" s="80" t="str">
        <f>REPLACE(INDEX(GroupVertices[Group],MATCH(Edges[[#This Row],[Vertex 1]],GroupVertices[Vertex],0)),1,1,"")</f>
        <v>3</v>
      </c>
      <c r="AB106" s="80" t="str">
        <f>REPLACE(INDEX(GroupVertices[Group],MATCH(Edges[[#This Row],[Vertex 2]],GroupVertices[Vertex],0)),1,1,"")</f>
        <v>3</v>
      </c>
      <c r="AC106" s="48"/>
      <c r="AD106" s="49"/>
      <c r="AE106" s="48"/>
      <c r="AF106" s="49"/>
      <c r="AG106" s="48"/>
      <c r="AH106" s="49"/>
      <c r="AI106" s="48"/>
      <c r="AJ106" s="49"/>
      <c r="AK106" s="48"/>
    </row>
    <row r="107" spans="1:37" ht="15">
      <c r="A107" s="66" t="s">
        <v>242</v>
      </c>
      <c r="B107" s="66" t="s">
        <v>234</v>
      </c>
      <c r="C107" s="67" t="s">
        <v>544</v>
      </c>
      <c r="D107" s="68">
        <v>2</v>
      </c>
      <c r="E107" s="69"/>
      <c r="F107" s="70">
        <v>40</v>
      </c>
      <c r="G107" s="67"/>
      <c r="H107" s="71"/>
      <c r="I107" s="72"/>
      <c r="J107" s="72"/>
      <c r="K107" s="34"/>
      <c r="L107" s="79">
        <v>107</v>
      </c>
      <c r="M107" s="79"/>
      <c r="N107" s="74"/>
      <c r="O107" s="81" t="s">
        <v>256</v>
      </c>
      <c r="P107" s="81" t="s">
        <v>258</v>
      </c>
      <c r="Q107" s="81"/>
      <c r="R107" s="81"/>
      <c r="S107" s="81"/>
      <c r="T107" s="81"/>
      <c r="U107" s="81"/>
      <c r="V107" s="81"/>
      <c r="W107" s="81"/>
      <c r="X107" s="81"/>
      <c r="Y107" s="81" t="s">
        <v>277</v>
      </c>
      <c r="Z107">
        <v>1</v>
      </c>
      <c r="AA107" s="80" t="str">
        <f>REPLACE(INDEX(GroupVertices[Group],MATCH(Edges[[#This Row],[Vertex 1]],GroupVertices[Vertex],0)),1,1,"")</f>
        <v>3</v>
      </c>
      <c r="AB107" s="80" t="str">
        <f>REPLACE(INDEX(GroupVertices[Group],MATCH(Edges[[#This Row],[Vertex 2]],GroupVertices[Vertex],0)),1,1,"")</f>
        <v>3</v>
      </c>
      <c r="AC107" s="48"/>
      <c r="AD107" s="49"/>
      <c r="AE107" s="48"/>
      <c r="AF107" s="49"/>
      <c r="AG107" s="48"/>
      <c r="AH107" s="49"/>
      <c r="AI107" s="48"/>
      <c r="AJ107" s="49"/>
      <c r="AK107" s="48"/>
    </row>
    <row r="108" spans="1:37" ht="15">
      <c r="A108" s="66" t="s">
        <v>246</v>
      </c>
      <c r="B108" s="66" t="s">
        <v>234</v>
      </c>
      <c r="C108" s="67" t="s">
        <v>544</v>
      </c>
      <c r="D108" s="68">
        <v>2</v>
      </c>
      <c r="E108" s="69"/>
      <c r="F108" s="70">
        <v>40</v>
      </c>
      <c r="G108" s="67"/>
      <c r="H108" s="71"/>
      <c r="I108" s="72"/>
      <c r="J108" s="72"/>
      <c r="K108" s="34"/>
      <c r="L108" s="79">
        <v>108</v>
      </c>
      <c r="M108" s="79"/>
      <c r="N108" s="74"/>
      <c r="O108" s="81" t="s">
        <v>256</v>
      </c>
      <c r="P108" s="81" t="s">
        <v>258</v>
      </c>
      <c r="Q108" s="81"/>
      <c r="R108" s="81"/>
      <c r="S108" s="81"/>
      <c r="T108" s="81"/>
      <c r="U108" s="81"/>
      <c r="V108" s="81"/>
      <c r="W108" s="81"/>
      <c r="X108" s="81"/>
      <c r="Y108" s="81" t="s">
        <v>277</v>
      </c>
      <c r="Z108">
        <v>1</v>
      </c>
      <c r="AA108" s="80" t="str">
        <f>REPLACE(INDEX(GroupVertices[Group],MATCH(Edges[[#This Row],[Vertex 1]],GroupVertices[Vertex],0)),1,1,"")</f>
        <v>3</v>
      </c>
      <c r="AB108" s="80" t="str">
        <f>REPLACE(INDEX(GroupVertices[Group],MATCH(Edges[[#This Row],[Vertex 2]],GroupVertices[Vertex],0)),1,1,"")</f>
        <v>3</v>
      </c>
      <c r="AC108" s="48"/>
      <c r="AD108" s="49"/>
      <c r="AE108" s="48"/>
      <c r="AF108" s="49"/>
      <c r="AG108" s="48"/>
      <c r="AH108" s="49"/>
      <c r="AI108" s="48"/>
      <c r="AJ108" s="49"/>
      <c r="AK108" s="48"/>
    </row>
    <row r="109" spans="1:37" ht="15">
      <c r="A109" s="66" t="s">
        <v>237</v>
      </c>
      <c r="B109" s="66" t="s">
        <v>244</v>
      </c>
      <c r="C109" s="67" t="s">
        <v>544</v>
      </c>
      <c r="D109" s="68">
        <v>2</v>
      </c>
      <c r="E109" s="69"/>
      <c r="F109" s="70">
        <v>40</v>
      </c>
      <c r="G109" s="67"/>
      <c r="H109" s="71"/>
      <c r="I109" s="72"/>
      <c r="J109" s="72"/>
      <c r="K109" s="34"/>
      <c r="L109" s="79">
        <v>109</v>
      </c>
      <c r="M109" s="79"/>
      <c r="N109" s="74"/>
      <c r="O109" s="81" t="s">
        <v>256</v>
      </c>
      <c r="P109" s="81" t="s">
        <v>258</v>
      </c>
      <c r="Q109" s="81"/>
      <c r="R109" s="81"/>
      <c r="S109" s="81"/>
      <c r="T109" s="81"/>
      <c r="U109" s="81"/>
      <c r="V109" s="81"/>
      <c r="W109" s="81"/>
      <c r="X109" s="81"/>
      <c r="Y109" s="81" t="s">
        <v>277</v>
      </c>
      <c r="Z109">
        <v>1</v>
      </c>
      <c r="AA109" s="80" t="str">
        <f>REPLACE(INDEX(GroupVertices[Group],MATCH(Edges[[#This Row],[Vertex 1]],GroupVertices[Vertex],0)),1,1,"")</f>
        <v>2</v>
      </c>
      <c r="AB109" s="80" t="str">
        <f>REPLACE(INDEX(GroupVertices[Group],MATCH(Edges[[#This Row],[Vertex 2]],GroupVertices[Vertex],0)),1,1,"")</f>
        <v>3</v>
      </c>
      <c r="AC109" s="48"/>
      <c r="AD109" s="49"/>
      <c r="AE109" s="48"/>
      <c r="AF109" s="49"/>
      <c r="AG109" s="48"/>
      <c r="AH109" s="49"/>
      <c r="AI109" s="48"/>
      <c r="AJ109" s="49"/>
      <c r="AK109" s="48"/>
    </row>
    <row r="110" spans="1:37" ht="15">
      <c r="A110" s="66" t="s">
        <v>245</v>
      </c>
      <c r="B110" s="66" t="s">
        <v>244</v>
      </c>
      <c r="C110" s="67" t="s">
        <v>544</v>
      </c>
      <c r="D110" s="68">
        <v>2</v>
      </c>
      <c r="E110" s="69"/>
      <c r="F110" s="70">
        <v>40</v>
      </c>
      <c r="G110" s="67"/>
      <c r="H110" s="71"/>
      <c r="I110" s="72"/>
      <c r="J110" s="72"/>
      <c r="K110" s="34"/>
      <c r="L110" s="79">
        <v>110</v>
      </c>
      <c r="M110" s="79"/>
      <c r="N110" s="74"/>
      <c r="O110" s="81" t="s">
        <v>256</v>
      </c>
      <c r="P110" s="81" t="s">
        <v>258</v>
      </c>
      <c r="Q110" s="81"/>
      <c r="R110" s="81"/>
      <c r="S110" s="81"/>
      <c r="T110" s="81"/>
      <c r="U110" s="81"/>
      <c r="V110" s="81"/>
      <c r="W110" s="81"/>
      <c r="X110" s="81"/>
      <c r="Y110" s="81" t="s">
        <v>277</v>
      </c>
      <c r="Z110">
        <v>1</v>
      </c>
      <c r="AA110" s="80" t="str">
        <f>REPLACE(INDEX(GroupVertices[Group],MATCH(Edges[[#This Row],[Vertex 1]],GroupVertices[Vertex],0)),1,1,"")</f>
        <v>3</v>
      </c>
      <c r="AB110" s="80" t="str">
        <f>REPLACE(INDEX(GroupVertices[Group],MATCH(Edges[[#This Row],[Vertex 2]],GroupVertices[Vertex],0)),1,1,"")</f>
        <v>3</v>
      </c>
      <c r="AC110" s="48"/>
      <c r="AD110" s="49"/>
      <c r="AE110" s="48"/>
      <c r="AF110" s="49"/>
      <c r="AG110" s="48"/>
      <c r="AH110" s="49"/>
      <c r="AI110" s="48"/>
      <c r="AJ110" s="49"/>
      <c r="AK110" s="48"/>
    </row>
    <row r="111" spans="1:37" ht="15">
      <c r="A111" s="66" t="s">
        <v>242</v>
      </c>
      <c r="B111" s="66" t="s">
        <v>244</v>
      </c>
      <c r="C111" s="67" t="s">
        <v>544</v>
      </c>
      <c r="D111" s="68">
        <v>2</v>
      </c>
      <c r="E111" s="69"/>
      <c r="F111" s="70">
        <v>40</v>
      </c>
      <c r="G111" s="67"/>
      <c r="H111" s="71"/>
      <c r="I111" s="72"/>
      <c r="J111" s="72"/>
      <c r="K111" s="34"/>
      <c r="L111" s="79">
        <v>111</v>
      </c>
      <c r="M111" s="79"/>
      <c r="N111" s="74"/>
      <c r="O111" s="81" t="s">
        <v>256</v>
      </c>
      <c r="P111" s="81" t="s">
        <v>258</v>
      </c>
      <c r="Q111" s="81"/>
      <c r="R111" s="81"/>
      <c r="S111" s="81"/>
      <c r="T111" s="81"/>
      <c r="U111" s="81"/>
      <c r="V111" s="81"/>
      <c r="W111" s="81"/>
      <c r="X111" s="81"/>
      <c r="Y111" s="81" t="s">
        <v>277</v>
      </c>
      <c r="Z111">
        <v>1</v>
      </c>
      <c r="AA111" s="80" t="str">
        <f>REPLACE(INDEX(GroupVertices[Group],MATCH(Edges[[#This Row],[Vertex 1]],GroupVertices[Vertex],0)),1,1,"")</f>
        <v>3</v>
      </c>
      <c r="AB111" s="80" t="str">
        <f>REPLACE(INDEX(GroupVertices[Group],MATCH(Edges[[#This Row],[Vertex 2]],GroupVertices[Vertex],0)),1,1,"")</f>
        <v>3</v>
      </c>
      <c r="AC111" s="48"/>
      <c r="AD111" s="49"/>
      <c r="AE111" s="48"/>
      <c r="AF111" s="49"/>
      <c r="AG111" s="48"/>
      <c r="AH111" s="49"/>
      <c r="AI111" s="48"/>
      <c r="AJ111" s="49"/>
      <c r="AK111" s="48"/>
    </row>
    <row r="112" spans="1:37" ht="15">
      <c r="A112" s="66" t="s">
        <v>246</v>
      </c>
      <c r="B112" s="66" t="s">
        <v>244</v>
      </c>
      <c r="C112" s="67" t="s">
        <v>544</v>
      </c>
      <c r="D112" s="68">
        <v>2</v>
      </c>
      <c r="E112" s="69"/>
      <c r="F112" s="70">
        <v>40</v>
      </c>
      <c r="G112" s="67"/>
      <c r="H112" s="71"/>
      <c r="I112" s="72"/>
      <c r="J112" s="72"/>
      <c r="K112" s="34"/>
      <c r="L112" s="79">
        <v>112</v>
      </c>
      <c r="M112" s="79"/>
      <c r="N112" s="74"/>
      <c r="O112" s="81" t="s">
        <v>256</v>
      </c>
      <c r="P112" s="81" t="s">
        <v>258</v>
      </c>
      <c r="Q112" s="81"/>
      <c r="R112" s="81"/>
      <c r="S112" s="81"/>
      <c r="T112" s="81"/>
      <c r="U112" s="81"/>
      <c r="V112" s="81"/>
      <c r="W112" s="81"/>
      <c r="X112" s="81"/>
      <c r="Y112" s="81" t="s">
        <v>277</v>
      </c>
      <c r="Z112">
        <v>1</v>
      </c>
      <c r="AA112" s="80" t="str">
        <f>REPLACE(INDEX(GroupVertices[Group],MATCH(Edges[[#This Row],[Vertex 1]],GroupVertices[Vertex],0)),1,1,"")</f>
        <v>3</v>
      </c>
      <c r="AB112" s="80" t="str">
        <f>REPLACE(INDEX(GroupVertices[Group],MATCH(Edges[[#This Row],[Vertex 2]],GroupVertices[Vertex],0)),1,1,"")</f>
        <v>3</v>
      </c>
      <c r="AC112" s="48"/>
      <c r="AD112" s="49"/>
      <c r="AE112" s="48"/>
      <c r="AF112" s="49"/>
      <c r="AG112" s="48"/>
      <c r="AH112" s="49"/>
      <c r="AI112" s="48"/>
      <c r="AJ112" s="49"/>
      <c r="AK112" s="48"/>
    </row>
    <row r="113" spans="1:37" ht="15">
      <c r="A113" s="66" t="s">
        <v>245</v>
      </c>
      <c r="B113" s="66" t="s">
        <v>237</v>
      </c>
      <c r="C113" s="67" t="s">
        <v>544</v>
      </c>
      <c r="D113" s="68">
        <v>2</v>
      </c>
      <c r="E113" s="69"/>
      <c r="F113" s="70">
        <v>40</v>
      </c>
      <c r="G113" s="67"/>
      <c r="H113" s="71"/>
      <c r="I113" s="72"/>
      <c r="J113" s="72"/>
      <c r="K113" s="34"/>
      <c r="L113" s="79">
        <v>113</v>
      </c>
      <c r="M113" s="79"/>
      <c r="N113" s="74"/>
      <c r="O113" s="81" t="s">
        <v>256</v>
      </c>
      <c r="P113" s="81" t="s">
        <v>258</v>
      </c>
      <c r="Q113" s="81"/>
      <c r="R113" s="81"/>
      <c r="S113" s="81"/>
      <c r="T113" s="81"/>
      <c r="U113" s="81"/>
      <c r="V113" s="81"/>
      <c r="W113" s="81"/>
      <c r="X113" s="81"/>
      <c r="Y113" s="81" t="s">
        <v>277</v>
      </c>
      <c r="Z113">
        <v>1</v>
      </c>
      <c r="AA113" s="80" t="str">
        <f>REPLACE(INDEX(GroupVertices[Group],MATCH(Edges[[#This Row],[Vertex 1]],GroupVertices[Vertex],0)),1,1,"")</f>
        <v>3</v>
      </c>
      <c r="AB113" s="80" t="str">
        <f>REPLACE(INDEX(GroupVertices[Group],MATCH(Edges[[#This Row],[Vertex 2]],GroupVertices[Vertex],0)),1,1,"")</f>
        <v>2</v>
      </c>
      <c r="AC113" s="48"/>
      <c r="AD113" s="49"/>
      <c r="AE113" s="48"/>
      <c r="AF113" s="49"/>
      <c r="AG113" s="48"/>
      <c r="AH113" s="49"/>
      <c r="AI113" s="48"/>
      <c r="AJ113" s="49"/>
      <c r="AK113" s="48"/>
    </row>
    <row r="114" spans="1:37" ht="15">
      <c r="A114" s="66" t="s">
        <v>242</v>
      </c>
      <c r="B114" s="66" t="s">
        <v>237</v>
      </c>
      <c r="C114" s="67" t="s">
        <v>545</v>
      </c>
      <c r="D114" s="68">
        <v>2</v>
      </c>
      <c r="E114" s="69"/>
      <c r="F114" s="70">
        <v>40</v>
      </c>
      <c r="G114" s="67"/>
      <c r="H114" s="71"/>
      <c r="I114" s="72"/>
      <c r="J114" s="72"/>
      <c r="K114" s="34"/>
      <c r="L114" s="79">
        <v>114</v>
      </c>
      <c r="M114" s="79"/>
      <c r="N114" s="74"/>
      <c r="O114" s="81" t="s">
        <v>256</v>
      </c>
      <c r="P114" s="81" t="s">
        <v>258</v>
      </c>
      <c r="Q114" s="81"/>
      <c r="R114" s="81"/>
      <c r="S114" s="81"/>
      <c r="T114" s="81"/>
      <c r="U114" s="81"/>
      <c r="V114" s="81"/>
      <c r="W114" s="81"/>
      <c r="X114" s="81"/>
      <c r="Y114" s="81" t="s">
        <v>276</v>
      </c>
      <c r="Z114">
        <v>8</v>
      </c>
      <c r="AA114" s="80" t="str">
        <f>REPLACE(INDEX(GroupVertices[Group],MATCH(Edges[[#This Row],[Vertex 1]],GroupVertices[Vertex],0)),1,1,"")</f>
        <v>3</v>
      </c>
      <c r="AB114" s="80" t="str">
        <f>REPLACE(INDEX(GroupVertices[Group],MATCH(Edges[[#This Row],[Vertex 2]],GroupVertices[Vertex],0)),1,1,"")</f>
        <v>2</v>
      </c>
      <c r="AC114" s="48"/>
      <c r="AD114" s="49"/>
      <c r="AE114" s="48"/>
      <c r="AF114" s="49"/>
      <c r="AG114" s="48"/>
      <c r="AH114" s="49"/>
      <c r="AI114" s="48"/>
      <c r="AJ114" s="49"/>
      <c r="AK114" s="48"/>
    </row>
    <row r="115" spans="1:37" ht="15">
      <c r="A115" s="66" t="s">
        <v>242</v>
      </c>
      <c r="B115" s="66" t="s">
        <v>237</v>
      </c>
      <c r="C115" s="67" t="s">
        <v>545</v>
      </c>
      <c r="D115" s="68">
        <v>2</v>
      </c>
      <c r="E115" s="69"/>
      <c r="F115" s="70">
        <v>40</v>
      </c>
      <c r="G115" s="67"/>
      <c r="H115" s="71"/>
      <c r="I115" s="72"/>
      <c r="J115" s="72"/>
      <c r="K115" s="34"/>
      <c r="L115" s="79">
        <v>115</v>
      </c>
      <c r="M115" s="79"/>
      <c r="N115" s="74"/>
      <c r="O115" s="81" t="s">
        <v>256</v>
      </c>
      <c r="P115" s="81" t="s">
        <v>258</v>
      </c>
      <c r="Q115" s="81"/>
      <c r="R115" s="81"/>
      <c r="S115" s="81"/>
      <c r="T115" s="81"/>
      <c r="U115" s="81"/>
      <c r="V115" s="81"/>
      <c r="W115" s="81"/>
      <c r="X115" s="81"/>
      <c r="Y115" s="81" t="s">
        <v>277</v>
      </c>
      <c r="Z115">
        <v>8</v>
      </c>
      <c r="AA115" s="80" t="str">
        <f>REPLACE(INDEX(GroupVertices[Group],MATCH(Edges[[#This Row],[Vertex 1]],GroupVertices[Vertex],0)),1,1,"")</f>
        <v>3</v>
      </c>
      <c r="AB115" s="80" t="str">
        <f>REPLACE(INDEX(GroupVertices[Group],MATCH(Edges[[#This Row],[Vertex 2]],GroupVertices[Vertex],0)),1,1,"")</f>
        <v>2</v>
      </c>
      <c r="AC115" s="48"/>
      <c r="AD115" s="49"/>
      <c r="AE115" s="48"/>
      <c r="AF115" s="49"/>
      <c r="AG115" s="48"/>
      <c r="AH115" s="49"/>
      <c r="AI115" s="48"/>
      <c r="AJ115" s="49"/>
      <c r="AK115" s="48"/>
    </row>
    <row r="116" spans="1:37" ht="15">
      <c r="A116" s="66" t="s">
        <v>246</v>
      </c>
      <c r="B116" s="66" t="s">
        <v>237</v>
      </c>
      <c r="C116" s="67" t="s">
        <v>544</v>
      </c>
      <c r="D116" s="68">
        <v>2</v>
      </c>
      <c r="E116" s="69"/>
      <c r="F116" s="70">
        <v>40</v>
      </c>
      <c r="G116" s="67"/>
      <c r="H116" s="71"/>
      <c r="I116" s="72"/>
      <c r="J116" s="72"/>
      <c r="K116" s="34"/>
      <c r="L116" s="79">
        <v>116</v>
      </c>
      <c r="M116" s="79"/>
      <c r="N116" s="74"/>
      <c r="O116" s="81" t="s">
        <v>256</v>
      </c>
      <c r="P116" s="81" t="s">
        <v>258</v>
      </c>
      <c r="Q116" s="81"/>
      <c r="R116" s="81"/>
      <c r="S116" s="81"/>
      <c r="T116" s="81"/>
      <c r="U116" s="81"/>
      <c r="V116" s="81"/>
      <c r="W116" s="81"/>
      <c r="X116" s="81"/>
      <c r="Y116" s="81" t="s">
        <v>277</v>
      </c>
      <c r="Z116">
        <v>1</v>
      </c>
      <c r="AA116" s="80" t="str">
        <f>REPLACE(INDEX(GroupVertices[Group],MATCH(Edges[[#This Row],[Vertex 1]],GroupVertices[Vertex],0)),1,1,"")</f>
        <v>3</v>
      </c>
      <c r="AB116" s="80" t="str">
        <f>REPLACE(INDEX(GroupVertices[Group],MATCH(Edges[[#This Row],[Vertex 2]],GroupVertices[Vertex],0)),1,1,"")</f>
        <v>2</v>
      </c>
      <c r="AC116" s="48"/>
      <c r="AD116" s="49"/>
      <c r="AE116" s="48"/>
      <c r="AF116" s="49"/>
      <c r="AG116" s="48"/>
      <c r="AH116" s="49"/>
      <c r="AI116" s="48"/>
      <c r="AJ116" s="49"/>
      <c r="AK116" s="48"/>
    </row>
    <row r="117" spans="1:37" ht="15">
      <c r="A117" s="66" t="s">
        <v>242</v>
      </c>
      <c r="B117" s="66" t="s">
        <v>245</v>
      </c>
      <c r="C117" s="67" t="s">
        <v>544</v>
      </c>
      <c r="D117" s="68">
        <v>2</v>
      </c>
      <c r="E117" s="69"/>
      <c r="F117" s="70">
        <v>40</v>
      </c>
      <c r="G117" s="67"/>
      <c r="H117" s="71"/>
      <c r="I117" s="72"/>
      <c r="J117" s="72"/>
      <c r="K117" s="34"/>
      <c r="L117" s="79">
        <v>117</v>
      </c>
      <c r="M117" s="79"/>
      <c r="N117" s="74"/>
      <c r="O117" s="81" t="s">
        <v>256</v>
      </c>
      <c r="P117" s="81" t="s">
        <v>258</v>
      </c>
      <c r="Q117" s="81"/>
      <c r="R117" s="81"/>
      <c r="S117" s="81"/>
      <c r="T117" s="81"/>
      <c r="U117" s="81"/>
      <c r="V117" s="81"/>
      <c r="W117" s="81"/>
      <c r="X117" s="81"/>
      <c r="Y117" s="81" t="s">
        <v>277</v>
      </c>
      <c r="Z117">
        <v>1</v>
      </c>
      <c r="AA117" s="80" t="str">
        <f>REPLACE(INDEX(GroupVertices[Group],MATCH(Edges[[#This Row],[Vertex 1]],GroupVertices[Vertex],0)),1,1,"")</f>
        <v>3</v>
      </c>
      <c r="AB117" s="80" t="str">
        <f>REPLACE(INDEX(GroupVertices[Group],MATCH(Edges[[#This Row],[Vertex 2]],GroupVertices[Vertex],0)),1,1,"")</f>
        <v>3</v>
      </c>
      <c r="AC117" s="48"/>
      <c r="AD117" s="49"/>
      <c r="AE117" s="48"/>
      <c r="AF117" s="49"/>
      <c r="AG117" s="48"/>
      <c r="AH117" s="49"/>
      <c r="AI117" s="48"/>
      <c r="AJ117" s="49"/>
      <c r="AK117" s="48"/>
    </row>
    <row r="118" spans="1:37" ht="15">
      <c r="A118" s="66" t="s">
        <v>246</v>
      </c>
      <c r="B118" s="66" t="s">
        <v>245</v>
      </c>
      <c r="C118" s="67" t="s">
        <v>544</v>
      </c>
      <c r="D118" s="68">
        <v>2</v>
      </c>
      <c r="E118" s="69"/>
      <c r="F118" s="70">
        <v>40</v>
      </c>
      <c r="G118" s="67"/>
      <c r="H118" s="71"/>
      <c r="I118" s="72"/>
      <c r="J118" s="72"/>
      <c r="K118" s="34"/>
      <c r="L118" s="79">
        <v>118</v>
      </c>
      <c r="M118" s="79"/>
      <c r="N118" s="74"/>
      <c r="O118" s="81" t="s">
        <v>256</v>
      </c>
      <c r="P118" s="81" t="s">
        <v>258</v>
      </c>
      <c r="Q118" s="81"/>
      <c r="R118" s="81"/>
      <c r="S118" s="81"/>
      <c r="T118" s="81"/>
      <c r="U118" s="81"/>
      <c r="V118" s="81"/>
      <c r="W118" s="81"/>
      <c r="X118" s="81"/>
      <c r="Y118" s="81" t="s">
        <v>277</v>
      </c>
      <c r="Z118">
        <v>1</v>
      </c>
      <c r="AA118" s="80" t="str">
        <f>REPLACE(INDEX(GroupVertices[Group],MATCH(Edges[[#This Row],[Vertex 1]],GroupVertices[Vertex],0)),1,1,"")</f>
        <v>3</v>
      </c>
      <c r="AB118" s="80" t="str">
        <f>REPLACE(INDEX(GroupVertices[Group],MATCH(Edges[[#This Row],[Vertex 2]],GroupVertices[Vertex],0)),1,1,"")</f>
        <v>3</v>
      </c>
      <c r="AC118" s="48"/>
      <c r="AD118" s="49"/>
      <c r="AE118" s="48"/>
      <c r="AF118" s="49"/>
      <c r="AG118" s="48"/>
      <c r="AH118" s="49"/>
      <c r="AI118" s="48"/>
      <c r="AJ118" s="49"/>
      <c r="AK118" s="48"/>
    </row>
    <row r="119" spans="1:37" ht="15">
      <c r="A119" s="66" t="s">
        <v>246</v>
      </c>
      <c r="B119" s="66" t="s">
        <v>242</v>
      </c>
      <c r="C119" s="67" t="s">
        <v>544</v>
      </c>
      <c r="D119" s="68">
        <v>2</v>
      </c>
      <c r="E119" s="69"/>
      <c r="F119" s="70">
        <v>40</v>
      </c>
      <c r="G119" s="67"/>
      <c r="H119" s="71"/>
      <c r="I119" s="72"/>
      <c r="J119" s="72"/>
      <c r="K119" s="34"/>
      <c r="L119" s="79">
        <v>119</v>
      </c>
      <c r="M119" s="79"/>
      <c r="N119" s="74"/>
      <c r="O119" s="81" t="s">
        <v>256</v>
      </c>
      <c r="P119" s="81" t="s">
        <v>258</v>
      </c>
      <c r="Q119" s="81"/>
      <c r="R119" s="81"/>
      <c r="S119" s="81"/>
      <c r="T119" s="81"/>
      <c r="U119" s="81"/>
      <c r="V119" s="81"/>
      <c r="W119" s="81"/>
      <c r="X119" s="81"/>
      <c r="Y119" s="81" t="s">
        <v>277</v>
      </c>
      <c r="Z119">
        <v>1</v>
      </c>
      <c r="AA119" s="80" t="str">
        <f>REPLACE(INDEX(GroupVertices[Group],MATCH(Edges[[#This Row],[Vertex 1]],GroupVertices[Vertex],0)),1,1,"")</f>
        <v>3</v>
      </c>
      <c r="AB119" s="80" t="str">
        <f>REPLACE(INDEX(GroupVertices[Group],MATCH(Edges[[#This Row],[Vertex 2]],GroupVertices[Vertex],0)),1,1,"")</f>
        <v>3</v>
      </c>
      <c r="AC119" s="48"/>
      <c r="AD119" s="49"/>
      <c r="AE119" s="48"/>
      <c r="AF119" s="49"/>
      <c r="AG119" s="48"/>
      <c r="AH119" s="49"/>
      <c r="AI119" s="48"/>
      <c r="AJ119" s="49"/>
      <c r="AK119" s="48"/>
    </row>
    <row r="120" spans="1:37" ht="15">
      <c r="A120" s="66" t="s">
        <v>246</v>
      </c>
      <c r="B120" s="66" t="s">
        <v>254</v>
      </c>
      <c r="C120" s="67" t="s">
        <v>544</v>
      </c>
      <c r="D120" s="68">
        <v>2</v>
      </c>
      <c r="E120" s="69"/>
      <c r="F120" s="70">
        <v>40</v>
      </c>
      <c r="G120" s="67"/>
      <c r="H120" s="71"/>
      <c r="I120" s="72"/>
      <c r="J120" s="72"/>
      <c r="K120" s="34"/>
      <c r="L120" s="79">
        <v>120</v>
      </c>
      <c r="M120" s="79"/>
      <c r="N120" s="74"/>
      <c r="O120" s="81" t="s">
        <v>256</v>
      </c>
      <c r="P120" s="81" t="s">
        <v>258</v>
      </c>
      <c r="Q120" s="81"/>
      <c r="R120" s="81"/>
      <c r="S120" s="81"/>
      <c r="T120" s="81"/>
      <c r="U120" s="81"/>
      <c r="V120" s="81"/>
      <c r="W120" s="81"/>
      <c r="X120" s="81"/>
      <c r="Y120" s="81" t="s">
        <v>278</v>
      </c>
      <c r="Z120">
        <v>1</v>
      </c>
      <c r="AA120" s="80" t="str">
        <f>REPLACE(INDEX(GroupVertices[Group],MATCH(Edges[[#This Row],[Vertex 1]],GroupVertices[Vertex],0)),1,1,"")</f>
        <v>3</v>
      </c>
      <c r="AB120" s="80" t="str">
        <f>REPLACE(INDEX(GroupVertices[Group],MATCH(Edges[[#This Row],[Vertex 2]],GroupVertices[Vertex],0)),1,1,"")</f>
        <v>3</v>
      </c>
      <c r="AC120" s="48"/>
      <c r="AD120" s="49"/>
      <c r="AE120" s="48"/>
      <c r="AF120" s="49"/>
      <c r="AG120" s="48"/>
      <c r="AH120" s="49"/>
      <c r="AI120" s="48"/>
      <c r="AJ120" s="49"/>
      <c r="AK120" s="48"/>
    </row>
    <row r="121" spans="1:37" ht="15">
      <c r="A121" s="66" t="s">
        <v>247</v>
      </c>
      <c r="B121" s="66" t="s">
        <v>254</v>
      </c>
      <c r="C121" s="67" t="s">
        <v>544</v>
      </c>
      <c r="D121" s="68">
        <v>2</v>
      </c>
      <c r="E121" s="69"/>
      <c r="F121" s="70">
        <v>40</v>
      </c>
      <c r="G121" s="67"/>
      <c r="H121" s="71"/>
      <c r="I121" s="72"/>
      <c r="J121" s="72"/>
      <c r="K121" s="34"/>
      <c r="L121" s="79">
        <v>121</v>
      </c>
      <c r="M121" s="79"/>
      <c r="N121" s="74"/>
      <c r="O121" s="81" t="s">
        <v>256</v>
      </c>
      <c r="P121" s="81" t="s">
        <v>258</v>
      </c>
      <c r="Q121" s="81"/>
      <c r="R121" s="81"/>
      <c r="S121" s="81"/>
      <c r="T121" s="81"/>
      <c r="U121" s="81"/>
      <c r="V121" s="81"/>
      <c r="W121" s="81"/>
      <c r="X121" s="81"/>
      <c r="Y121" s="81" t="s">
        <v>278</v>
      </c>
      <c r="Z121">
        <v>1</v>
      </c>
      <c r="AA121" s="80" t="str">
        <f>REPLACE(INDEX(GroupVertices[Group],MATCH(Edges[[#This Row],[Vertex 1]],GroupVertices[Vertex],0)),1,1,"")</f>
        <v>3</v>
      </c>
      <c r="AB121" s="80" t="str">
        <f>REPLACE(INDEX(GroupVertices[Group],MATCH(Edges[[#This Row],[Vertex 2]],GroupVertices[Vertex],0)),1,1,"")</f>
        <v>3</v>
      </c>
      <c r="AC121" s="48"/>
      <c r="AD121" s="49"/>
      <c r="AE121" s="48"/>
      <c r="AF121" s="49"/>
      <c r="AG121" s="48"/>
      <c r="AH121" s="49"/>
      <c r="AI121" s="48"/>
      <c r="AJ121" s="49"/>
      <c r="AK121" s="48"/>
    </row>
    <row r="122" spans="1:37" ht="15">
      <c r="A122" s="66" t="s">
        <v>247</v>
      </c>
      <c r="B122" s="66" t="s">
        <v>246</v>
      </c>
      <c r="C122" s="67" t="s">
        <v>544</v>
      </c>
      <c r="D122" s="68">
        <v>2</v>
      </c>
      <c r="E122" s="69"/>
      <c r="F122" s="70">
        <v>40</v>
      </c>
      <c r="G122" s="67"/>
      <c r="H122" s="71"/>
      <c r="I122" s="72"/>
      <c r="J122" s="72"/>
      <c r="K122" s="34"/>
      <c r="L122" s="79">
        <v>122</v>
      </c>
      <c r="M122" s="79"/>
      <c r="N122" s="74"/>
      <c r="O122" s="81" t="s">
        <v>256</v>
      </c>
      <c r="P122" s="81" t="s">
        <v>258</v>
      </c>
      <c r="Q122" s="81"/>
      <c r="R122" s="81"/>
      <c r="S122" s="81"/>
      <c r="T122" s="81"/>
      <c r="U122" s="81"/>
      <c r="V122" s="81"/>
      <c r="W122" s="81"/>
      <c r="X122" s="81"/>
      <c r="Y122" s="81" t="s">
        <v>278</v>
      </c>
      <c r="Z122">
        <v>1</v>
      </c>
      <c r="AA122" s="80" t="str">
        <f>REPLACE(INDEX(GroupVertices[Group],MATCH(Edges[[#This Row],[Vertex 1]],GroupVertices[Vertex],0)),1,1,"")</f>
        <v>3</v>
      </c>
      <c r="AB122" s="80" t="str">
        <f>REPLACE(INDEX(GroupVertices[Group],MATCH(Edges[[#This Row],[Vertex 2]],GroupVertices[Vertex],0)),1,1,"")</f>
        <v>3</v>
      </c>
      <c r="AC122" s="48"/>
      <c r="AD122" s="49"/>
      <c r="AE122" s="48"/>
      <c r="AF122" s="49"/>
      <c r="AG122" s="48"/>
      <c r="AH122" s="49"/>
      <c r="AI122" s="48"/>
      <c r="AJ122" s="49"/>
      <c r="AK12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BD16-F9DA-4CB8-8473-14228CA2A1BE}">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506</v>
      </c>
      <c r="B1" s="13" t="s">
        <v>507</v>
      </c>
      <c r="C1" s="13" t="s">
        <v>500</v>
      </c>
      <c r="D1" s="13" t="s">
        <v>501</v>
      </c>
      <c r="E1" s="13" t="s">
        <v>508</v>
      </c>
      <c r="F1" s="13" t="s">
        <v>145</v>
      </c>
      <c r="G1" s="13" t="s">
        <v>509</v>
      </c>
      <c r="H1" s="13" t="s">
        <v>510</v>
      </c>
      <c r="I1" s="13" t="s">
        <v>511</v>
      </c>
      <c r="J1" s="13" t="s">
        <v>512</v>
      </c>
      <c r="K1" s="13" t="s">
        <v>513</v>
      </c>
      <c r="L1" s="13" t="s">
        <v>514</v>
      </c>
    </row>
    <row r="2" spans="1:12" ht="15">
      <c r="A2" s="114" t="s">
        <v>551</v>
      </c>
      <c r="B2" s="114" t="s">
        <v>552</v>
      </c>
      <c r="C2" s="80">
        <v>14</v>
      </c>
      <c r="D2" s="118">
        <v>0.005974432269209567</v>
      </c>
      <c r="E2" s="118">
        <v>1.7928917407704283</v>
      </c>
      <c r="F2" s="80" t="s">
        <v>502</v>
      </c>
      <c r="G2" s="80" t="b">
        <v>1</v>
      </c>
      <c r="H2" s="80" t="b">
        <v>0</v>
      </c>
      <c r="I2" s="80" t="b">
        <v>0</v>
      </c>
      <c r="J2" s="80" t="b">
        <v>0</v>
      </c>
      <c r="K2" s="80" t="b">
        <v>0</v>
      </c>
      <c r="L2" s="80" t="b">
        <v>0</v>
      </c>
    </row>
    <row r="3" spans="1:12" ht="15">
      <c r="A3" s="114" t="s">
        <v>548</v>
      </c>
      <c r="B3" s="114" t="s">
        <v>565</v>
      </c>
      <c r="C3" s="80">
        <v>10</v>
      </c>
      <c r="D3" s="118">
        <v>0.008342499077061036</v>
      </c>
      <c r="E3" s="118">
        <v>1.3262359197289308</v>
      </c>
      <c r="F3" s="80" t="s">
        <v>502</v>
      </c>
      <c r="G3" s="80" t="b">
        <v>0</v>
      </c>
      <c r="H3" s="80" t="b">
        <v>0</v>
      </c>
      <c r="I3" s="80" t="b">
        <v>0</v>
      </c>
      <c r="J3" s="80" t="b">
        <v>0</v>
      </c>
      <c r="K3" s="80" t="b">
        <v>0</v>
      </c>
      <c r="L3" s="80" t="b">
        <v>0</v>
      </c>
    </row>
    <row r="4" spans="1:12" ht="15">
      <c r="A4" s="114" t="s">
        <v>550</v>
      </c>
      <c r="B4" s="114" t="s">
        <v>561</v>
      </c>
      <c r="C4" s="80">
        <v>8</v>
      </c>
      <c r="D4" s="118">
        <v>0.008234054712861951</v>
      </c>
      <c r="E4" s="118">
        <v>1.552075152078092</v>
      </c>
      <c r="F4" s="80" t="s">
        <v>502</v>
      </c>
      <c r="G4" s="80" t="b">
        <v>0</v>
      </c>
      <c r="H4" s="80" t="b">
        <v>0</v>
      </c>
      <c r="I4" s="80" t="b">
        <v>0</v>
      </c>
      <c r="J4" s="80" t="b">
        <v>0</v>
      </c>
      <c r="K4" s="80" t="b">
        <v>0</v>
      </c>
      <c r="L4" s="80" t="b">
        <v>0</v>
      </c>
    </row>
    <row r="5" spans="1:12" ht="15">
      <c r="A5" s="114" t="s">
        <v>561</v>
      </c>
      <c r="B5" s="114" t="s">
        <v>563</v>
      </c>
      <c r="C5" s="80">
        <v>8</v>
      </c>
      <c r="D5" s="118">
        <v>0.00934093167063205</v>
      </c>
      <c r="E5" s="118">
        <v>1.6142230588269364</v>
      </c>
      <c r="F5" s="80" t="s">
        <v>502</v>
      </c>
      <c r="G5" s="80" t="b">
        <v>0</v>
      </c>
      <c r="H5" s="80" t="b">
        <v>0</v>
      </c>
      <c r="I5" s="80" t="b">
        <v>0</v>
      </c>
      <c r="J5" s="80" t="b">
        <v>0</v>
      </c>
      <c r="K5" s="80" t="b">
        <v>0</v>
      </c>
      <c r="L5" s="80" t="b">
        <v>0</v>
      </c>
    </row>
    <row r="6" spans="1:12" ht="15">
      <c r="A6" s="114" t="s">
        <v>554</v>
      </c>
      <c r="B6" s="114" t="s">
        <v>573</v>
      </c>
      <c r="C6" s="80">
        <v>6</v>
      </c>
      <c r="D6" s="118">
        <v>0.005531620682433464</v>
      </c>
      <c r="E6" s="118">
        <v>2.035929789456723</v>
      </c>
      <c r="F6" s="80" t="s">
        <v>502</v>
      </c>
      <c r="G6" s="80" t="b">
        <v>0</v>
      </c>
      <c r="H6" s="80" t="b">
        <v>0</v>
      </c>
      <c r="I6" s="80" t="b">
        <v>0</v>
      </c>
      <c r="J6" s="80" t="b">
        <v>0</v>
      </c>
      <c r="K6" s="80" t="b">
        <v>0</v>
      </c>
      <c r="L6" s="80" t="b">
        <v>0</v>
      </c>
    </row>
    <row r="7" spans="1:12" ht="15">
      <c r="A7" s="114" t="s">
        <v>563</v>
      </c>
      <c r="B7" s="114" t="s">
        <v>562</v>
      </c>
      <c r="C7" s="80">
        <v>6</v>
      </c>
      <c r="D7" s="118">
        <v>0.0070056987529740385</v>
      </c>
      <c r="E7" s="118">
        <v>1.4570996388472353</v>
      </c>
      <c r="F7" s="80" t="s">
        <v>502</v>
      </c>
      <c r="G7" s="80" t="b">
        <v>0</v>
      </c>
      <c r="H7" s="80" t="b">
        <v>0</v>
      </c>
      <c r="I7" s="80" t="b">
        <v>0</v>
      </c>
      <c r="J7" s="80" t="b">
        <v>0</v>
      </c>
      <c r="K7" s="80" t="b">
        <v>0</v>
      </c>
      <c r="L7" s="80" t="b">
        <v>0</v>
      </c>
    </row>
    <row r="8" spans="1:12" ht="15">
      <c r="A8" s="114" t="s">
        <v>561</v>
      </c>
      <c r="B8" s="114" t="s">
        <v>566</v>
      </c>
      <c r="C8" s="80">
        <v>5</v>
      </c>
      <c r="D8" s="118">
        <v>0.006813116951153234</v>
      </c>
      <c r="E8" s="118">
        <v>1.6789483884635916</v>
      </c>
      <c r="F8" s="80" t="s">
        <v>502</v>
      </c>
      <c r="G8" s="80" t="b">
        <v>0</v>
      </c>
      <c r="H8" s="80" t="b">
        <v>0</v>
      </c>
      <c r="I8" s="80" t="b">
        <v>0</v>
      </c>
      <c r="J8" s="80" t="b">
        <v>0</v>
      </c>
      <c r="K8" s="80" t="b">
        <v>0</v>
      </c>
      <c r="L8" s="80" t="b">
        <v>0</v>
      </c>
    </row>
    <row r="9" spans="1:12" ht="15">
      <c r="A9" s="114" t="s">
        <v>555</v>
      </c>
      <c r="B9" s="114" t="s">
        <v>576</v>
      </c>
      <c r="C9" s="80">
        <v>4</v>
      </c>
      <c r="D9" s="118">
        <v>0.0041170273564309755</v>
      </c>
      <c r="E9" s="118">
        <v>2.035929789456723</v>
      </c>
      <c r="F9" s="80" t="s">
        <v>502</v>
      </c>
      <c r="G9" s="80" t="b">
        <v>0</v>
      </c>
      <c r="H9" s="80" t="b">
        <v>0</v>
      </c>
      <c r="I9" s="80" t="b">
        <v>0</v>
      </c>
      <c r="J9" s="80" t="b">
        <v>0</v>
      </c>
      <c r="K9" s="80" t="b">
        <v>0</v>
      </c>
      <c r="L9" s="80" t="b">
        <v>0</v>
      </c>
    </row>
    <row r="10" spans="1:12" ht="15">
      <c r="A10" s="114" t="s">
        <v>550</v>
      </c>
      <c r="B10" s="114" t="s">
        <v>564</v>
      </c>
      <c r="C10" s="80">
        <v>4</v>
      </c>
      <c r="D10" s="118">
        <v>0.005450493560922586</v>
      </c>
      <c r="E10" s="118">
        <v>1.5198904687066908</v>
      </c>
      <c r="F10" s="80" t="s">
        <v>502</v>
      </c>
      <c r="G10" s="80" t="b">
        <v>0</v>
      </c>
      <c r="H10" s="80" t="b">
        <v>0</v>
      </c>
      <c r="I10" s="80" t="b">
        <v>0</v>
      </c>
      <c r="J10" s="80" t="b">
        <v>0</v>
      </c>
      <c r="K10" s="80" t="b">
        <v>0</v>
      </c>
      <c r="L10" s="80" t="b">
        <v>0</v>
      </c>
    </row>
    <row r="11" spans="1:12" ht="15">
      <c r="A11" s="114" t="s">
        <v>651</v>
      </c>
      <c r="B11" s="114" t="s">
        <v>652</v>
      </c>
      <c r="C11" s="80">
        <v>4</v>
      </c>
      <c r="D11" s="118">
        <v>0.0041170273564309755</v>
      </c>
      <c r="E11" s="118">
        <v>2.3369597851207042</v>
      </c>
      <c r="F11" s="80" t="s">
        <v>502</v>
      </c>
      <c r="G11" s="80" t="b">
        <v>0</v>
      </c>
      <c r="H11" s="80" t="b">
        <v>0</v>
      </c>
      <c r="I11" s="80" t="b">
        <v>0</v>
      </c>
      <c r="J11" s="80" t="b">
        <v>0</v>
      </c>
      <c r="K11" s="80" t="b">
        <v>0</v>
      </c>
      <c r="L11" s="80" t="b">
        <v>0</v>
      </c>
    </row>
    <row r="12" spans="1:12" ht="15">
      <c r="A12" s="114" t="s">
        <v>562</v>
      </c>
      <c r="B12" s="114" t="s">
        <v>663</v>
      </c>
      <c r="C12" s="80">
        <v>3</v>
      </c>
      <c r="D12" s="118">
        <v>0.00408787017069194</v>
      </c>
      <c r="E12" s="118">
        <v>1.7928917407704283</v>
      </c>
      <c r="F12" s="80" t="s">
        <v>502</v>
      </c>
      <c r="G12" s="80" t="b">
        <v>0</v>
      </c>
      <c r="H12" s="80" t="b">
        <v>0</v>
      </c>
      <c r="I12" s="80" t="b">
        <v>0</v>
      </c>
      <c r="J12" s="80" t="b">
        <v>0</v>
      </c>
      <c r="K12" s="80" t="b">
        <v>0</v>
      </c>
      <c r="L12" s="80" t="b">
        <v>0</v>
      </c>
    </row>
    <row r="13" spans="1:12" ht="15">
      <c r="A13" s="114" t="s">
        <v>549</v>
      </c>
      <c r="B13" s="114" t="s">
        <v>562</v>
      </c>
      <c r="C13" s="80">
        <v>3</v>
      </c>
      <c r="D13" s="118">
        <v>0.0035028493764870192</v>
      </c>
      <c r="E13" s="118">
        <v>1.0939217364344096</v>
      </c>
      <c r="F13" s="80" t="s">
        <v>502</v>
      </c>
      <c r="G13" s="80" t="b">
        <v>0</v>
      </c>
      <c r="H13" s="80" t="b">
        <v>0</v>
      </c>
      <c r="I13" s="80" t="b">
        <v>0</v>
      </c>
      <c r="J13" s="80" t="b">
        <v>0</v>
      </c>
      <c r="K13" s="80" t="b">
        <v>0</v>
      </c>
      <c r="L13" s="80" t="b">
        <v>0</v>
      </c>
    </row>
    <row r="14" spans="1:12" ht="15">
      <c r="A14" s="114" t="s">
        <v>570</v>
      </c>
      <c r="B14" s="114" t="s">
        <v>571</v>
      </c>
      <c r="C14" s="80">
        <v>3</v>
      </c>
      <c r="D14" s="118">
        <v>0.0035028493764870192</v>
      </c>
      <c r="E14" s="118">
        <v>2.3369597851207042</v>
      </c>
      <c r="F14" s="80" t="s">
        <v>502</v>
      </c>
      <c r="G14" s="80" t="b">
        <v>0</v>
      </c>
      <c r="H14" s="80" t="b">
        <v>0</v>
      </c>
      <c r="I14" s="80" t="b">
        <v>0</v>
      </c>
      <c r="J14" s="80" t="b">
        <v>0</v>
      </c>
      <c r="K14" s="80" t="b">
        <v>0</v>
      </c>
      <c r="L14" s="80" t="b">
        <v>0</v>
      </c>
    </row>
    <row r="15" spans="1:12" ht="15">
      <c r="A15" s="114" t="s">
        <v>558</v>
      </c>
      <c r="B15" s="114" t="s">
        <v>548</v>
      </c>
      <c r="C15" s="80">
        <v>2</v>
      </c>
      <c r="D15" s="118">
        <v>0.002725246780461293</v>
      </c>
      <c r="E15" s="118">
        <v>1.0359297894567228</v>
      </c>
      <c r="F15" s="80" t="s">
        <v>502</v>
      </c>
      <c r="G15" s="80" t="b">
        <v>0</v>
      </c>
      <c r="H15" s="80" t="b">
        <v>0</v>
      </c>
      <c r="I15" s="80" t="b">
        <v>0</v>
      </c>
      <c r="J15" s="80" t="b">
        <v>0</v>
      </c>
      <c r="K15" s="80" t="b">
        <v>0</v>
      </c>
      <c r="L15" s="80" t="b">
        <v>0</v>
      </c>
    </row>
    <row r="16" spans="1:12" ht="15">
      <c r="A16" s="114" t="s">
        <v>548</v>
      </c>
      <c r="B16" s="114" t="s">
        <v>673</v>
      </c>
      <c r="C16" s="80">
        <v>2</v>
      </c>
      <c r="D16" s="118">
        <v>0.002725246780461293</v>
      </c>
      <c r="E16" s="118">
        <v>1.3262359197289308</v>
      </c>
      <c r="F16" s="80" t="s">
        <v>502</v>
      </c>
      <c r="G16" s="80" t="b">
        <v>0</v>
      </c>
      <c r="H16" s="80" t="b">
        <v>0</v>
      </c>
      <c r="I16" s="80" t="b">
        <v>0</v>
      </c>
      <c r="J16" s="80" t="b">
        <v>0</v>
      </c>
      <c r="K16" s="80" t="b">
        <v>0</v>
      </c>
      <c r="L16" s="80" t="b">
        <v>0</v>
      </c>
    </row>
    <row r="17" spans="1:12" ht="15">
      <c r="A17" s="114" t="s">
        <v>673</v>
      </c>
      <c r="B17" s="114" t="s">
        <v>674</v>
      </c>
      <c r="C17" s="80">
        <v>2</v>
      </c>
      <c r="D17" s="118">
        <v>0.002725246780461293</v>
      </c>
      <c r="E17" s="118">
        <v>2.6379897807846855</v>
      </c>
      <c r="F17" s="80" t="s">
        <v>502</v>
      </c>
      <c r="G17" s="80" t="b">
        <v>0</v>
      </c>
      <c r="H17" s="80" t="b">
        <v>0</v>
      </c>
      <c r="I17" s="80" t="b">
        <v>0</v>
      </c>
      <c r="J17" s="80" t="b">
        <v>0</v>
      </c>
      <c r="K17" s="80" t="b">
        <v>0</v>
      </c>
      <c r="L17" s="80" t="b">
        <v>0</v>
      </c>
    </row>
    <row r="18" spans="1:12" ht="15">
      <c r="A18" s="114" t="s">
        <v>674</v>
      </c>
      <c r="B18" s="114" t="s">
        <v>675</v>
      </c>
      <c r="C18" s="80">
        <v>2</v>
      </c>
      <c r="D18" s="118">
        <v>0.002725246780461293</v>
      </c>
      <c r="E18" s="118">
        <v>2.6379897807846855</v>
      </c>
      <c r="F18" s="80" t="s">
        <v>502</v>
      </c>
      <c r="G18" s="80" t="b">
        <v>0</v>
      </c>
      <c r="H18" s="80" t="b">
        <v>0</v>
      </c>
      <c r="I18" s="80" t="b">
        <v>0</v>
      </c>
      <c r="J18" s="80" t="b">
        <v>0</v>
      </c>
      <c r="K18" s="80" t="b">
        <v>0</v>
      </c>
      <c r="L18" s="80" t="b">
        <v>0</v>
      </c>
    </row>
    <row r="19" spans="1:12" ht="15">
      <c r="A19" s="114" t="s">
        <v>675</v>
      </c>
      <c r="B19" s="114" t="s">
        <v>676</v>
      </c>
      <c r="C19" s="80">
        <v>2</v>
      </c>
      <c r="D19" s="118">
        <v>0.002725246780461293</v>
      </c>
      <c r="E19" s="118">
        <v>2.6379897807846855</v>
      </c>
      <c r="F19" s="80" t="s">
        <v>502</v>
      </c>
      <c r="G19" s="80" t="b">
        <v>0</v>
      </c>
      <c r="H19" s="80" t="b">
        <v>0</v>
      </c>
      <c r="I19" s="80" t="b">
        <v>0</v>
      </c>
      <c r="J19" s="80" t="b">
        <v>0</v>
      </c>
      <c r="K19" s="80" t="b">
        <v>0</v>
      </c>
      <c r="L19" s="80" t="b">
        <v>0</v>
      </c>
    </row>
    <row r="20" spans="1:12" ht="15">
      <c r="A20" s="114" t="s">
        <v>676</v>
      </c>
      <c r="B20" s="114" t="s">
        <v>677</v>
      </c>
      <c r="C20" s="80">
        <v>2</v>
      </c>
      <c r="D20" s="118">
        <v>0.002725246780461293</v>
      </c>
      <c r="E20" s="118">
        <v>2.6379897807846855</v>
      </c>
      <c r="F20" s="80" t="s">
        <v>502</v>
      </c>
      <c r="G20" s="80" t="b">
        <v>0</v>
      </c>
      <c r="H20" s="80" t="b">
        <v>0</v>
      </c>
      <c r="I20" s="80" t="b">
        <v>0</v>
      </c>
      <c r="J20" s="80" t="b">
        <v>0</v>
      </c>
      <c r="K20" s="80" t="b">
        <v>0</v>
      </c>
      <c r="L20" s="80" t="b">
        <v>0</v>
      </c>
    </row>
    <row r="21" spans="1:12" ht="15">
      <c r="A21" s="114" t="s">
        <v>677</v>
      </c>
      <c r="B21" s="114" t="s">
        <v>678</v>
      </c>
      <c r="C21" s="80">
        <v>2</v>
      </c>
      <c r="D21" s="118">
        <v>0.002725246780461293</v>
      </c>
      <c r="E21" s="118">
        <v>2.6379897807846855</v>
      </c>
      <c r="F21" s="80" t="s">
        <v>502</v>
      </c>
      <c r="G21" s="80" t="b">
        <v>0</v>
      </c>
      <c r="H21" s="80" t="b">
        <v>0</v>
      </c>
      <c r="I21" s="80" t="b">
        <v>0</v>
      </c>
      <c r="J21" s="80" t="b">
        <v>0</v>
      </c>
      <c r="K21" s="80" t="b">
        <v>0</v>
      </c>
      <c r="L21" s="80" t="b">
        <v>0</v>
      </c>
    </row>
    <row r="22" spans="1:12" ht="15">
      <c r="A22" s="114" t="s">
        <v>678</v>
      </c>
      <c r="B22" s="114" t="s">
        <v>679</v>
      </c>
      <c r="C22" s="80">
        <v>2</v>
      </c>
      <c r="D22" s="118">
        <v>0.002725246780461293</v>
      </c>
      <c r="E22" s="118">
        <v>2.6379897807846855</v>
      </c>
      <c r="F22" s="80" t="s">
        <v>502</v>
      </c>
      <c r="G22" s="80" t="b">
        <v>0</v>
      </c>
      <c r="H22" s="80" t="b">
        <v>0</v>
      </c>
      <c r="I22" s="80" t="b">
        <v>0</v>
      </c>
      <c r="J22" s="80" t="b">
        <v>0</v>
      </c>
      <c r="K22" s="80" t="b">
        <v>0</v>
      </c>
      <c r="L22" s="80" t="b">
        <v>0</v>
      </c>
    </row>
    <row r="23" spans="1:12" ht="15">
      <c r="A23" s="114" t="s">
        <v>679</v>
      </c>
      <c r="B23" s="114" t="s">
        <v>680</v>
      </c>
      <c r="C23" s="80">
        <v>2</v>
      </c>
      <c r="D23" s="118">
        <v>0.002725246780461293</v>
      </c>
      <c r="E23" s="118">
        <v>2.6379897807846855</v>
      </c>
      <c r="F23" s="80" t="s">
        <v>502</v>
      </c>
      <c r="G23" s="80" t="b">
        <v>0</v>
      </c>
      <c r="H23" s="80" t="b">
        <v>0</v>
      </c>
      <c r="I23" s="80" t="b">
        <v>0</v>
      </c>
      <c r="J23" s="80" t="b">
        <v>0</v>
      </c>
      <c r="K23" s="80" t="b">
        <v>0</v>
      </c>
      <c r="L23" s="80" t="b">
        <v>0</v>
      </c>
    </row>
    <row r="24" spans="1:12" ht="15">
      <c r="A24" s="114" t="s">
        <v>680</v>
      </c>
      <c r="B24" s="114" t="s">
        <v>681</v>
      </c>
      <c r="C24" s="80">
        <v>2</v>
      </c>
      <c r="D24" s="118">
        <v>0.002725246780461293</v>
      </c>
      <c r="E24" s="118">
        <v>2.6379897807846855</v>
      </c>
      <c r="F24" s="80" t="s">
        <v>502</v>
      </c>
      <c r="G24" s="80" t="b">
        <v>0</v>
      </c>
      <c r="H24" s="80" t="b">
        <v>0</v>
      </c>
      <c r="I24" s="80" t="b">
        <v>0</v>
      </c>
      <c r="J24" s="80" t="b">
        <v>0</v>
      </c>
      <c r="K24" s="80" t="b">
        <v>0</v>
      </c>
      <c r="L24" s="80" t="b">
        <v>0</v>
      </c>
    </row>
    <row r="25" spans="1:12" ht="15">
      <c r="A25" s="114" t="s">
        <v>681</v>
      </c>
      <c r="B25" s="114" t="s">
        <v>682</v>
      </c>
      <c r="C25" s="80">
        <v>2</v>
      </c>
      <c r="D25" s="118">
        <v>0.002725246780461293</v>
      </c>
      <c r="E25" s="118">
        <v>2.6379897807846855</v>
      </c>
      <c r="F25" s="80" t="s">
        <v>502</v>
      </c>
      <c r="G25" s="80" t="b">
        <v>0</v>
      </c>
      <c r="H25" s="80" t="b">
        <v>0</v>
      </c>
      <c r="I25" s="80" t="b">
        <v>0</v>
      </c>
      <c r="J25" s="80" t="b">
        <v>0</v>
      </c>
      <c r="K25" s="80" t="b">
        <v>0</v>
      </c>
      <c r="L25" s="80" t="b">
        <v>0</v>
      </c>
    </row>
    <row r="26" spans="1:12" ht="15">
      <c r="A26" s="114" t="s">
        <v>682</v>
      </c>
      <c r="B26" s="114" t="s">
        <v>551</v>
      </c>
      <c r="C26" s="80">
        <v>2</v>
      </c>
      <c r="D26" s="118">
        <v>0.002725246780461293</v>
      </c>
      <c r="E26" s="118">
        <v>1.7928917407704283</v>
      </c>
      <c r="F26" s="80" t="s">
        <v>502</v>
      </c>
      <c r="G26" s="80" t="b">
        <v>0</v>
      </c>
      <c r="H26" s="80" t="b">
        <v>0</v>
      </c>
      <c r="I26" s="80" t="b">
        <v>0</v>
      </c>
      <c r="J26" s="80" t="b">
        <v>1</v>
      </c>
      <c r="K26" s="80" t="b">
        <v>0</v>
      </c>
      <c r="L26" s="80" t="b">
        <v>0</v>
      </c>
    </row>
    <row r="27" spans="1:12" ht="15">
      <c r="A27" s="114" t="s">
        <v>552</v>
      </c>
      <c r="B27" s="114" t="s">
        <v>558</v>
      </c>
      <c r="C27" s="80">
        <v>2</v>
      </c>
      <c r="D27" s="118">
        <v>0.002725246780461293</v>
      </c>
      <c r="E27" s="118">
        <v>1.7928917407704283</v>
      </c>
      <c r="F27" s="80" t="s">
        <v>502</v>
      </c>
      <c r="G27" s="80" t="b">
        <v>0</v>
      </c>
      <c r="H27" s="80" t="b">
        <v>0</v>
      </c>
      <c r="I27" s="80" t="b">
        <v>0</v>
      </c>
      <c r="J27" s="80" t="b">
        <v>0</v>
      </c>
      <c r="K27" s="80" t="b">
        <v>0</v>
      </c>
      <c r="L27" s="80" t="b">
        <v>0</v>
      </c>
    </row>
    <row r="28" spans="1:12" ht="15">
      <c r="A28" s="114" t="s">
        <v>558</v>
      </c>
      <c r="B28" s="114" t="s">
        <v>683</v>
      </c>
      <c r="C28" s="80">
        <v>2</v>
      </c>
      <c r="D28" s="118">
        <v>0.002725246780461293</v>
      </c>
      <c r="E28" s="118">
        <v>2.3369597851207042</v>
      </c>
      <c r="F28" s="80" t="s">
        <v>502</v>
      </c>
      <c r="G28" s="80" t="b">
        <v>0</v>
      </c>
      <c r="H28" s="80" t="b">
        <v>0</v>
      </c>
      <c r="I28" s="80" t="b">
        <v>0</v>
      </c>
      <c r="J28" s="80" t="b">
        <v>0</v>
      </c>
      <c r="K28" s="80" t="b">
        <v>0</v>
      </c>
      <c r="L28" s="80" t="b">
        <v>0</v>
      </c>
    </row>
    <row r="29" spans="1:12" ht="15">
      <c r="A29" s="114" t="s">
        <v>683</v>
      </c>
      <c r="B29" s="114" t="s">
        <v>684</v>
      </c>
      <c r="C29" s="80">
        <v>2</v>
      </c>
      <c r="D29" s="118">
        <v>0.002725246780461293</v>
      </c>
      <c r="E29" s="118">
        <v>2.6379897807846855</v>
      </c>
      <c r="F29" s="80" t="s">
        <v>502</v>
      </c>
      <c r="G29" s="80" t="b">
        <v>0</v>
      </c>
      <c r="H29" s="80" t="b">
        <v>0</v>
      </c>
      <c r="I29" s="80" t="b">
        <v>0</v>
      </c>
      <c r="J29" s="80" t="b">
        <v>0</v>
      </c>
      <c r="K29" s="80" t="b">
        <v>0</v>
      </c>
      <c r="L29" s="80" t="b">
        <v>0</v>
      </c>
    </row>
    <row r="30" spans="1:12" ht="15">
      <c r="A30" s="114" t="s">
        <v>684</v>
      </c>
      <c r="B30" s="114" t="s">
        <v>685</v>
      </c>
      <c r="C30" s="80">
        <v>2</v>
      </c>
      <c r="D30" s="118">
        <v>0.002725246780461293</v>
      </c>
      <c r="E30" s="118">
        <v>2.6379897807846855</v>
      </c>
      <c r="F30" s="80" t="s">
        <v>502</v>
      </c>
      <c r="G30" s="80" t="b">
        <v>0</v>
      </c>
      <c r="H30" s="80" t="b">
        <v>0</v>
      </c>
      <c r="I30" s="80" t="b">
        <v>0</v>
      </c>
      <c r="J30" s="80" t="b">
        <v>0</v>
      </c>
      <c r="K30" s="80" t="b">
        <v>0</v>
      </c>
      <c r="L30" s="80" t="b">
        <v>0</v>
      </c>
    </row>
    <row r="31" spans="1:12" ht="15">
      <c r="A31" s="114" t="s">
        <v>685</v>
      </c>
      <c r="B31" s="114" t="s">
        <v>686</v>
      </c>
      <c r="C31" s="80">
        <v>2</v>
      </c>
      <c r="D31" s="118">
        <v>0.002725246780461293</v>
      </c>
      <c r="E31" s="118">
        <v>2.6379897807846855</v>
      </c>
      <c r="F31" s="80" t="s">
        <v>502</v>
      </c>
      <c r="G31" s="80" t="b">
        <v>0</v>
      </c>
      <c r="H31" s="80" t="b">
        <v>0</v>
      </c>
      <c r="I31" s="80" t="b">
        <v>0</v>
      </c>
      <c r="J31" s="80" t="b">
        <v>0</v>
      </c>
      <c r="K31" s="80" t="b">
        <v>0</v>
      </c>
      <c r="L31" s="80" t="b">
        <v>0</v>
      </c>
    </row>
    <row r="32" spans="1:12" ht="15">
      <c r="A32" s="114" t="s">
        <v>686</v>
      </c>
      <c r="B32" s="114" t="s">
        <v>687</v>
      </c>
      <c r="C32" s="80">
        <v>2</v>
      </c>
      <c r="D32" s="118">
        <v>0.002725246780461293</v>
      </c>
      <c r="E32" s="118">
        <v>2.6379897807846855</v>
      </c>
      <c r="F32" s="80" t="s">
        <v>502</v>
      </c>
      <c r="G32" s="80" t="b">
        <v>0</v>
      </c>
      <c r="H32" s="80" t="b">
        <v>0</v>
      </c>
      <c r="I32" s="80" t="b">
        <v>0</v>
      </c>
      <c r="J32" s="80" t="b">
        <v>0</v>
      </c>
      <c r="K32" s="80" t="b">
        <v>0</v>
      </c>
      <c r="L32" s="80" t="b">
        <v>0</v>
      </c>
    </row>
    <row r="33" spans="1:12" ht="15">
      <c r="A33" s="114" t="s">
        <v>687</v>
      </c>
      <c r="B33" s="114" t="s">
        <v>688</v>
      </c>
      <c r="C33" s="80">
        <v>2</v>
      </c>
      <c r="D33" s="118">
        <v>0.002725246780461293</v>
      </c>
      <c r="E33" s="118">
        <v>2.6379897807846855</v>
      </c>
      <c r="F33" s="80" t="s">
        <v>502</v>
      </c>
      <c r="G33" s="80" t="b">
        <v>0</v>
      </c>
      <c r="H33" s="80" t="b">
        <v>0</v>
      </c>
      <c r="I33" s="80" t="b">
        <v>0</v>
      </c>
      <c r="J33" s="80" t="b">
        <v>0</v>
      </c>
      <c r="K33" s="80" t="b">
        <v>0</v>
      </c>
      <c r="L33" s="80" t="b">
        <v>0</v>
      </c>
    </row>
    <row r="34" spans="1:12" ht="15">
      <c r="A34" s="114" t="s">
        <v>688</v>
      </c>
      <c r="B34" s="114" t="s">
        <v>689</v>
      </c>
      <c r="C34" s="80">
        <v>2</v>
      </c>
      <c r="D34" s="118">
        <v>0.002725246780461293</v>
      </c>
      <c r="E34" s="118">
        <v>2.6379897807846855</v>
      </c>
      <c r="F34" s="80" t="s">
        <v>502</v>
      </c>
      <c r="G34" s="80" t="b">
        <v>0</v>
      </c>
      <c r="H34" s="80" t="b">
        <v>0</v>
      </c>
      <c r="I34" s="80" t="b">
        <v>0</v>
      </c>
      <c r="J34" s="80" t="b">
        <v>0</v>
      </c>
      <c r="K34" s="80" t="b">
        <v>0</v>
      </c>
      <c r="L34" s="80" t="b">
        <v>0</v>
      </c>
    </row>
    <row r="35" spans="1:12" ht="15">
      <c r="A35" s="114" t="s">
        <v>689</v>
      </c>
      <c r="B35" s="114" t="s">
        <v>690</v>
      </c>
      <c r="C35" s="80">
        <v>2</v>
      </c>
      <c r="D35" s="118">
        <v>0.002725246780461293</v>
      </c>
      <c r="E35" s="118">
        <v>2.6379897807846855</v>
      </c>
      <c r="F35" s="80" t="s">
        <v>502</v>
      </c>
      <c r="G35" s="80" t="b">
        <v>0</v>
      </c>
      <c r="H35" s="80" t="b">
        <v>0</v>
      </c>
      <c r="I35" s="80" t="b">
        <v>0</v>
      </c>
      <c r="J35" s="80" t="b">
        <v>0</v>
      </c>
      <c r="K35" s="80" t="b">
        <v>0</v>
      </c>
      <c r="L35" s="80" t="b">
        <v>0</v>
      </c>
    </row>
    <row r="36" spans="1:12" ht="15">
      <c r="A36" s="114" t="s">
        <v>690</v>
      </c>
      <c r="B36" s="114" t="s">
        <v>691</v>
      </c>
      <c r="C36" s="80">
        <v>2</v>
      </c>
      <c r="D36" s="118">
        <v>0.002725246780461293</v>
      </c>
      <c r="E36" s="118">
        <v>2.6379897807846855</v>
      </c>
      <c r="F36" s="80" t="s">
        <v>502</v>
      </c>
      <c r="G36" s="80" t="b">
        <v>0</v>
      </c>
      <c r="H36" s="80" t="b">
        <v>0</v>
      </c>
      <c r="I36" s="80" t="b">
        <v>0</v>
      </c>
      <c r="J36" s="80" t="b">
        <v>0</v>
      </c>
      <c r="K36" s="80" t="b">
        <v>0</v>
      </c>
      <c r="L36" s="80" t="b">
        <v>0</v>
      </c>
    </row>
    <row r="37" spans="1:12" ht="15">
      <c r="A37" s="114" t="s">
        <v>556</v>
      </c>
      <c r="B37" s="114" t="s">
        <v>548</v>
      </c>
      <c r="C37" s="80">
        <v>2</v>
      </c>
      <c r="D37" s="118">
        <v>0.002725246780461293</v>
      </c>
      <c r="E37" s="118">
        <v>0.8598385304010416</v>
      </c>
      <c r="F37" s="80" t="s">
        <v>502</v>
      </c>
      <c r="G37" s="80" t="b">
        <v>0</v>
      </c>
      <c r="H37" s="80" t="b">
        <v>0</v>
      </c>
      <c r="I37" s="80" t="b">
        <v>0</v>
      </c>
      <c r="J37" s="80" t="b">
        <v>0</v>
      </c>
      <c r="K37" s="80" t="b">
        <v>0</v>
      </c>
      <c r="L37" s="80" t="b">
        <v>0</v>
      </c>
    </row>
    <row r="38" spans="1:12" ht="15">
      <c r="A38" s="114" t="s">
        <v>548</v>
      </c>
      <c r="B38" s="114" t="s">
        <v>556</v>
      </c>
      <c r="C38" s="80">
        <v>2</v>
      </c>
      <c r="D38" s="118">
        <v>0.002725246780461293</v>
      </c>
      <c r="E38" s="118">
        <v>1.0252059240649498</v>
      </c>
      <c r="F38" s="80" t="s">
        <v>502</v>
      </c>
      <c r="G38" s="80" t="b">
        <v>0</v>
      </c>
      <c r="H38" s="80" t="b">
        <v>0</v>
      </c>
      <c r="I38" s="80" t="b">
        <v>0</v>
      </c>
      <c r="J38" s="80" t="b">
        <v>0</v>
      </c>
      <c r="K38" s="80" t="b">
        <v>0</v>
      </c>
      <c r="L38" s="80" t="b">
        <v>0</v>
      </c>
    </row>
    <row r="39" spans="1:12" ht="15">
      <c r="A39" s="114" t="s">
        <v>556</v>
      </c>
      <c r="B39" s="114" t="s">
        <v>694</v>
      </c>
      <c r="C39" s="80">
        <v>2</v>
      </c>
      <c r="D39" s="118">
        <v>0.002725246780461293</v>
      </c>
      <c r="E39" s="118">
        <v>2.160868526065023</v>
      </c>
      <c r="F39" s="80" t="s">
        <v>502</v>
      </c>
      <c r="G39" s="80" t="b">
        <v>0</v>
      </c>
      <c r="H39" s="80" t="b">
        <v>0</v>
      </c>
      <c r="I39" s="80" t="b">
        <v>0</v>
      </c>
      <c r="J39" s="80" t="b">
        <v>0</v>
      </c>
      <c r="K39" s="80" t="b">
        <v>0</v>
      </c>
      <c r="L39" s="80" t="b">
        <v>0</v>
      </c>
    </row>
    <row r="40" spans="1:12" ht="15">
      <c r="A40" s="114" t="s">
        <v>694</v>
      </c>
      <c r="B40" s="114" t="s">
        <v>695</v>
      </c>
      <c r="C40" s="80">
        <v>2</v>
      </c>
      <c r="D40" s="118">
        <v>0.002725246780461293</v>
      </c>
      <c r="E40" s="118">
        <v>2.6379897807846855</v>
      </c>
      <c r="F40" s="80" t="s">
        <v>502</v>
      </c>
      <c r="G40" s="80" t="b">
        <v>0</v>
      </c>
      <c r="H40" s="80" t="b">
        <v>0</v>
      </c>
      <c r="I40" s="80" t="b">
        <v>0</v>
      </c>
      <c r="J40" s="80" t="b">
        <v>0</v>
      </c>
      <c r="K40" s="80" t="b">
        <v>0</v>
      </c>
      <c r="L40" s="80" t="b">
        <v>0</v>
      </c>
    </row>
    <row r="41" spans="1:12" ht="15">
      <c r="A41" s="114" t="s">
        <v>695</v>
      </c>
      <c r="B41" s="114" t="s">
        <v>696</v>
      </c>
      <c r="C41" s="80">
        <v>2</v>
      </c>
      <c r="D41" s="118">
        <v>0.002725246780461293</v>
      </c>
      <c r="E41" s="118">
        <v>2.6379897807846855</v>
      </c>
      <c r="F41" s="80" t="s">
        <v>502</v>
      </c>
      <c r="G41" s="80" t="b">
        <v>0</v>
      </c>
      <c r="H41" s="80" t="b">
        <v>0</v>
      </c>
      <c r="I41" s="80" t="b">
        <v>0</v>
      </c>
      <c r="J41" s="80" t="b">
        <v>0</v>
      </c>
      <c r="K41" s="80" t="b">
        <v>0</v>
      </c>
      <c r="L41" s="80" t="b">
        <v>0</v>
      </c>
    </row>
    <row r="42" spans="1:12" ht="15">
      <c r="A42" s="114" t="s">
        <v>696</v>
      </c>
      <c r="B42" s="114" t="s">
        <v>697</v>
      </c>
      <c r="C42" s="80">
        <v>2</v>
      </c>
      <c r="D42" s="118">
        <v>0.002725246780461293</v>
      </c>
      <c r="E42" s="118">
        <v>2.6379897807846855</v>
      </c>
      <c r="F42" s="80" t="s">
        <v>502</v>
      </c>
      <c r="G42" s="80" t="b">
        <v>0</v>
      </c>
      <c r="H42" s="80" t="b">
        <v>0</v>
      </c>
      <c r="I42" s="80" t="b">
        <v>0</v>
      </c>
      <c r="J42" s="80" t="b">
        <v>0</v>
      </c>
      <c r="K42" s="80" t="b">
        <v>0</v>
      </c>
      <c r="L42" s="80" t="b">
        <v>0</v>
      </c>
    </row>
    <row r="43" spans="1:12" ht="15">
      <c r="A43" s="114" t="s">
        <v>697</v>
      </c>
      <c r="B43" s="114" t="s">
        <v>698</v>
      </c>
      <c r="C43" s="80">
        <v>2</v>
      </c>
      <c r="D43" s="118">
        <v>0.002725246780461293</v>
      </c>
      <c r="E43" s="118">
        <v>2.6379897807846855</v>
      </c>
      <c r="F43" s="80" t="s">
        <v>502</v>
      </c>
      <c r="G43" s="80" t="b">
        <v>0</v>
      </c>
      <c r="H43" s="80" t="b">
        <v>0</v>
      </c>
      <c r="I43" s="80" t="b">
        <v>0</v>
      </c>
      <c r="J43" s="80" t="b">
        <v>0</v>
      </c>
      <c r="K43" s="80" t="b">
        <v>0</v>
      </c>
      <c r="L43" s="80" t="b">
        <v>0</v>
      </c>
    </row>
    <row r="44" spans="1:12" ht="15">
      <c r="A44" s="114" t="s">
        <v>698</v>
      </c>
      <c r="B44" s="114" t="s">
        <v>699</v>
      </c>
      <c r="C44" s="80">
        <v>2</v>
      </c>
      <c r="D44" s="118">
        <v>0.002725246780461293</v>
      </c>
      <c r="E44" s="118">
        <v>2.6379897807846855</v>
      </c>
      <c r="F44" s="80" t="s">
        <v>502</v>
      </c>
      <c r="G44" s="80" t="b">
        <v>0</v>
      </c>
      <c r="H44" s="80" t="b">
        <v>0</v>
      </c>
      <c r="I44" s="80" t="b">
        <v>0</v>
      </c>
      <c r="J44" s="80" t="b">
        <v>0</v>
      </c>
      <c r="K44" s="80" t="b">
        <v>0</v>
      </c>
      <c r="L44" s="80" t="b">
        <v>0</v>
      </c>
    </row>
    <row r="45" spans="1:12" ht="15">
      <c r="A45" s="114" t="s">
        <v>699</v>
      </c>
      <c r="B45" s="114" t="s">
        <v>700</v>
      </c>
      <c r="C45" s="80">
        <v>2</v>
      </c>
      <c r="D45" s="118">
        <v>0.002725246780461293</v>
      </c>
      <c r="E45" s="118">
        <v>2.6379897807846855</v>
      </c>
      <c r="F45" s="80" t="s">
        <v>502</v>
      </c>
      <c r="G45" s="80" t="b">
        <v>0</v>
      </c>
      <c r="H45" s="80" t="b">
        <v>0</v>
      </c>
      <c r="I45" s="80" t="b">
        <v>0</v>
      </c>
      <c r="J45" s="80" t="b">
        <v>0</v>
      </c>
      <c r="K45" s="80" t="b">
        <v>0</v>
      </c>
      <c r="L45" s="80" t="b">
        <v>0</v>
      </c>
    </row>
    <row r="46" spans="1:12" ht="15">
      <c r="A46" s="114" t="s">
        <v>700</v>
      </c>
      <c r="B46" s="114" t="s">
        <v>701</v>
      </c>
      <c r="C46" s="80">
        <v>2</v>
      </c>
      <c r="D46" s="118">
        <v>0.002725246780461293</v>
      </c>
      <c r="E46" s="118">
        <v>2.6379897807846855</v>
      </c>
      <c r="F46" s="80" t="s">
        <v>502</v>
      </c>
      <c r="G46" s="80" t="b">
        <v>0</v>
      </c>
      <c r="H46" s="80" t="b">
        <v>0</v>
      </c>
      <c r="I46" s="80" t="b">
        <v>0</v>
      </c>
      <c r="J46" s="80" t="b">
        <v>0</v>
      </c>
      <c r="K46" s="80" t="b">
        <v>0</v>
      </c>
      <c r="L46" s="80" t="b">
        <v>0</v>
      </c>
    </row>
    <row r="47" spans="1:12" ht="15">
      <c r="A47" s="114" t="s">
        <v>701</v>
      </c>
      <c r="B47" s="114" t="s">
        <v>702</v>
      </c>
      <c r="C47" s="80">
        <v>2</v>
      </c>
      <c r="D47" s="118">
        <v>0.002725246780461293</v>
      </c>
      <c r="E47" s="118">
        <v>2.6379897807846855</v>
      </c>
      <c r="F47" s="80" t="s">
        <v>502</v>
      </c>
      <c r="G47" s="80" t="b">
        <v>0</v>
      </c>
      <c r="H47" s="80" t="b">
        <v>0</v>
      </c>
      <c r="I47" s="80" t="b">
        <v>0</v>
      </c>
      <c r="J47" s="80" t="b">
        <v>0</v>
      </c>
      <c r="K47" s="80" t="b">
        <v>0</v>
      </c>
      <c r="L47" s="80" t="b">
        <v>0</v>
      </c>
    </row>
    <row r="48" spans="1:12" ht="15">
      <c r="A48" s="114" t="s">
        <v>702</v>
      </c>
      <c r="B48" s="114" t="s">
        <v>551</v>
      </c>
      <c r="C48" s="80">
        <v>2</v>
      </c>
      <c r="D48" s="118">
        <v>0.002725246780461293</v>
      </c>
      <c r="E48" s="118">
        <v>1.7928917407704283</v>
      </c>
      <c r="F48" s="80" t="s">
        <v>502</v>
      </c>
      <c r="G48" s="80" t="b">
        <v>0</v>
      </c>
      <c r="H48" s="80" t="b">
        <v>0</v>
      </c>
      <c r="I48" s="80" t="b">
        <v>0</v>
      </c>
      <c r="J48" s="80" t="b">
        <v>1</v>
      </c>
      <c r="K48" s="80" t="b">
        <v>0</v>
      </c>
      <c r="L48" s="80" t="b">
        <v>0</v>
      </c>
    </row>
    <row r="49" spans="1:12" ht="15">
      <c r="A49" s="114" t="s">
        <v>552</v>
      </c>
      <c r="B49" s="114" t="s">
        <v>556</v>
      </c>
      <c r="C49" s="80">
        <v>2</v>
      </c>
      <c r="D49" s="118">
        <v>0.002725246780461293</v>
      </c>
      <c r="E49" s="118">
        <v>1.491861745106447</v>
      </c>
      <c r="F49" s="80" t="s">
        <v>502</v>
      </c>
      <c r="G49" s="80" t="b">
        <v>0</v>
      </c>
      <c r="H49" s="80" t="b">
        <v>0</v>
      </c>
      <c r="I49" s="80" t="b">
        <v>0</v>
      </c>
      <c r="J49" s="80" t="b">
        <v>0</v>
      </c>
      <c r="K49" s="80" t="b">
        <v>0</v>
      </c>
      <c r="L49" s="80" t="b">
        <v>0</v>
      </c>
    </row>
    <row r="50" spans="1:12" ht="15">
      <c r="A50" s="114" t="s">
        <v>556</v>
      </c>
      <c r="B50" s="114" t="s">
        <v>703</v>
      </c>
      <c r="C50" s="80">
        <v>2</v>
      </c>
      <c r="D50" s="118">
        <v>0.002725246780461293</v>
      </c>
      <c r="E50" s="118">
        <v>2.160868526065023</v>
      </c>
      <c r="F50" s="80" t="s">
        <v>502</v>
      </c>
      <c r="G50" s="80" t="b">
        <v>0</v>
      </c>
      <c r="H50" s="80" t="b">
        <v>0</v>
      </c>
      <c r="I50" s="80" t="b">
        <v>0</v>
      </c>
      <c r="J50" s="80" t="b">
        <v>0</v>
      </c>
      <c r="K50" s="80" t="b">
        <v>0</v>
      </c>
      <c r="L50" s="80" t="b">
        <v>0</v>
      </c>
    </row>
    <row r="51" spans="1:12" ht="15">
      <c r="A51" s="114" t="s">
        <v>703</v>
      </c>
      <c r="B51" s="114" t="s">
        <v>704</v>
      </c>
      <c r="C51" s="80">
        <v>2</v>
      </c>
      <c r="D51" s="118">
        <v>0.002725246780461293</v>
      </c>
      <c r="E51" s="118">
        <v>2.6379897807846855</v>
      </c>
      <c r="F51" s="80" t="s">
        <v>502</v>
      </c>
      <c r="G51" s="80" t="b">
        <v>0</v>
      </c>
      <c r="H51" s="80" t="b">
        <v>0</v>
      </c>
      <c r="I51" s="80" t="b">
        <v>0</v>
      </c>
      <c r="J51" s="80" t="b">
        <v>0</v>
      </c>
      <c r="K51" s="80" t="b">
        <v>0</v>
      </c>
      <c r="L51" s="80" t="b">
        <v>0</v>
      </c>
    </row>
    <row r="52" spans="1:12" ht="15">
      <c r="A52" s="114" t="s">
        <v>704</v>
      </c>
      <c r="B52" s="114" t="s">
        <v>705</v>
      </c>
      <c r="C52" s="80">
        <v>2</v>
      </c>
      <c r="D52" s="118">
        <v>0.002725246780461293</v>
      </c>
      <c r="E52" s="118">
        <v>2.6379897807846855</v>
      </c>
      <c r="F52" s="80" t="s">
        <v>502</v>
      </c>
      <c r="G52" s="80" t="b">
        <v>0</v>
      </c>
      <c r="H52" s="80" t="b">
        <v>0</v>
      </c>
      <c r="I52" s="80" t="b">
        <v>0</v>
      </c>
      <c r="J52" s="80" t="b">
        <v>0</v>
      </c>
      <c r="K52" s="80" t="b">
        <v>0</v>
      </c>
      <c r="L52" s="80" t="b">
        <v>0</v>
      </c>
    </row>
    <row r="53" spans="1:12" ht="15">
      <c r="A53" s="114" t="s">
        <v>705</v>
      </c>
      <c r="B53" s="114" t="s">
        <v>549</v>
      </c>
      <c r="C53" s="80">
        <v>2</v>
      </c>
      <c r="D53" s="118">
        <v>0.002725246780461293</v>
      </c>
      <c r="E53" s="118">
        <v>1.8250764241418296</v>
      </c>
      <c r="F53" s="80" t="s">
        <v>502</v>
      </c>
      <c r="G53" s="80" t="b">
        <v>0</v>
      </c>
      <c r="H53" s="80" t="b">
        <v>0</v>
      </c>
      <c r="I53" s="80" t="b">
        <v>0</v>
      </c>
      <c r="J53" s="80" t="b">
        <v>0</v>
      </c>
      <c r="K53" s="80" t="b">
        <v>0</v>
      </c>
      <c r="L53" s="80" t="b">
        <v>0</v>
      </c>
    </row>
    <row r="54" spans="1:12" ht="15">
      <c r="A54" s="114" t="s">
        <v>549</v>
      </c>
      <c r="B54" s="114" t="s">
        <v>706</v>
      </c>
      <c r="C54" s="80">
        <v>2</v>
      </c>
      <c r="D54" s="118">
        <v>0.002725246780461293</v>
      </c>
      <c r="E54" s="118">
        <v>1.7629285173929852</v>
      </c>
      <c r="F54" s="80" t="s">
        <v>502</v>
      </c>
      <c r="G54" s="80" t="b">
        <v>0</v>
      </c>
      <c r="H54" s="80" t="b">
        <v>0</v>
      </c>
      <c r="I54" s="80" t="b">
        <v>0</v>
      </c>
      <c r="J54" s="80" t="b">
        <v>0</v>
      </c>
      <c r="K54" s="80" t="b">
        <v>0</v>
      </c>
      <c r="L54" s="80" t="b">
        <v>0</v>
      </c>
    </row>
    <row r="55" spans="1:12" ht="15">
      <c r="A55" s="114" t="s">
        <v>706</v>
      </c>
      <c r="B55" s="114" t="s">
        <v>707</v>
      </c>
      <c r="C55" s="80">
        <v>2</v>
      </c>
      <c r="D55" s="118">
        <v>0.002725246780461293</v>
      </c>
      <c r="E55" s="118">
        <v>2.6379897807846855</v>
      </c>
      <c r="F55" s="80" t="s">
        <v>502</v>
      </c>
      <c r="G55" s="80" t="b">
        <v>0</v>
      </c>
      <c r="H55" s="80" t="b">
        <v>0</v>
      </c>
      <c r="I55" s="80" t="b">
        <v>0</v>
      </c>
      <c r="J55" s="80" t="b">
        <v>0</v>
      </c>
      <c r="K55" s="80" t="b">
        <v>0</v>
      </c>
      <c r="L55" s="80" t="b">
        <v>0</v>
      </c>
    </row>
    <row r="56" spans="1:12" ht="15">
      <c r="A56" s="114" t="s">
        <v>656</v>
      </c>
      <c r="B56" s="114" t="s">
        <v>657</v>
      </c>
      <c r="C56" s="80">
        <v>2</v>
      </c>
      <c r="D56" s="118">
        <v>0.002725246780461293</v>
      </c>
      <c r="E56" s="118">
        <v>2.285807262673323</v>
      </c>
      <c r="F56" s="80" t="s">
        <v>502</v>
      </c>
      <c r="G56" s="80" t="b">
        <v>0</v>
      </c>
      <c r="H56" s="80" t="b">
        <v>0</v>
      </c>
      <c r="I56" s="80" t="b">
        <v>0</v>
      </c>
      <c r="J56" s="80" t="b">
        <v>0</v>
      </c>
      <c r="K56" s="80" t="b">
        <v>0</v>
      </c>
      <c r="L56" s="80" t="b">
        <v>0</v>
      </c>
    </row>
    <row r="57" spans="1:12" ht="15">
      <c r="A57" s="114" t="s">
        <v>657</v>
      </c>
      <c r="B57" s="114" t="s">
        <v>548</v>
      </c>
      <c r="C57" s="80">
        <v>2</v>
      </c>
      <c r="D57" s="118">
        <v>0.002725246780461293</v>
      </c>
      <c r="E57" s="118">
        <v>1.1608685260650229</v>
      </c>
      <c r="F57" s="80" t="s">
        <v>502</v>
      </c>
      <c r="G57" s="80" t="b">
        <v>0</v>
      </c>
      <c r="H57" s="80" t="b">
        <v>0</v>
      </c>
      <c r="I57" s="80" t="b">
        <v>0</v>
      </c>
      <c r="J57" s="80" t="b">
        <v>0</v>
      </c>
      <c r="K57" s="80" t="b">
        <v>0</v>
      </c>
      <c r="L57" s="80" t="b">
        <v>0</v>
      </c>
    </row>
    <row r="58" spans="1:12" ht="15">
      <c r="A58" s="114" t="s">
        <v>548</v>
      </c>
      <c r="B58" s="114" t="s">
        <v>658</v>
      </c>
      <c r="C58" s="80">
        <v>2</v>
      </c>
      <c r="D58" s="118">
        <v>0.002725246780461293</v>
      </c>
      <c r="E58" s="118">
        <v>1.1501446606732497</v>
      </c>
      <c r="F58" s="80" t="s">
        <v>502</v>
      </c>
      <c r="G58" s="80" t="b">
        <v>0</v>
      </c>
      <c r="H58" s="80" t="b">
        <v>0</v>
      </c>
      <c r="I58" s="80" t="b">
        <v>0</v>
      </c>
      <c r="J58" s="80" t="b">
        <v>0</v>
      </c>
      <c r="K58" s="80" t="b">
        <v>0</v>
      </c>
      <c r="L58" s="80" t="b">
        <v>0</v>
      </c>
    </row>
    <row r="59" spans="1:12" ht="15">
      <c r="A59" s="114" t="s">
        <v>658</v>
      </c>
      <c r="B59" s="114" t="s">
        <v>659</v>
      </c>
      <c r="C59" s="80">
        <v>2</v>
      </c>
      <c r="D59" s="118">
        <v>0.002725246780461293</v>
      </c>
      <c r="E59" s="118">
        <v>2.285807262673323</v>
      </c>
      <c r="F59" s="80" t="s">
        <v>502</v>
      </c>
      <c r="G59" s="80" t="b">
        <v>0</v>
      </c>
      <c r="H59" s="80" t="b">
        <v>0</v>
      </c>
      <c r="I59" s="80" t="b">
        <v>0</v>
      </c>
      <c r="J59" s="80" t="b">
        <v>0</v>
      </c>
      <c r="K59" s="80" t="b">
        <v>0</v>
      </c>
      <c r="L59" s="80" t="b">
        <v>0</v>
      </c>
    </row>
    <row r="60" spans="1:12" ht="15">
      <c r="A60" s="114" t="s">
        <v>659</v>
      </c>
      <c r="B60" s="114" t="s">
        <v>648</v>
      </c>
      <c r="C60" s="80">
        <v>2</v>
      </c>
      <c r="D60" s="118">
        <v>0.002725246780461293</v>
      </c>
      <c r="E60" s="118">
        <v>2.160868526065023</v>
      </c>
      <c r="F60" s="80" t="s">
        <v>502</v>
      </c>
      <c r="G60" s="80" t="b">
        <v>0</v>
      </c>
      <c r="H60" s="80" t="b">
        <v>0</v>
      </c>
      <c r="I60" s="80" t="b">
        <v>0</v>
      </c>
      <c r="J60" s="80" t="b">
        <v>0</v>
      </c>
      <c r="K60" s="80" t="b">
        <v>0</v>
      </c>
      <c r="L60" s="80" t="b">
        <v>0</v>
      </c>
    </row>
    <row r="61" spans="1:12" ht="15">
      <c r="A61" s="114" t="s">
        <v>648</v>
      </c>
      <c r="B61" s="114" t="s">
        <v>708</v>
      </c>
      <c r="C61" s="80">
        <v>2</v>
      </c>
      <c r="D61" s="118">
        <v>0.002725246780461293</v>
      </c>
      <c r="E61" s="118">
        <v>2.3369597851207042</v>
      </c>
      <c r="F61" s="80" t="s">
        <v>502</v>
      </c>
      <c r="G61" s="80" t="b">
        <v>0</v>
      </c>
      <c r="H61" s="80" t="b">
        <v>0</v>
      </c>
      <c r="I61" s="80" t="b">
        <v>0</v>
      </c>
      <c r="J61" s="80" t="b">
        <v>0</v>
      </c>
      <c r="K61" s="80" t="b">
        <v>0</v>
      </c>
      <c r="L61" s="80" t="b">
        <v>0</v>
      </c>
    </row>
    <row r="62" spans="1:12" ht="15">
      <c r="A62" s="114" t="s">
        <v>719</v>
      </c>
      <c r="B62" s="114" t="s">
        <v>555</v>
      </c>
      <c r="C62" s="80">
        <v>2</v>
      </c>
      <c r="D62" s="118">
        <v>0.002725246780461293</v>
      </c>
      <c r="E62" s="118">
        <v>2.035929789456723</v>
      </c>
      <c r="F62" s="80" t="s">
        <v>502</v>
      </c>
      <c r="G62" s="80" t="b">
        <v>0</v>
      </c>
      <c r="H62" s="80" t="b">
        <v>0</v>
      </c>
      <c r="I62" s="80" t="b">
        <v>0</v>
      </c>
      <c r="J62" s="80" t="b">
        <v>0</v>
      </c>
      <c r="K62" s="80" t="b">
        <v>0</v>
      </c>
      <c r="L62" s="80" t="b">
        <v>0</v>
      </c>
    </row>
    <row r="63" spans="1:12" ht="15">
      <c r="A63" s="114" t="s">
        <v>650</v>
      </c>
      <c r="B63" s="114" t="s">
        <v>662</v>
      </c>
      <c r="C63" s="80">
        <v>2</v>
      </c>
      <c r="D63" s="118">
        <v>0.002725246780461293</v>
      </c>
      <c r="E63" s="118">
        <v>2.285807262673323</v>
      </c>
      <c r="F63" s="80" t="s">
        <v>502</v>
      </c>
      <c r="G63" s="80" t="b">
        <v>0</v>
      </c>
      <c r="H63" s="80" t="b">
        <v>0</v>
      </c>
      <c r="I63" s="80" t="b">
        <v>0</v>
      </c>
      <c r="J63" s="80" t="b">
        <v>0</v>
      </c>
      <c r="K63" s="80" t="b">
        <v>0</v>
      </c>
      <c r="L63" s="80" t="b">
        <v>0</v>
      </c>
    </row>
    <row r="64" spans="1:12" ht="15">
      <c r="A64" s="114" t="s">
        <v>723</v>
      </c>
      <c r="B64" s="114" t="s">
        <v>550</v>
      </c>
      <c r="C64" s="80">
        <v>2</v>
      </c>
      <c r="D64" s="118">
        <v>0.002725246780461293</v>
      </c>
      <c r="E64" s="118">
        <v>1.7629285173929852</v>
      </c>
      <c r="F64" s="80" t="s">
        <v>502</v>
      </c>
      <c r="G64" s="80" t="b">
        <v>0</v>
      </c>
      <c r="H64" s="80" t="b">
        <v>0</v>
      </c>
      <c r="I64" s="80" t="b">
        <v>0</v>
      </c>
      <c r="J64" s="80" t="b">
        <v>0</v>
      </c>
      <c r="K64" s="80" t="b">
        <v>0</v>
      </c>
      <c r="L64" s="80" t="b">
        <v>0</v>
      </c>
    </row>
    <row r="65" spans="1:12" ht="15">
      <c r="A65" s="114" t="s">
        <v>565</v>
      </c>
      <c r="B65" s="114" t="s">
        <v>550</v>
      </c>
      <c r="C65" s="80">
        <v>2</v>
      </c>
      <c r="D65" s="118">
        <v>0.002725246780461293</v>
      </c>
      <c r="E65" s="118">
        <v>1.0639585130569664</v>
      </c>
      <c r="F65" s="80" t="s">
        <v>502</v>
      </c>
      <c r="G65" s="80" t="b">
        <v>0</v>
      </c>
      <c r="H65" s="80" t="b">
        <v>0</v>
      </c>
      <c r="I65" s="80" t="b">
        <v>0</v>
      </c>
      <c r="J65" s="80" t="b">
        <v>0</v>
      </c>
      <c r="K65" s="80" t="b">
        <v>0</v>
      </c>
      <c r="L65" s="80" t="b">
        <v>0</v>
      </c>
    </row>
    <row r="66" spans="1:12" ht="15">
      <c r="A66" s="114" t="s">
        <v>730</v>
      </c>
      <c r="B66" s="114" t="s">
        <v>667</v>
      </c>
      <c r="C66" s="80">
        <v>2</v>
      </c>
      <c r="D66" s="118">
        <v>0.0033919798827070986</v>
      </c>
      <c r="E66" s="118">
        <v>2.461898521729004</v>
      </c>
      <c r="F66" s="80" t="s">
        <v>502</v>
      </c>
      <c r="G66" s="80" t="b">
        <v>1</v>
      </c>
      <c r="H66" s="80" t="b">
        <v>0</v>
      </c>
      <c r="I66" s="80" t="b">
        <v>0</v>
      </c>
      <c r="J66" s="80" t="b">
        <v>0</v>
      </c>
      <c r="K66" s="80" t="b">
        <v>0</v>
      </c>
      <c r="L66" s="80" t="b">
        <v>0</v>
      </c>
    </row>
    <row r="67" spans="1:12" ht="15">
      <c r="A67" s="114" t="s">
        <v>668</v>
      </c>
      <c r="B67" s="114" t="s">
        <v>731</v>
      </c>
      <c r="C67" s="80">
        <v>2</v>
      </c>
      <c r="D67" s="118">
        <v>0.002725246780461293</v>
      </c>
      <c r="E67" s="118">
        <v>2.461898521729004</v>
      </c>
      <c r="F67" s="80" t="s">
        <v>502</v>
      </c>
      <c r="G67" s="80" t="b">
        <v>0</v>
      </c>
      <c r="H67" s="80" t="b">
        <v>0</v>
      </c>
      <c r="I67" s="80" t="b">
        <v>0</v>
      </c>
      <c r="J67" s="80" t="b">
        <v>0</v>
      </c>
      <c r="K67" s="80" t="b">
        <v>0</v>
      </c>
      <c r="L67" s="80" t="b">
        <v>0</v>
      </c>
    </row>
    <row r="68" spans="1:12" ht="15">
      <c r="A68" s="114" t="s">
        <v>663</v>
      </c>
      <c r="B68" s="114" t="s">
        <v>735</v>
      </c>
      <c r="C68" s="80">
        <v>2</v>
      </c>
      <c r="D68" s="118">
        <v>0.0033919798827070986</v>
      </c>
      <c r="E68" s="118">
        <v>2.461898521729004</v>
      </c>
      <c r="F68" s="80" t="s">
        <v>502</v>
      </c>
      <c r="G68" s="80" t="b">
        <v>0</v>
      </c>
      <c r="H68" s="80" t="b">
        <v>0</v>
      </c>
      <c r="I68" s="80" t="b">
        <v>0</v>
      </c>
      <c r="J68" s="80" t="b">
        <v>0</v>
      </c>
      <c r="K68" s="80" t="b">
        <v>0</v>
      </c>
      <c r="L68" s="80" t="b">
        <v>0</v>
      </c>
    </row>
    <row r="69" spans="1:12" ht="15">
      <c r="A69" s="114" t="s">
        <v>563</v>
      </c>
      <c r="B69" s="114" t="s">
        <v>561</v>
      </c>
      <c r="C69" s="80">
        <v>2</v>
      </c>
      <c r="D69" s="118">
        <v>0.002725246780461293</v>
      </c>
      <c r="E69" s="118">
        <v>1.0121630674989741</v>
      </c>
      <c r="F69" s="80" t="s">
        <v>502</v>
      </c>
      <c r="G69" s="80" t="b">
        <v>0</v>
      </c>
      <c r="H69" s="80" t="b">
        <v>0</v>
      </c>
      <c r="I69" s="80" t="b">
        <v>0</v>
      </c>
      <c r="J69" s="80" t="b">
        <v>0</v>
      </c>
      <c r="K69" s="80" t="b">
        <v>0</v>
      </c>
      <c r="L69" s="80" t="b">
        <v>0</v>
      </c>
    </row>
    <row r="70" spans="1:12" ht="15">
      <c r="A70" s="114" t="s">
        <v>566</v>
      </c>
      <c r="B70" s="114" t="s">
        <v>549</v>
      </c>
      <c r="C70" s="80">
        <v>2</v>
      </c>
      <c r="D70" s="118">
        <v>0.0033919798827070986</v>
      </c>
      <c r="E70" s="118">
        <v>1.427136415469792</v>
      </c>
      <c r="F70" s="80" t="s">
        <v>502</v>
      </c>
      <c r="G70" s="80" t="b">
        <v>0</v>
      </c>
      <c r="H70" s="80" t="b">
        <v>0</v>
      </c>
      <c r="I70" s="80" t="b">
        <v>0</v>
      </c>
      <c r="J70" s="80" t="b">
        <v>0</v>
      </c>
      <c r="K70" s="80" t="b">
        <v>0</v>
      </c>
      <c r="L70" s="80" t="b">
        <v>0</v>
      </c>
    </row>
    <row r="71" spans="1:12" ht="15">
      <c r="A71" s="114" t="s">
        <v>559</v>
      </c>
      <c r="B71" s="114" t="s">
        <v>548</v>
      </c>
      <c r="C71" s="80">
        <v>2</v>
      </c>
      <c r="D71" s="118">
        <v>0.002725246780461293</v>
      </c>
      <c r="E71" s="118">
        <v>0.6837472713453604</v>
      </c>
      <c r="F71" s="80" t="s">
        <v>502</v>
      </c>
      <c r="G71" s="80" t="b">
        <v>0</v>
      </c>
      <c r="H71" s="80" t="b">
        <v>0</v>
      </c>
      <c r="I71" s="80" t="b">
        <v>0</v>
      </c>
      <c r="J71" s="80" t="b">
        <v>0</v>
      </c>
      <c r="K71" s="80" t="b">
        <v>0</v>
      </c>
      <c r="L71" s="80" t="b">
        <v>0</v>
      </c>
    </row>
    <row r="72" spans="1:12" ht="15">
      <c r="A72" s="114" t="s">
        <v>552</v>
      </c>
      <c r="B72" s="114" t="s">
        <v>559</v>
      </c>
      <c r="C72" s="80">
        <v>2</v>
      </c>
      <c r="D72" s="118">
        <v>0.002725246780461293</v>
      </c>
      <c r="E72" s="118">
        <v>1.190831749442466</v>
      </c>
      <c r="F72" s="80" t="s">
        <v>502</v>
      </c>
      <c r="G72" s="80" t="b">
        <v>0</v>
      </c>
      <c r="H72" s="80" t="b">
        <v>0</v>
      </c>
      <c r="I72" s="80" t="b">
        <v>0</v>
      </c>
      <c r="J72" s="80" t="b">
        <v>0</v>
      </c>
      <c r="K72" s="80" t="b">
        <v>0</v>
      </c>
      <c r="L72" s="80" t="b">
        <v>0</v>
      </c>
    </row>
    <row r="73" spans="1:12" ht="15">
      <c r="A73" s="114" t="s">
        <v>559</v>
      </c>
      <c r="B73" s="114" t="s">
        <v>555</v>
      </c>
      <c r="C73" s="80">
        <v>2</v>
      </c>
      <c r="D73" s="118">
        <v>0.002725246780461293</v>
      </c>
      <c r="E73" s="118">
        <v>1.3827172756813793</v>
      </c>
      <c r="F73" s="80" t="s">
        <v>502</v>
      </c>
      <c r="G73" s="80" t="b">
        <v>0</v>
      </c>
      <c r="H73" s="80" t="b">
        <v>0</v>
      </c>
      <c r="I73" s="80" t="b">
        <v>0</v>
      </c>
      <c r="J73" s="80" t="b">
        <v>0</v>
      </c>
      <c r="K73" s="80" t="b">
        <v>0</v>
      </c>
      <c r="L73" s="80" t="b">
        <v>0</v>
      </c>
    </row>
    <row r="74" spans="1:12" ht="15">
      <c r="A74" s="114" t="s">
        <v>577</v>
      </c>
      <c r="B74" s="114" t="s">
        <v>747</v>
      </c>
      <c r="C74" s="80">
        <v>2</v>
      </c>
      <c r="D74" s="118">
        <v>0.002725246780461293</v>
      </c>
      <c r="E74" s="118">
        <v>2.461898521729004</v>
      </c>
      <c r="F74" s="80" t="s">
        <v>502</v>
      </c>
      <c r="G74" s="80" t="b">
        <v>0</v>
      </c>
      <c r="H74" s="80" t="b">
        <v>0</v>
      </c>
      <c r="I74" s="80" t="b">
        <v>0</v>
      </c>
      <c r="J74" s="80" t="b">
        <v>0</v>
      </c>
      <c r="K74" s="80" t="b">
        <v>0</v>
      </c>
      <c r="L74" s="80" t="b">
        <v>0</v>
      </c>
    </row>
    <row r="75" spans="1:12" ht="15">
      <c r="A75" s="114" t="s">
        <v>565</v>
      </c>
      <c r="B75" s="114" t="s">
        <v>578</v>
      </c>
      <c r="C75" s="80">
        <v>2</v>
      </c>
      <c r="D75" s="118">
        <v>0.002725246780461293</v>
      </c>
      <c r="E75" s="118">
        <v>1.7629285173929852</v>
      </c>
      <c r="F75" s="80" t="s">
        <v>502</v>
      </c>
      <c r="G75" s="80" t="b">
        <v>0</v>
      </c>
      <c r="H75" s="80" t="b">
        <v>0</v>
      </c>
      <c r="I75" s="80" t="b">
        <v>0</v>
      </c>
      <c r="J75" s="80" t="b">
        <v>0</v>
      </c>
      <c r="K75" s="80" t="b">
        <v>1</v>
      </c>
      <c r="L75" s="80" t="b">
        <v>0</v>
      </c>
    </row>
    <row r="76" spans="1:12" ht="15">
      <c r="A76" s="114" t="s">
        <v>565</v>
      </c>
      <c r="B76" s="114" t="s">
        <v>752</v>
      </c>
      <c r="C76" s="80">
        <v>2</v>
      </c>
      <c r="D76" s="118">
        <v>0.002725246780461293</v>
      </c>
      <c r="E76" s="118">
        <v>1.9390197764486665</v>
      </c>
      <c r="F76" s="80" t="s">
        <v>502</v>
      </c>
      <c r="G76" s="80" t="b">
        <v>0</v>
      </c>
      <c r="H76" s="80" t="b">
        <v>0</v>
      </c>
      <c r="I76" s="80" t="b">
        <v>0</v>
      </c>
      <c r="J76" s="80" t="b">
        <v>0</v>
      </c>
      <c r="K76" s="80" t="b">
        <v>0</v>
      </c>
      <c r="L76" s="80" t="b">
        <v>0</v>
      </c>
    </row>
    <row r="77" spans="1:12" ht="15">
      <c r="A77" s="114" t="s">
        <v>549</v>
      </c>
      <c r="B77" s="114" t="s">
        <v>664</v>
      </c>
      <c r="C77" s="80">
        <v>2</v>
      </c>
      <c r="D77" s="118">
        <v>0.002725246780461293</v>
      </c>
      <c r="E77" s="118">
        <v>1.586837258337304</v>
      </c>
      <c r="F77" s="80" t="s">
        <v>502</v>
      </c>
      <c r="G77" s="80" t="b">
        <v>0</v>
      </c>
      <c r="H77" s="80" t="b">
        <v>0</v>
      </c>
      <c r="I77" s="80" t="b">
        <v>0</v>
      </c>
      <c r="J77" s="80" t="b">
        <v>0</v>
      </c>
      <c r="K77" s="80" t="b">
        <v>0</v>
      </c>
      <c r="L77" s="80" t="b">
        <v>0</v>
      </c>
    </row>
    <row r="78" spans="1:12" ht="15">
      <c r="A78" s="114" t="s">
        <v>583</v>
      </c>
      <c r="B78" s="114" t="s">
        <v>584</v>
      </c>
      <c r="C78" s="80">
        <v>2</v>
      </c>
      <c r="D78" s="118">
        <v>0.0033919798827070986</v>
      </c>
      <c r="E78" s="118">
        <v>2.035929789456723</v>
      </c>
      <c r="F78" s="80" t="s">
        <v>502</v>
      </c>
      <c r="G78" s="80" t="b">
        <v>0</v>
      </c>
      <c r="H78" s="80" t="b">
        <v>0</v>
      </c>
      <c r="I78" s="80" t="b">
        <v>0</v>
      </c>
      <c r="J78" s="80" t="b">
        <v>0</v>
      </c>
      <c r="K78" s="80" t="b">
        <v>0</v>
      </c>
      <c r="L78" s="80" t="b">
        <v>0</v>
      </c>
    </row>
    <row r="79" spans="1:12" ht="15">
      <c r="A79" s="114" t="s">
        <v>549</v>
      </c>
      <c r="B79" s="114" t="s">
        <v>569</v>
      </c>
      <c r="C79" s="80">
        <v>2</v>
      </c>
      <c r="D79" s="118">
        <v>0.002725246780461293</v>
      </c>
      <c r="E79" s="118">
        <v>1.1608685260650229</v>
      </c>
      <c r="F79" s="80" t="s">
        <v>502</v>
      </c>
      <c r="G79" s="80" t="b">
        <v>0</v>
      </c>
      <c r="H79" s="80" t="b">
        <v>0</v>
      </c>
      <c r="I79" s="80" t="b">
        <v>0</v>
      </c>
      <c r="J79" s="80" t="b">
        <v>0</v>
      </c>
      <c r="K79" s="80" t="b">
        <v>0</v>
      </c>
      <c r="L79" s="80" t="b">
        <v>0</v>
      </c>
    </row>
    <row r="80" spans="1:12" ht="15">
      <c r="A80" s="114" t="s">
        <v>569</v>
      </c>
      <c r="B80" s="114" t="s">
        <v>651</v>
      </c>
      <c r="C80" s="80">
        <v>2</v>
      </c>
      <c r="D80" s="118">
        <v>0.002725246780461293</v>
      </c>
      <c r="E80" s="118">
        <v>1.7348997937927417</v>
      </c>
      <c r="F80" s="80" t="s">
        <v>502</v>
      </c>
      <c r="G80" s="80" t="b">
        <v>0</v>
      </c>
      <c r="H80" s="80" t="b">
        <v>0</v>
      </c>
      <c r="I80" s="80" t="b">
        <v>0</v>
      </c>
      <c r="J80" s="80" t="b">
        <v>0</v>
      </c>
      <c r="K80" s="80" t="b">
        <v>0</v>
      </c>
      <c r="L80" s="80" t="b">
        <v>0</v>
      </c>
    </row>
    <row r="81" spans="1:12" ht="15">
      <c r="A81" s="114" t="s">
        <v>652</v>
      </c>
      <c r="B81" s="114" t="s">
        <v>548</v>
      </c>
      <c r="C81" s="80">
        <v>2</v>
      </c>
      <c r="D81" s="118">
        <v>0.002725246780461293</v>
      </c>
      <c r="E81" s="118">
        <v>1.0359297894567228</v>
      </c>
      <c r="F81" s="80" t="s">
        <v>502</v>
      </c>
      <c r="G81" s="80" t="b">
        <v>0</v>
      </c>
      <c r="H81" s="80" t="b">
        <v>0</v>
      </c>
      <c r="I81" s="80" t="b">
        <v>0</v>
      </c>
      <c r="J81" s="80" t="b">
        <v>0</v>
      </c>
      <c r="K81" s="80" t="b">
        <v>0</v>
      </c>
      <c r="L81" s="80" t="b">
        <v>0</v>
      </c>
    </row>
    <row r="82" spans="1:12" ht="15">
      <c r="A82" s="114" t="s">
        <v>571</v>
      </c>
      <c r="B82" s="114" t="s">
        <v>572</v>
      </c>
      <c r="C82" s="80">
        <v>2</v>
      </c>
      <c r="D82" s="118">
        <v>0.002725246780461293</v>
      </c>
      <c r="E82" s="118">
        <v>2.285807262673323</v>
      </c>
      <c r="F82" s="80" t="s">
        <v>502</v>
      </c>
      <c r="G82" s="80" t="b">
        <v>0</v>
      </c>
      <c r="H82" s="80" t="b">
        <v>0</v>
      </c>
      <c r="I82" s="80" t="b">
        <v>0</v>
      </c>
      <c r="J82" s="80" t="b">
        <v>0</v>
      </c>
      <c r="K82" s="80" t="b">
        <v>0</v>
      </c>
      <c r="L82" s="80" t="b">
        <v>0</v>
      </c>
    </row>
    <row r="83" spans="1:12" ht="15">
      <c r="A83" s="114" t="s">
        <v>572</v>
      </c>
      <c r="B83" s="114" t="s">
        <v>660</v>
      </c>
      <c r="C83" s="80">
        <v>2</v>
      </c>
      <c r="D83" s="118">
        <v>0.002725246780461293</v>
      </c>
      <c r="E83" s="118">
        <v>2.285807262673323</v>
      </c>
      <c r="F83" s="80" t="s">
        <v>502</v>
      </c>
      <c r="G83" s="80" t="b">
        <v>0</v>
      </c>
      <c r="H83" s="80" t="b">
        <v>0</v>
      </c>
      <c r="I83" s="80" t="b">
        <v>0</v>
      </c>
      <c r="J83" s="80" t="b">
        <v>0</v>
      </c>
      <c r="K83" s="80" t="b">
        <v>0</v>
      </c>
      <c r="L83" s="80" t="b">
        <v>0</v>
      </c>
    </row>
    <row r="84" spans="1:12" ht="15">
      <c r="A84" s="114" t="s">
        <v>767</v>
      </c>
      <c r="B84" s="114" t="s">
        <v>646</v>
      </c>
      <c r="C84" s="80">
        <v>2</v>
      </c>
      <c r="D84" s="118">
        <v>0.002725246780461293</v>
      </c>
      <c r="E84" s="118">
        <v>2.2400497721126476</v>
      </c>
      <c r="F84" s="80" t="s">
        <v>502</v>
      </c>
      <c r="G84" s="80" t="b">
        <v>0</v>
      </c>
      <c r="H84" s="80" t="b">
        <v>0</v>
      </c>
      <c r="I84" s="80" t="b">
        <v>0</v>
      </c>
      <c r="J84" s="80" t="b">
        <v>0</v>
      </c>
      <c r="K84" s="80" t="b">
        <v>0</v>
      </c>
      <c r="L84" s="80" t="b">
        <v>0</v>
      </c>
    </row>
    <row r="85" spans="1:12" ht="15">
      <c r="A85" s="114" t="s">
        <v>646</v>
      </c>
      <c r="B85" s="114" t="s">
        <v>559</v>
      </c>
      <c r="C85" s="80">
        <v>2</v>
      </c>
      <c r="D85" s="118">
        <v>0.002725246780461293</v>
      </c>
      <c r="E85" s="118">
        <v>1.6379897807846853</v>
      </c>
      <c r="F85" s="80" t="s">
        <v>502</v>
      </c>
      <c r="G85" s="80" t="b">
        <v>0</v>
      </c>
      <c r="H85" s="80" t="b">
        <v>0</v>
      </c>
      <c r="I85" s="80" t="b">
        <v>0</v>
      </c>
      <c r="J85" s="80" t="b">
        <v>0</v>
      </c>
      <c r="K85" s="80" t="b">
        <v>0</v>
      </c>
      <c r="L85" s="80" t="b">
        <v>0</v>
      </c>
    </row>
    <row r="86" spans="1:12" ht="15">
      <c r="A86" s="114" t="s">
        <v>551</v>
      </c>
      <c r="B86" s="114" t="s">
        <v>552</v>
      </c>
      <c r="C86" s="80">
        <v>4</v>
      </c>
      <c r="D86" s="118">
        <v>0.008335680902044082</v>
      </c>
      <c r="E86" s="118">
        <v>1.6020599913279623</v>
      </c>
      <c r="F86" s="80" t="s">
        <v>472</v>
      </c>
      <c r="G86" s="80" t="b">
        <v>1</v>
      </c>
      <c r="H86" s="80" t="b">
        <v>0</v>
      </c>
      <c r="I86" s="80" t="b">
        <v>0</v>
      </c>
      <c r="J86" s="80" t="b">
        <v>0</v>
      </c>
      <c r="K86" s="80" t="b">
        <v>0</v>
      </c>
      <c r="L86" s="80" t="b">
        <v>0</v>
      </c>
    </row>
    <row r="87" spans="1:12" ht="15">
      <c r="A87" s="114" t="s">
        <v>554</v>
      </c>
      <c r="B87" s="114" t="s">
        <v>573</v>
      </c>
      <c r="C87" s="80">
        <v>2</v>
      </c>
      <c r="D87" s="118">
        <v>0.007730325606808802</v>
      </c>
      <c r="E87" s="118">
        <v>1.7269987279362624</v>
      </c>
      <c r="F87" s="80" t="s">
        <v>472</v>
      </c>
      <c r="G87" s="80" t="b">
        <v>0</v>
      </c>
      <c r="H87" s="80" t="b">
        <v>0</v>
      </c>
      <c r="I87" s="80" t="b">
        <v>0</v>
      </c>
      <c r="J87" s="80" t="b">
        <v>0</v>
      </c>
      <c r="K87" s="80" t="b">
        <v>0</v>
      </c>
      <c r="L87" s="80" t="b">
        <v>0</v>
      </c>
    </row>
    <row r="88" spans="1:12" ht="15">
      <c r="A88" s="114" t="s">
        <v>550</v>
      </c>
      <c r="B88" s="114" t="s">
        <v>561</v>
      </c>
      <c r="C88" s="80">
        <v>7</v>
      </c>
      <c r="D88" s="118">
        <v>0.009972512126775811</v>
      </c>
      <c r="E88" s="118">
        <v>1.1950476766933273</v>
      </c>
      <c r="F88" s="80" t="s">
        <v>473</v>
      </c>
      <c r="G88" s="80" t="b">
        <v>0</v>
      </c>
      <c r="H88" s="80" t="b">
        <v>0</v>
      </c>
      <c r="I88" s="80" t="b">
        <v>0</v>
      </c>
      <c r="J88" s="80" t="b">
        <v>0</v>
      </c>
      <c r="K88" s="80" t="b">
        <v>0</v>
      </c>
      <c r="L88" s="80" t="b">
        <v>0</v>
      </c>
    </row>
    <row r="89" spans="1:12" ht="15">
      <c r="A89" s="114" t="s">
        <v>548</v>
      </c>
      <c r="B89" s="114" t="s">
        <v>565</v>
      </c>
      <c r="C89" s="80">
        <v>5</v>
      </c>
      <c r="D89" s="118">
        <v>0.007123222947697008</v>
      </c>
      <c r="E89" s="118">
        <v>1.3177649533076692</v>
      </c>
      <c r="F89" s="80" t="s">
        <v>473</v>
      </c>
      <c r="G89" s="80" t="b">
        <v>0</v>
      </c>
      <c r="H89" s="80" t="b">
        <v>0</v>
      </c>
      <c r="I89" s="80" t="b">
        <v>0</v>
      </c>
      <c r="J89" s="80" t="b">
        <v>0</v>
      </c>
      <c r="K89" s="80" t="b">
        <v>0</v>
      </c>
      <c r="L89" s="80" t="b">
        <v>0</v>
      </c>
    </row>
    <row r="90" spans="1:12" ht="15">
      <c r="A90" s="114" t="s">
        <v>561</v>
      </c>
      <c r="B90" s="114" t="s">
        <v>566</v>
      </c>
      <c r="C90" s="80">
        <v>5</v>
      </c>
      <c r="D90" s="118">
        <v>0.010067892831571277</v>
      </c>
      <c r="E90" s="118">
        <v>1.4638929889859074</v>
      </c>
      <c r="F90" s="80" t="s">
        <v>473</v>
      </c>
      <c r="G90" s="80" t="b">
        <v>0</v>
      </c>
      <c r="H90" s="80" t="b">
        <v>0</v>
      </c>
      <c r="I90" s="80" t="b">
        <v>0</v>
      </c>
      <c r="J90" s="80" t="b">
        <v>0</v>
      </c>
      <c r="K90" s="80" t="b">
        <v>0</v>
      </c>
      <c r="L90" s="80" t="b">
        <v>0</v>
      </c>
    </row>
    <row r="91" spans="1:12" ht="15">
      <c r="A91" s="114" t="s">
        <v>561</v>
      </c>
      <c r="B91" s="114" t="s">
        <v>563</v>
      </c>
      <c r="C91" s="80">
        <v>5</v>
      </c>
      <c r="D91" s="118">
        <v>0.010067892831571277</v>
      </c>
      <c r="E91" s="118">
        <v>1.162862993321926</v>
      </c>
      <c r="F91" s="80" t="s">
        <v>473</v>
      </c>
      <c r="G91" s="80" t="b">
        <v>0</v>
      </c>
      <c r="H91" s="80" t="b">
        <v>0</v>
      </c>
      <c r="I91" s="80" t="b">
        <v>0</v>
      </c>
      <c r="J91" s="80" t="b">
        <v>0</v>
      </c>
      <c r="K91" s="80" t="b">
        <v>0</v>
      </c>
      <c r="L91" s="80" t="b">
        <v>0</v>
      </c>
    </row>
    <row r="92" spans="1:12" ht="15">
      <c r="A92" s="114" t="s">
        <v>551</v>
      </c>
      <c r="B92" s="114" t="s">
        <v>552</v>
      </c>
      <c r="C92" s="80">
        <v>4</v>
      </c>
      <c r="D92" s="118">
        <v>0.0040271571326285106</v>
      </c>
      <c r="E92" s="118">
        <v>1.8618329976579449</v>
      </c>
      <c r="F92" s="80" t="s">
        <v>473</v>
      </c>
      <c r="G92" s="80" t="b">
        <v>1</v>
      </c>
      <c r="H92" s="80" t="b">
        <v>0</v>
      </c>
      <c r="I92" s="80" t="b">
        <v>0</v>
      </c>
      <c r="J92" s="80" t="b">
        <v>0</v>
      </c>
      <c r="K92" s="80" t="b">
        <v>0</v>
      </c>
      <c r="L92" s="80" t="b">
        <v>0</v>
      </c>
    </row>
    <row r="93" spans="1:12" ht="15">
      <c r="A93" s="114" t="s">
        <v>550</v>
      </c>
      <c r="B93" s="114" t="s">
        <v>564</v>
      </c>
      <c r="C93" s="80">
        <v>4</v>
      </c>
      <c r="D93" s="118">
        <v>0.008054314265257021</v>
      </c>
      <c r="E93" s="118">
        <v>1.1738583776233893</v>
      </c>
      <c r="F93" s="80" t="s">
        <v>473</v>
      </c>
      <c r="G93" s="80" t="b">
        <v>0</v>
      </c>
      <c r="H93" s="80" t="b">
        <v>0</v>
      </c>
      <c r="I93" s="80" t="b">
        <v>0</v>
      </c>
      <c r="J93" s="80" t="b">
        <v>0</v>
      </c>
      <c r="K93" s="80" t="b">
        <v>0</v>
      </c>
      <c r="L93" s="80" t="b">
        <v>0</v>
      </c>
    </row>
    <row r="94" spans="1:12" ht="15">
      <c r="A94" s="114" t="s">
        <v>563</v>
      </c>
      <c r="B94" s="114" t="s">
        <v>562</v>
      </c>
      <c r="C94" s="80">
        <v>4</v>
      </c>
      <c r="D94" s="118">
        <v>0.008054314265257021</v>
      </c>
      <c r="E94" s="118">
        <v>1.0659529803138696</v>
      </c>
      <c r="F94" s="80" t="s">
        <v>473</v>
      </c>
      <c r="G94" s="80" t="b">
        <v>0</v>
      </c>
      <c r="H94" s="80" t="b">
        <v>0</v>
      </c>
      <c r="I94" s="80" t="b">
        <v>0</v>
      </c>
      <c r="J94" s="80" t="b">
        <v>0</v>
      </c>
      <c r="K94" s="80" t="b">
        <v>0</v>
      </c>
      <c r="L94" s="80" t="b">
        <v>0</v>
      </c>
    </row>
    <row r="95" spans="1:12" ht="15">
      <c r="A95" s="114" t="s">
        <v>562</v>
      </c>
      <c r="B95" s="114" t="s">
        <v>663</v>
      </c>
      <c r="C95" s="80">
        <v>3</v>
      </c>
      <c r="D95" s="118">
        <v>0.006040735698942767</v>
      </c>
      <c r="E95" s="118">
        <v>1.4638929889859074</v>
      </c>
      <c r="F95" s="80" t="s">
        <v>473</v>
      </c>
      <c r="G95" s="80" t="b">
        <v>0</v>
      </c>
      <c r="H95" s="80" t="b">
        <v>0</v>
      </c>
      <c r="I95" s="80" t="b">
        <v>0</v>
      </c>
      <c r="J95" s="80" t="b">
        <v>0</v>
      </c>
      <c r="K95" s="80" t="b">
        <v>0</v>
      </c>
      <c r="L95" s="80" t="b">
        <v>0</v>
      </c>
    </row>
    <row r="96" spans="1:12" ht="15">
      <c r="A96" s="114" t="s">
        <v>668</v>
      </c>
      <c r="B96" s="114" t="s">
        <v>731</v>
      </c>
      <c r="C96" s="80">
        <v>2</v>
      </c>
      <c r="D96" s="118">
        <v>0.0040271571326285106</v>
      </c>
      <c r="E96" s="118">
        <v>2.162862993321926</v>
      </c>
      <c r="F96" s="80" t="s">
        <v>473</v>
      </c>
      <c r="G96" s="80" t="b">
        <v>0</v>
      </c>
      <c r="H96" s="80" t="b">
        <v>0</v>
      </c>
      <c r="I96" s="80" t="b">
        <v>0</v>
      </c>
      <c r="J96" s="80" t="b">
        <v>0</v>
      </c>
      <c r="K96" s="80" t="b">
        <v>0</v>
      </c>
      <c r="L96" s="80" t="b">
        <v>0</v>
      </c>
    </row>
    <row r="97" spans="1:12" ht="15">
      <c r="A97" s="114" t="s">
        <v>566</v>
      </c>
      <c r="B97" s="114" t="s">
        <v>549</v>
      </c>
      <c r="C97" s="80">
        <v>2</v>
      </c>
      <c r="D97" s="118">
        <v>0.006040735698942766</v>
      </c>
      <c r="E97" s="118">
        <v>1.4638929889859074</v>
      </c>
      <c r="F97" s="80" t="s">
        <v>473</v>
      </c>
      <c r="G97" s="80" t="b">
        <v>0</v>
      </c>
      <c r="H97" s="80" t="b">
        <v>0</v>
      </c>
      <c r="I97" s="80" t="b">
        <v>0</v>
      </c>
      <c r="J97" s="80" t="b">
        <v>0</v>
      </c>
      <c r="K97" s="80" t="b">
        <v>0</v>
      </c>
      <c r="L97" s="80" t="b">
        <v>0</v>
      </c>
    </row>
    <row r="98" spans="1:12" ht="15">
      <c r="A98" s="114" t="s">
        <v>549</v>
      </c>
      <c r="B98" s="114" t="s">
        <v>562</v>
      </c>
      <c r="C98" s="80">
        <v>2</v>
      </c>
      <c r="D98" s="118">
        <v>0.0040271571326285106</v>
      </c>
      <c r="E98" s="118">
        <v>1.0659529803138696</v>
      </c>
      <c r="F98" s="80" t="s">
        <v>473</v>
      </c>
      <c r="G98" s="80" t="b">
        <v>0</v>
      </c>
      <c r="H98" s="80" t="b">
        <v>0</v>
      </c>
      <c r="I98" s="80" t="b">
        <v>0</v>
      </c>
      <c r="J98" s="80" t="b">
        <v>0</v>
      </c>
      <c r="K98" s="80" t="b">
        <v>0</v>
      </c>
      <c r="L98" s="80" t="b">
        <v>0</v>
      </c>
    </row>
    <row r="99" spans="1:12" ht="15">
      <c r="A99" s="114" t="s">
        <v>723</v>
      </c>
      <c r="B99" s="114" t="s">
        <v>550</v>
      </c>
      <c r="C99" s="80">
        <v>2</v>
      </c>
      <c r="D99" s="118">
        <v>0.0040271571326285106</v>
      </c>
      <c r="E99" s="118">
        <v>1.3499496366790704</v>
      </c>
      <c r="F99" s="80" t="s">
        <v>473</v>
      </c>
      <c r="G99" s="80" t="b">
        <v>0</v>
      </c>
      <c r="H99" s="80" t="b">
        <v>0</v>
      </c>
      <c r="I99" s="80" t="b">
        <v>0</v>
      </c>
      <c r="J99" s="80" t="b">
        <v>0</v>
      </c>
      <c r="K99" s="80" t="b">
        <v>0</v>
      </c>
      <c r="L99" s="80" t="b">
        <v>0</v>
      </c>
    </row>
    <row r="100" spans="1:12" ht="15">
      <c r="A100" s="114" t="s">
        <v>565</v>
      </c>
      <c r="B100" s="114" t="s">
        <v>550</v>
      </c>
      <c r="C100" s="80">
        <v>2</v>
      </c>
      <c r="D100" s="118">
        <v>0.0040271571326285106</v>
      </c>
      <c r="E100" s="118">
        <v>0.9520096280070328</v>
      </c>
      <c r="F100" s="80" t="s">
        <v>473</v>
      </c>
      <c r="G100" s="80" t="b">
        <v>0</v>
      </c>
      <c r="H100" s="80" t="b">
        <v>0</v>
      </c>
      <c r="I100" s="80" t="b">
        <v>0</v>
      </c>
      <c r="J100" s="80" t="b">
        <v>0</v>
      </c>
      <c r="K100" s="80" t="b">
        <v>0</v>
      </c>
      <c r="L100" s="80" t="b">
        <v>0</v>
      </c>
    </row>
    <row r="101" spans="1:12" ht="15">
      <c r="A101" s="114" t="s">
        <v>730</v>
      </c>
      <c r="B101" s="114" t="s">
        <v>667</v>
      </c>
      <c r="C101" s="80">
        <v>2</v>
      </c>
      <c r="D101" s="118">
        <v>0.006040735698942766</v>
      </c>
      <c r="E101" s="118">
        <v>1.9867717342662448</v>
      </c>
      <c r="F101" s="80" t="s">
        <v>473</v>
      </c>
      <c r="G101" s="80" t="b">
        <v>1</v>
      </c>
      <c r="H101" s="80" t="b">
        <v>0</v>
      </c>
      <c r="I101" s="80" t="b">
        <v>0</v>
      </c>
      <c r="J101" s="80" t="b">
        <v>0</v>
      </c>
      <c r="K101" s="80" t="b">
        <v>0</v>
      </c>
      <c r="L101" s="80" t="b">
        <v>0</v>
      </c>
    </row>
    <row r="102" spans="1:12" ht="15">
      <c r="A102" s="114" t="s">
        <v>663</v>
      </c>
      <c r="B102" s="114" t="s">
        <v>735</v>
      </c>
      <c r="C102" s="80">
        <v>2</v>
      </c>
      <c r="D102" s="118">
        <v>0.006040735698942766</v>
      </c>
      <c r="E102" s="118">
        <v>1.9867717342662448</v>
      </c>
      <c r="F102" s="80" t="s">
        <v>473</v>
      </c>
      <c r="G102" s="80" t="b">
        <v>0</v>
      </c>
      <c r="H102" s="80" t="b">
        <v>0</v>
      </c>
      <c r="I102" s="80" t="b">
        <v>0</v>
      </c>
      <c r="J102" s="80" t="b">
        <v>0</v>
      </c>
      <c r="K102" s="80" t="b">
        <v>0</v>
      </c>
      <c r="L102" s="80" t="b">
        <v>0</v>
      </c>
    </row>
    <row r="103" spans="1:12" ht="15">
      <c r="A103" s="114" t="s">
        <v>570</v>
      </c>
      <c r="B103" s="114" t="s">
        <v>571</v>
      </c>
      <c r="C103" s="80">
        <v>3</v>
      </c>
      <c r="D103" s="118">
        <v>0.006223320713734727</v>
      </c>
      <c r="E103" s="118">
        <v>1.7423322823571483</v>
      </c>
      <c r="F103" s="80" t="s">
        <v>474</v>
      </c>
      <c r="G103" s="80" t="b">
        <v>0</v>
      </c>
      <c r="H103" s="80" t="b">
        <v>0</v>
      </c>
      <c r="I103" s="80" t="b">
        <v>0</v>
      </c>
      <c r="J103" s="80" t="b">
        <v>0</v>
      </c>
      <c r="K103" s="80" t="b">
        <v>0</v>
      </c>
      <c r="L103" s="80" t="b">
        <v>0</v>
      </c>
    </row>
    <row r="104" spans="1:12" ht="15">
      <c r="A104" s="114" t="s">
        <v>554</v>
      </c>
      <c r="B104" s="114" t="s">
        <v>573</v>
      </c>
      <c r="C104" s="80">
        <v>3</v>
      </c>
      <c r="D104" s="118">
        <v>0.008520163223156657</v>
      </c>
      <c r="E104" s="118">
        <v>1.8672710189654482</v>
      </c>
      <c r="F104" s="80" t="s">
        <v>474</v>
      </c>
      <c r="G104" s="80" t="b">
        <v>0</v>
      </c>
      <c r="H104" s="80" t="b">
        <v>0</v>
      </c>
      <c r="I104" s="80" t="b">
        <v>0</v>
      </c>
      <c r="J104" s="80" t="b">
        <v>0</v>
      </c>
      <c r="K104" s="80" t="b">
        <v>0</v>
      </c>
      <c r="L104" s="80" t="b">
        <v>0</v>
      </c>
    </row>
    <row r="105" spans="1:12" ht="15">
      <c r="A105" s="114" t="s">
        <v>561</v>
      </c>
      <c r="B105" s="114" t="s">
        <v>563</v>
      </c>
      <c r="C105" s="80">
        <v>3</v>
      </c>
      <c r="D105" s="118">
        <v>0.012446641427469454</v>
      </c>
      <c r="E105" s="118">
        <v>1.8672710189654482</v>
      </c>
      <c r="F105" s="80" t="s">
        <v>474</v>
      </c>
      <c r="G105" s="80" t="b">
        <v>0</v>
      </c>
      <c r="H105" s="80" t="b">
        <v>0</v>
      </c>
      <c r="I105" s="80" t="b">
        <v>0</v>
      </c>
      <c r="J105" s="80" t="b">
        <v>0</v>
      </c>
      <c r="K105" s="80" t="b">
        <v>0</v>
      </c>
      <c r="L105" s="80" t="b">
        <v>0</v>
      </c>
    </row>
    <row r="106" spans="1:12" ht="15">
      <c r="A106" s="114" t="s">
        <v>549</v>
      </c>
      <c r="B106" s="114" t="s">
        <v>569</v>
      </c>
      <c r="C106" s="80">
        <v>2</v>
      </c>
      <c r="D106" s="118">
        <v>0.005680108815437772</v>
      </c>
      <c r="E106" s="118">
        <v>1.265211027637486</v>
      </c>
      <c r="F106" s="80" t="s">
        <v>474</v>
      </c>
      <c r="G106" s="80" t="b">
        <v>0</v>
      </c>
      <c r="H106" s="80" t="b">
        <v>0</v>
      </c>
      <c r="I106" s="80" t="b">
        <v>0</v>
      </c>
      <c r="J106" s="80" t="b">
        <v>0</v>
      </c>
      <c r="K106" s="80" t="b">
        <v>0</v>
      </c>
      <c r="L106" s="80" t="b">
        <v>0</v>
      </c>
    </row>
    <row r="107" spans="1:12" ht="15">
      <c r="A107" s="114" t="s">
        <v>569</v>
      </c>
      <c r="B107" s="114" t="s">
        <v>651</v>
      </c>
      <c r="C107" s="80">
        <v>2</v>
      </c>
      <c r="D107" s="118">
        <v>0.005680108815437772</v>
      </c>
      <c r="E107" s="118">
        <v>1.5662410233014672</v>
      </c>
      <c r="F107" s="80" t="s">
        <v>474</v>
      </c>
      <c r="G107" s="80" t="b">
        <v>0</v>
      </c>
      <c r="H107" s="80" t="b">
        <v>0</v>
      </c>
      <c r="I107" s="80" t="b">
        <v>0</v>
      </c>
      <c r="J107" s="80" t="b">
        <v>0</v>
      </c>
      <c r="K107" s="80" t="b">
        <v>0</v>
      </c>
      <c r="L107" s="80" t="b">
        <v>0</v>
      </c>
    </row>
    <row r="108" spans="1:12" ht="15">
      <c r="A108" s="114" t="s">
        <v>651</v>
      </c>
      <c r="B108" s="114" t="s">
        <v>652</v>
      </c>
      <c r="C108" s="80">
        <v>2</v>
      </c>
      <c r="D108" s="118">
        <v>0.005680108815437772</v>
      </c>
      <c r="E108" s="118">
        <v>2.0433622780211294</v>
      </c>
      <c r="F108" s="80" t="s">
        <v>474</v>
      </c>
      <c r="G108" s="80" t="b">
        <v>0</v>
      </c>
      <c r="H108" s="80" t="b">
        <v>0</v>
      </c>
      <c r="I108" s="80" t="b">
        <v>0</v>
      </c>
      <c r="J108" s="80" t="b">
        <v>0</v>
      </c>
      <c r="K108" s="80" t="b">
        <v>0</v>
      </c>
      <c r="L108" s="80" t="b">
        <v>0</v>
      </c>
    </row>
    <row r="109" spans="1:12" ht="15">
      <c r="A109" s="114" t="s">
        <v>652</v>
      </c>
      <c r="B109" s="114" t="s">
        <v>548</v>
      </c>
      <c r="C109" s="80">
        <v>2</v>
      </c>
      <c r="D109" s="118">
        <v>0.005680108815437772</v>
      </c>
      <c r="E109" s="118">
        <v>1.3901497642457858</v>
      </c>
      <c r="F109" s="80" t="s">
        <v>474</v>
      </c>
      <c r="G109" s="80" t="b">
        <v>0</v>
      </c>
      <c r="H109" s="80" t="b">
        <v>0</v>
      </c>
      <c r="I109" s="80" t="b">
        <v>0</v>
      </c>
      <c r="J109" s="80" t="b">
        <v>0</v>
      </c>
      <c r="K109" s="80" t="b">
        <v>0</v>
      </c>
      <c r="L109" s="80" t="b">
        <v>0</v>
      </c>
    </row>
    <row r="110" spans="1:12" ht="15">
      <c r="A110" s="114" t="s">
        <v>571</v>
      </c>
      <c r="B110" s="114" t="s">
        <v>572</v>
      </c>
      <c r="C110" s="80">
        <v>2</v>
      </c>
      <c r="D110" s="118">
        <v>0.005680108815437772</v>
      </c>
      <c r="E110" s="118">
        <v>1.691179759909767</v>
      </c>
      <c r="F110" s="80" t="s">
        <v>474</v>
      </c>
      <c r="G110" s="80" t="b">
        <v>0</v>
      </c>
      <c r="H110" s="80" t="b">
        <v>0</v>
      </c>
      <c r="I110" s="80" t="b">
        <v>0</v>
      </c>
      <c r="J110" s="80" t="b">
        <v>0</v>
      </c>
      <c r="K110" s="80" t="b">
        <v>0</v>
      </c>
      <c r="L110" s="80" t="b">
        <v>0</v>
      </c>
    </row>
    <row r="111" spans="1:12" ht="15">
      <c r="A111" s="114" t="s">
        <v>572</v>
      </c>
      <c r="B111" s="114" t="s">
        <v>660</v>
      </c>
      <c r="C111" s="80">
        <v>2</v>
      </c>
      <c r="D111" s="118">
        <v>0.005680108815437772</v>
      </c>
      <c r="E111" s="118">
        <v>1.8672710189654482</v>
      </c>
      <c r="F111" s="80" t="s">
        <v>474</v>
      </c>
      <c r="G111" s="80" t="b">
        <v>0</v>
      </c>
      <c r="H111" s="80" t="b">
        <v>0</v>
      </c>
      <c r="I111" s="80" t="b">
        <v>0</v>
      </c>
      <c r="J111" s="80" t="b">
        <v>0</v>
      </c>
      <c r="K111" s="80" t="b">
        <v>0</v>
      </c>
      <c r="L111" s="80" t="b">
        <v>0</v>
      </c>
    </row>
    <row r="112" spans="1:12" ht="15">
      <c r="A112" s="114" t="s">
        <v>767</v>
      </c>
      <c r="B112" s="114" t="s">
        <v>646</v>
      </c>
      <c r="C112" s="80">
        <v>2</v>
      </c>
      <c r="D112" s="118">
        <v>0.005680108815437772</v>
      </c>
      <c r="E112" s="118">
        <v>2.0433622780211294</v>
      </c>
      <c r="F112" s="80" t="s">
        <v>474</v>
      </c>
      <c r="G112" s="80" t="b">
        <v>0</v>
      </c>
      <c r="H112" s="80" t="b">
        <v>0</v>
      </c>
      <c r="I112" s="80" t="b">
        <v>0</v>
      </c>
      <c r="J112" s="80" t="b">
        <v>0</v>
      </c>
      <c r="K112" s="80" t="b">
        <v>0</v>
      </c>
      <c r="L112" s="80" t="b">
        <v>0</v>
      </c>
    </row>
    <row r="113" spans="1:12" ht="15">
      <c r="A113" s="114" t="s">
        <v>646</v>
      </c>
      <c r="B113" s="114" t="s">
        <v>559</v>
      </c>
      <c r="C113" s="80">
        <v>2</v>
      </c>
      <c r="D113" s="118">
        <v>0.005680108815437772</v>
      </c>
      <c r="E113" s="118">
        <v>2.0433622780211294</v>
      </c>
      <c r="F113" s="80" t="s">
        <v>474</v>
      </c>
      <c r="G113" s="80" t="b">
        <v>0</v>
      </c>
      <c r="H113" s="80" t="b">
        <v>0</v>
      </c>
      <c r="I113" s="80" t="b">
        <v>0</v>
      </c>
      <c r="J113" s="80" t="b">
        <v>0</v>
      </c>
      <c r="K113" s="80" t="b">
        <v>0</v>
      </c>
      <c r="L113" s="80" t="b">
        <v>0</v>
      </c>
    </row>
    <row r="114" spans="1:12" ht="15">
      <c r="A114" s="114" t="s">
        <v>551</v>
      </c>
      <c r="B114" s="114" t="s">
        <v>552</v>
      </c>
      <c r="C114" s="80">
        <v>2</v>
      </c>
      <c r="D114" s="118">
        <v>0.005680108815437772</v>
      </c>
      <c r="E114" s="118">
        <v>2.0433622780211294</v>
      </c>
      <c r="F114" s="80" t="s">
        <v>474</v>
      </c>
      <c r="G114" s="80" t="b">
        <v>1</v>
      </c>
      <c r="H114" s="80" t="b">
        <v>0</v>
      </c>
      <c r="I114" s="80" t="b">
        <v>0</v>
      </c>
      <c r="J114" s="80" t="b">
        <v>0</v>
      </c>
      <c r="K114" s="80" t="b">
        <v>0</v>
      </c>
      <c r="L114" s="80" t="b">
        <v>0</v>
      </c>
    </row>
    <row r="115" spans="1:12" ht="15">
      <c r="A115" s="114" t="s">
        <v>563</v>
      </c>
      <c r="B115" s="114" t="s">
        <v>562</v>
      </c>
      <c r="C115" s="80">
        <v>2</v>
      </c>
      <c r="D115" s="118">
        <v>0.008297760951646303</v>
      </c>
      <c r="E115" s="118">
        <v>1.8672710189654482</v>
      </c>
      <c r="F115" s="80" t="s">
        <v>474</v>
      </c>
      <c r="G115" s="80" t="b">
        <v>0</v>
      </c>
      <c r="H115" s="80" t="b">
        <v>0</v>
      </c>
      <c r="I115" s="80" t="b">
        <v>0</v>
      </c>
      <c r="J115" s="80" t="b">
        <v>0</v>
      </c>
      <c r="K115" s="80" t="b">
        <v>0</v>
      </c>
      <c r="L115" s="80" t="b">
        <v>0</v>
      </c>
    </row>
    <row r="116" spans="1:12" ht="15">
      <c r="A116" s="114" t="s">
        <v>551</v>
      </c>
      <c r="B116" s="114" t="s">
        <v>552</v>
      </c>
      <c r="C116" s="80">
        <v>3</v>
      </c>
      <c r="D116" s="118">
        <v>0.006105928888523571</v>
      </c>
      <c r="E116" s="118">
        <v>1.5399120845791179</v>
      </c>
      <c r="F116" s="80" t="s">
        <v>475</v>
      </c>
      <c r="G116" s="80" t="b">
        <v>1</v>
      </c>
      <c r="H116" s="80" t="b">
        <v>0</v>
      </c>
      <c r="I116" s="80" t="b">
        <v>0</v>
      </c>
      <c r="J116" s="80" t="b">
        <v>0</v>
      </c>
      <c r="K116" s="80" t="b">
        <v>0</v>
      </c>
      <c r="L116" s="80" t="b">
        <v>0</v>
      </c>
    </row>
    <row r="117" spans="1:12" ht="15">
      <c r="A117" s="114" t="s">
        <v>555</v>
      </c>
      <c r="B117" s="114" t="s">
        <v>576</v>
      </c>
      <c r="C117" s="80">
        <v>3</v>
      </c>
      <c r="D117" s="118">
        <v>0.006105928888523571</v>
      </c>
      <c r="E117" s="118">
        <v>1.5399120845791179</v>
      </c>
      <c r="F117" s="80" t="s">
        <v>475</v>
      </c>
      <c r="G117" s="80" t="b">
        <v>0</v>
      </c>
      <c r="H117" s="80" t="b">
        <v>0</v>
      </c>
      <c r="I117" s="80" t="b">
        <v>0</v>
      </c>
      <c r="J117" s="80" t="b">
        <v>0</v>
      </c>
      <c r="K117" s="80" t="b">
        <v>0</v>
      </c>
      <c r="L117" s="80" t="b">
        <v>0</v>
      </c>
    </row>
    <row r="118" spans="1:12" ht="15">
      <c r="A118" s="114" t="s">
        <v>548</v>
      </c>
      <c r="B118" s="114" t="s">
        <v>565</v>
      </c>
      <c r="C118" s="80">
        <v>2</v>
      </c>
      <c r="D118" s="118">
        <v>0.012825137694238879</v>
      </c>
      <c r="E118" s="118">
        <v>1.1719352992845236</v>
      </c>
      <c r="F118" s="80" t="s">
        <v>475</v>
      </c>
      <c r="G118" s="80" t="b">
        <v>0</v>
      </c>
      <c r="H118" s="80" t="b">
        <v>0</v>
      </c>
      <c r="I118" s="80" t="b">
        <v>0</v>
      </c>
      <c r="J118" s="80" t="b">
        <v>0</v>
      </c>
      <c r="K118" s="80" t="b">
        <v>0</v>
      </c>
      <c r="L118" s="80" t="b">
        <v>0</v>
      </c>
    </row>
    <row r="119" spans="1:12" ht="15">
      <c r="A119" s="114" t="s">
        <v>651</v>
      </c>
      <c r="B119" s="114" t="s">
        <v>652</v>
      </c>
      <c r="C119" s="80">
        <v>2</v>
      </c>
      <c r="D119" s="118">
        <v>0.007301651535266745</v>
      </c>
      <c r="E119" s="118">
        <v>1.7160033436347992</v>
      </c>
      <c r="F119" s="80" t="s">
        <v>475</v>
      </c>
      <c r="G119" s="80" t="b">
        <v>0</v>
      </c>
      <c r="H119" s="80" t="b">
        <v>0</v>
      </c>
      <c r="I119" s="80" t="b">
        <v>0</v>
      </c>
      <c r="J119" s="80" t="b">
        <v>0</v>
      </c>
      <c r="K119" s="80" t="b">
        <v>0</v>
      </c>
      <c r="L119" s="80" t="b">
        <v>0</v>
      </c>
    </row>
    <row r="120" spans="1:12" ht="15">
      <c r="A120" s="114" t="s">
        <v>559</v>
      </c>
      <c r="B120" s="114" t="s">
        <v>548</v>
      </c>
      <c r="C120" s="80">
        <v>2</v>
      </c>
      <c r="D120" s="118">
        <v>0.007301651535266745</v>
      </c>
      <c r="E120" s="118">
        <v>0.7617608341954742</v>
      </c>
      <c r="F120" s="80" t="s">
        <v>475</v>
      </c>
      <c r="G120" s="80" t="b">
        <v>0</v>
      </c>
      <c r="H120" s="80" t="b">
        <v>0</v>
      </c>
      <c r="I120" s="80" t="b">
        <v>0</v>
      </c>
      <c r="J120" s="80" t="b">
        <v>0</v>
      </c>
      <c r="K120" s="80" t="b">
        <v>0</v>
      </c>
      <c r="L120" s="80" t="b">
        <v>0</v>
      </c>
    </row>
    <row r="121" spans="1:12" ht="15">
      <c r="A121" s="114" t="s">
        <v>552</v>
      </c>
      <c r="B121" s="114" t="s">
        <v>559</v>
      </c>
      <c r="C121" s="80">
        <v>2</v>
      </c>
      <c r="D121" s="118">
        <v>0.007301651535266745</v>
      </c>
      <c r="E121" s="118">
        <v>1.2388820889151366</v>
      </c>
      <c r="F121" s="80" t="s">
        <v>475</v>
      </c>
      <c r="G121" s="80" t="b">
        <v>0</v>
      </c>
      <c r="H121" s="80" t="b">
        <v>0</v>
      </c>
      <c r="I121" s="80" t="b">
        <v>0</v>
      </c>
      <c r="J121" s="80" t="b">
        <v>0</v>
      </c>
      <c r="K121" s="80" t="b">
        <v>0</v>
      </c>
      <c r="L121" s="80" t="b">
        <v>0</v>
      </c>
    </row>
    <row r="122" spans="1:12" ht="15">
      <c r="A122" s="114" t="s">
        <v>559</v>
      </c>
      <c r="B122" s="114" t="s">
        <v>555</v>
      </c>
      <c r="C122" s="80">
        <v>2</v>
      </c>
      <c r="D122" s="118">
        <v>0.007301651535266745</v>
      </c>
      <c r="E122" s="118">
        <v>1.0627908298594555</v>
      </c>
      <c r="F122" s="80" t="s">
        <v>475</v>
      </c>
      <c r="G122" s="80" t="b">
        <v>0</v>
      </c>
      <c r="H122" s="80" t="b">
        <v>0</v>
      </c>
      <c r="I122" s="80" t="b">
        <v>0</v>
      </c>
      <c r="J122" s="80" t="b">
        <v>0</v>
      </c>
      <c r="K122" s="80" t="b">
        <v>0</v>
      </c>
      <c r="L122" s="80" t="b">
        <v>0</v>
      </c>
    </row>
    <row r="123" spans="1:12" ht="15">
      <c r="A123" s="114" t="s">
        <v>577</v>
      </c>
      <c r="B123" s="114" t="s">
        <v>747</v>
      </c>
      <c r="C123" s="80">
        <v>2</v>
      </c>
      <c r="D123" s="118">
        <v>0.007301651535266745</v>
      </c>
      <c r="E123" s="118">
        <v>1.5399120845791179</v>
      </c>
      <c r="F123" s="80" t="s">
        <v>475</v>
      </c>
      <c r="G123" s="80" t="b">
        <v>0</v>
      </c>
      <c r="H123" s="80" t="b">
        <v>0</v>
      </c>
      <c r="I123" s="80" t="b">
        <v>0</v>
      </c>
      <c r="J123" s="80" t="b">
        <v>0</v>
      </c>
      <c r="K123" s="80" t="b">
        <v>0</v>
      </c>
      <c r="L123" s="80" t="b">
        <v>0</v>
      </c>
    </row>
    <row r="124" spans="1:12" ht="15">
      <c r="A124" s="114" t="s">
        <v>548</v>
      </c>
      <c r="B124" s="114" t="s">
        <v>565</v>
      </c>
      <c r="C124" s="80">
        <v>2</v>
      </c>
      <c r="D124" s="118">
        <v>0.009940026139992966</v>
      </c>
      <c r="E124" s="118">
        <v>1.3664229572259727</v>
      </c>
      <c r="F124" s="80" t="s">
        <v>476</v>
      </c>
      <c r="G124" s="80" t="b">
        <v>0</v>
      </c>
      <c r="H124" s="80" t="b">
        <v>0</v>
      </c>
      <c r="I124" s="80" t="b">
        <v>0</v>
      </c>
      <c r="J124" s="80" t="b">
        <v>0</v>
      </c>
      <c r="K124" s="80" t="b">
        <v>0</v>
      </c>
      <c r="L124" s="80" t="b">
        <v>0</v>
      </c>
    </row>
    <row r="125" spans="1:12" ht="15">
      <c r="A125" s="114" t="s">
        <v>583</v>
      </c>
      <c r="B125" s="114" t="s">
        <v>584</v>
      </c>
      <c r="C125" s="80">
        <v>2</v>
      </c>
      <c r="D125" s="118">
        <v>0.009940026139992966</v>
      </c>
      <c r="E125" s="118">
        <v>1.6674529528899538</v>
      </c>
      <c r="F125" s="80" t="s">
        <v>476</v>
      </c>
      <c r="G125" s="80" t="b">
        <v>0</v>
      </c>
      <c r="H125" s="80" t="b">
        <v>0</v>
      </c>
      <c r="I125" s="80" t="b">
        <v>0</v>
      </c>
      <c r="J125" s="80" t="b">
        <v>0</v>
      </c>
      <c r="K125" s="80" t="b">
        <v>0</v>
      </c>
      <c r="L125" s="8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1EE2-B1BD-4F91-BE00-69F3982425BD}">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547</v>
      </c>
      <c r="B1" s="13" t="s">
        <v>526</v>
      </c>
      <c r="C1" s="13" t="s">
        <v>553</v>
      </c>
      <c r="D1" s="13" t="s">
        <v>527</v>
      </c>
      <c r="E1" s="13" t="s">
        <v>560</v>
      </c>
      <c r="F1" s="13" t="s">
        <v>528</v>
      </c>
      <c r="G1" s="13" t="s">
        <v>568</v>
      </c>
      <c r="H1" s="13" t="s">
        <v>529</v>
      </c>
      <c r="I1" s="13" t="s">
        <v>574</v>
      </c>
      <c r="J1" s="13" t="s">
        <v>530</v>
      </c>
      <c r="K1" s="13" t="s">
        <v>579</v>
      </c>
      <c r="L1" s="13" t="s">
        <v>531</v>
      </c>
    </row>
    <row r="2" spans="1:12" ht="15">
      <c r="A2" s="114" t="s">
        <v>495</v>
      </c>
      <c r="B2" s="114">
        <v>33</v>
      </c>
      <c r="C2" s="114" t="s">
        <v>548</v>
      </c>
      <c r="D2" s="114">
        <v>8</v>
      </c>
      <c r="E2" s="114" t="s">
        <v>548</v>
      </c>
      <c r="F2" s="114">
        <v>15</v>
      </c>
      <c r="G2" s="114" t="s">
        <v>548</v>
      </c>
      <c r="H2" s="114">
        <v>9</v>
      </c>
      <c r="I2" s="114" t="s">
        <v>548</v>
      </c>
      <c r="J2" s="114">
        <v>7</v>
      </c>
      <c r="K2" s="114" t="s">
        <v>548</v>
      </c>
      <c r="L2" s="114">
        <v>4</v>
      </c>
    </row>
    <row r="3" spans="1:12" ht="15">
      <c r="A3" s="114" t="s">
        <v>496</v>
      </c>
      <c r="B3" s="114">
        <v>13</v>
      </c>
      <c r="C3" s="114" t="s">
        <v>551</v>
      </c>
      <c r="D3" s="114">
        <v>4</v>
      </c>
      <c r="E3" s="114" t="s">
        <v>550</v>
      </c>
      <c r="F3" s="114">
        <v>13</v>
      </c>
      <c r="G3" s="114" t="s">
        <v>569</v>
      </c>
      <c r="H3" s="114">
        <v>6</v>
      </c>
      <c r="I3" s="114" t="s">
        <v>559</v>
      </c>
      <c r="J3" s="114">
        <v>6</v>
      </c>
      <c r="K3" s="114" t="s">
        <v>580</v>
      </c>
      <c r="L3" s="114">
        <v>4</v>
      </c>
    </row>
    <row r="4" spans="1:12" ht="15" customHeight="1">
      <c r="A4" s="114" t="s">
        <v>497</v>
      </c>
      <c r="B4" s="114">
        <v>0</v>
      </c>
      <c r="C4" s="114" t="s">
        <v>552</v>
      </c>
      <c r="D4" s="114">
        <v>4</v>
      </c>
      <c r="E4" s="114" t="s">
        <v>561</v>
      </c>
      <c r="F4" s="114">
        <v>10</v>
      </c>
      <c r="G4" s="114" t="s">
        <v>549</v>
      </c>
      <c r="H4" s="114">
        <v>4</v>
      </c>
      <c r="I4" s="114" t="s">
        <v>575</v>
      </c>
      <c r="J4" s="114">
        <v>3</v>
      </c>
      <c r="K4" s="114" t="s">
        <v>549</v>
      </c>
      <c r="L4" s="114">
        <v>3</v>
      </c>
    </row>
    <row r="5" spans="1:12" ht="15">
      <c r="A5" s="114" t="s">
        <v>498</v>
      </c>
      <c r="B5" s="114">
        <v>1200</v>
      </c>
      <c r="C5" s="114" t="s">
        <v>554</v>
      </c>
      <c r="D5" s="114">
        <v>3</v>
      </c>
      <c r="E5" s="114" t="s">
        <v>562</v>
      </c>
      <c r="F5" s="114">
        <v>10</v>
      </c>
      <c r="G5" s="114" t="s">
        <v>570</v>
      </c>
      <c r="H5" s="114">
        <v>4</v>
      </c>
      <c r="I5" s="114" t="s">
        <v>551</v>
      </c>
      <c r="J5" s="114">
        <v>3</v>
      </c>
      <c r="K5" s="114" t="s">
        <v>565</v>
      </c>
      <c r="L5" s="114">
        <v>2</v>
      </c>
    </row>
    <row r="6" spans="1:12" ht="15">
      <c r="A6" s="114" t="s">
        <v>499</v>
      </c>
      <c r="B6" s="114">
        <v>1246</v>
      </c>
      <c r="C6" s="114" t="s">
        <v>555</v>
      </c>
      <c r="D6" s="114">
        <v>3</v>
      </c>
      <c r="E6" s="114" t="s">
        <v>563</v>
      </c>
      <c r="F6" s="114">
        <v>10</v>
      </c>
      <c r="G6" s="114" t="s">
        <v>571</v>
      </c>
      <c r="H6" s="114">
        <v>3</v>
      </c>
      <c r="I6" s="114" t="s">
        <v>552</v>
      </c>
      <c r="J6" s="114">
        <v>3</v>
      </c>
      <c r="K6" s="114" t="s">
        <v>581</v>
      </c>
      <c r="L6" s="114">
        <v>2</v>
      </c>
    </row>
    <row r="7" spans="1:12" ht="15" customHeight="1">
      <c r="A7" s="114" t="s">
        <v>548</v>
      </c>
      <c r="B7" s="114">
        <v>43</v>
      </c>
      <c r="C7" s="114" t="s">
        <v>556</v>
      </c>
      <c r="D7" s="114">
        <v>3</v>
      </c>
      <c r="E7" s="114" t="s">
        <v>564</v>
      </c>
      <c r="F7" s="114">
        <v>6</v>
      </c>
      <c r="G7" s="114" t="s">
        <v>572</v>
      </c>
      <c r="H7" s="114">
        <v>3</v>
      </c>
      <c r="I7" s="114" t="s">
        <v>555</v>
      </c>
      <c r="J7" s="114">
        <v>3</v>
      </c>
      <c r="K7" s="114" t="s">
        <v>582</v>
      </c>
      <c r="L7" s="114">
        <v>2</v>
      </c>
    </row>
    <row r="8" spans="1:12" ht="15">
      <c r="A8" s="114" t="s">
        <v>549</v>
      </c>
      <c r="B8" s="114">
        <v>15</v>
      </c>
      <c r="C8" s="114" t="s">
        <v>549</v>
      </c>
      <c r="D8" s="114">
        <v>3</v>
      </c>
      <c r="E8" s="114" t="s">
        <v>565</v>
      </c>
      <c r="F8" s="114">
        <v>5</v>
      </c>
      <c r="G8" s="114" t="s">
        <v>554</v>
      </c>
      <c r="H8" s="114">
        <v>3</v>
      </c>
      <c r="I8" s="114" t="s">
        <v>576</v>
      </c>
      <c r="J8" s="114">
        <v>3</v>
      </c>
      <c r="K8" s="114" t="s">
        <v>562</v>
      </c>
      <c r="L8" s="114">
        <v>2</v>
      </c>
    </row>
    <row r="9" spans="1:12" ht="15">
      <c r="A9" s="114" t="s">
        <v>550</v>
      </c>
      <c r="B9" s="114">
        <v>15</v>
      </c>
      <c r="C9" s="114" t="s">
        <v>557</v>
      </c>
      <c r="D9" s="114">
        <v>2</v>
      </c>
      <c r="E9" s="114" t="s">
        <v>566</v>
      </c>
      <c r="F9" s="114">
        <v>5</v>
      </c>
      <c r="G9" s="114" t="s">
        <v>573</v>
      </c>
      <c r="H9" s="114">
        <v>3</v>
      </c>
      <c r="I9" s="114" t="s">
        <v>577</v>
      </c>
      <c r="J9" s="114">
        <v>3</v>
      </c>
      <c r="K9" s="114" t="s">
        <v>583</v>
      </c>
      <c r="L9" s="114">
        <v>2</v>
      </c>
    </row>
    <row r="10" spans="1:12" ht="15">
      <c r="A10" s="114" t="s">
        <v>551</v>
      </c>
      <c r="B10" s="114">
        <v>14</v>
      </c>
      <c r="C10" s="114" t="s">
        <v>558</v>
      </c>
      <c r="D10" s="114">
        <v>2</v>
      </c>
      <c r="E10" s="114" t="s">
        <v>549</v>
      </c>
      <c r="F10" s="114">
        <v>5</v>
      </c>
      <c r="G10" s="114" t="s">
        <v>557</v>
      </c>
      <c r="H10" s="114">
        <v>3</v>
      </c>
      <c r="I10" s="114" t="s">
        <v>565</v>
      </c>
      <c r="J10" s="114">
        <v>2</v>
      </c>
      <c r="K10" s="114" t="s">
        <v>584</v>
      </c>
      <c r="L10" s="114">
        <v>2</v>
      </c>
    </row>
    <row r="11" spans="1:12" ht="15">
      <c r="A11" s="114" t="s">
        <v>552</v>
      </c>
      <c r="B11" s="114">
        <v>14</v>
      </c>
      <c r="C11" s="114" t="s">
        <v>559</v>
      </c>
      <c r="D11" s="114">
        <v>2</v>
      </c>
      <c r="E11" s="114" t="s">
        <v>567</v>
      </c>
      <c r="F11" s="114">
        <v>5</v>
      </c>
      <c r="G11" s="114" t="s">
        <v>561</v>
      </c>
      <c r="H11" s="114">
        <v>3</v>
      </c>
      <c r="I11" s="114" t="s">
        <v>578</v>
      </c>
      <c r="J11" s="114">
        <v>2</v>
      </c>
      <c r="K11" s="114" t="s">
        <v>585</v>
      </c>
      <c r="L11" s="114">
        <v>2</v>
      </c>
    </row>
    <row r="14" spans="1:12" ht="15" customHeight="1">
      <c r="A14" s="13" t="s">
        <v>592</v>
      </c>
      <c r="B14" s="13" t="s">
        <v>526</v>
      </c>
      <c r="C14" s="13" t="s">
        <v>603</v>
      </c>
      <c r="D14" s="13" t="s">
        <v>527</v>
      </c>
      <c r="E14" s="13" t="s">
        <v>604</v>
      </c>
      <c r="F14" s="13" t="s">
        <v>528</v>
      </c>
      <c r="G14" s="13" t="s">
        <v>608</v>
      </c>
      <c r="H14" s="13" t="s">
        <v>529</v>
      </c>
      <c r="I14" s="13" t="s">
        <v>616</v>
      </c>
      <c r="J14" s="13" t="s">
        <v>530</v>
      </c>
      <c r="K14" s="13" t="s">
        <v>621</v>
      </c>
      <c r="L14" s="13" t="s">
        <v>531</v>
      </c>
    </row>
    <row r="15" spans="1:12" ht="15" customHeight="1">
      <c r="A15" s="114" t="s">
        <v>593</v>
      </c>
      <c r="B15" s="114">
        <v>14</v>
      </c>
      <c r="C15" s="114" t="s">
        <v>593</v>
      </c>
      <c r="D15" s="114">
        <v>4</v>
      </c>
      <c r="E15" s="114" t="s">
        <v>595</v>
      </c>
      <c r="F15" s="114">
        <v>7</v>
      </c>
      <c r="G15" s="114" t="s">
        <v>609</v>
      </c>
      <c r="H15" s="114">
        <v>3</v>
      </c>
      <c r="I15" s="114" t="s">
        <v>593</v>
      </c>
      <c r="J15" s="114">
        <v>3</v>
      </c>
      <c r="K15" s="114" t="s">
        <v>594</v>
      </c>
      <c r="L15" s="114">
        <v>2</v>
      </c>
    </row>
    <row r="16" spans="1:12" ht="15">
      <c r="A16" s="114" t="s">
        <v>594</v>
      </c>
      <c r="B16" s="114">
        <v>10</v>
      </c>
      <c r="C16" s="114" t="s">
        <v>597</v>
      </c>
      <c r="D16" s="114">
        <v>2</v>
      </c>
      <c r="E16" s="114" t="s">
        <v>594</v>
      </c>
      <c r="F16" s="114">
        <v>5</v>
      </c>
      <c r="G16" s="114" t="s">
        <v>597</v>
      </c>
      <c r="H16" s="114">
        <v>3</v>
      </c>
      <c r="I16" s="114" t="s">
        <v>600</v>
      </c>
      <c r="J16" s="114">
        <v>3</v>
      </c>
      <c r="K16" s="114" t="s">
        <v>622</v>
      </c>
      <c r="L16" s="114">
        <v>2</v>
      </c>
    </row>
    <row r="17" spans="1:12" ht="15">
      <c r="A17" s="114" t="s">
        <v>595</v>
      </c>
      <c r="B17" s="114">
        <v>8</v>
      </c>
      <c r="C17" s="114"/>
      <c r="D17" s="114"/>
      <c r="E17" s="114" t="s">
        <v>599</v>
      </c>
      <c r="F17" s="114">
        <v>5</v>
      </c>
      <c r="G17" s="114" t="s">
        <v>596</v>
      </c>
      <c r="H17" s="114">
        <v>3</v>
      </c>
      <c r="I17" s="114" t="s">
        <v>594</v>
      </c>
      <c r="J17" s="114">
        <v>2</v>
      </c>
      <c r="K17" s="114"/>
      <c r="L17" s="114"/>
    </row>
    <row r="18" spans="1:12" ht="15">
      <c r="A18" s="114" t="s">
        <v>596</v>
      </c>
      <c r="B18" s="114">
        <v>8</v>
      </c>
      <c r="C18" s="114"/>
      <c r="D18" s="114"/>
      <c r="E18" s="114" t="s">
        <v>596</v>
      </c>
      <c r="F18" s="114">
        <v>5</v>
      </c>
      <c r="G18" s="114" t="s">
        <v>610</v>
      </c>
      <c r="H18" s="114">
        <v>2</v>
      </c>
      <c r="I18" s="114" t="s">
        <v>602</v>
      </c>
      <c r="J18" s="114">
        <v>2</v>
      </c>
      <c r="K18" s="114"/>
      <c r="L18" s="114"/>
    </row>
    <row r="19" spans="1:12" ht="15">
      <c r="A19" s="114" t="s">
        <v>597</v>
      </c>
      <c r="B19" s="114">
        <v>6</v>
      </c>
      <c r="C19" s="114"/>
      <c r="D19" s="114"/>
      <c r="E19" s="114" t="s">
        <v>593</v>
      </c>
      <c r="F19" s="114">
        <v>4</v>
      </c>
      <c r="G19" s="114" t="s">
        <v>611</v>
      </c>
      <c r="H19" s="114">
        <v>2</v>
      </c>
      <c r="I19" s="114" t="s">
        <v>617</v>
      </c>
      <c r="J19" s="114">
        <v>2</v>
      </c>
      <c r="K19" s="114"/>
      <c r="L19" s="114"/>
    </row>
    <row r="20" spans="1:12" ht="15">
      <c r="A20" s="114" t="s">
        <v>598</v>
      </c>
      <c r="B20" s="114">
        <v>6</v>
      </c>
      <c r="C20" s="114"/>
      <c r="D20" s="114"/>
      <c r="E20" s="114" t="s">
        <v>601</v>
      </c>
      <c r="F20" s="114">
        <v>4</v>
      </c>
      <c r="G20" s="114" t="s">
        <v>602</v>
      </c>
      <c r="H20" s="114">
        <v>2</v>
      </c>
      <c r="I20" s="114" t="s">
        <v>618</v>
      </c>
      <c r="J20" s="114">
        <v>2</v>
      </c>
      <c r="K20" s="114"/>
      <c r="L20" s="114"/>
    </row>
    <row r="21" spans="1:12" ht="15">
      <c r="A21" s="114" t="s">
        <v>599</v>
      </c>
      <c r="B21" s="114">
        <v>5</v>
      </c>
      <c r="C21" s="114"/>
      <c r="D21" s="114"/>
      <c r="E21" s="114" t="s">
        <v>598</v>
      </c>
      <c r="F21" s="114">
        <v>4</v>
      </c>
      <c r="G21" s="114" t="s">
        <v>612</v>
      </c>
      <c r="H21" s="114">
        <v>2</v>
      </c>
      <c r="I21" s="114" t="s">
        <v>619</v>
      </c>
      <c r="J21" s="114">
        <v>2</v>
      </c>
      <c r="K21" s="114"/>
      <c r="L21" s="114"/>
    </row>
    <row r="22" spans="1:12" ht="15">
      <c r="A22" s="114" t="s">
        <v>600</v>
      </c>
      <c r="B22" s="114">
        <v>4</v>
      </c>
      <c r="C22" s="114"/>
      <c r="D22" s="114"/>
      <c r="E22" s="114" t="s">
        <v>605</v>
      </c>
      <c r="F22" s="114">
        <v>3</v>
      </c>
      <c r="G22" s="114" t="s">
        <v>613</v>
      </c>
      <c r="H22" s="114">
        <v>2</v>
      </c>
      <c r="I22" s="114" t="s">
        <v>620</v>
      </c>
      <c r="J22" s="114">
        <v>2</v>
      </c>
      <c r="K22" s="114"/>
      <c r="L22" s="114"/>
    </row>
    <row r="23" spans="1:12" ht="15">
      <c r="A23" s="114" t="s">
        <v>601</v>
      </c>
      <c r="B23" s="114">
        <v>4</v>
      </c>
      <c r="C23" s="114"/>
      <c r="D23" s="114"/>
      <c r="E23" s="114" t="s">
        <v>606</v>
      </c>
      <c r="F23" s="114">
        <v>2</v>
      </c>
      <c r="G23" s="114" t="s">
        <v>614</v>
      </c>
      <c r="H23" s="114">
        <v>2</v>
      </c>
      <c r="I23" s="114"/>
      <c r="J23" s="114"/>
      <c r="K23" s="114"/>
      <c r="L23" s="114"/>
    </row>
    <row r="24" spans="1:12" ht="15">
      <c r="A24" s="114" t="s">
        <v>602</v>
      </c>
      <c r="B24" s="114">
        <v>4</v>
      </c>
      <c r="C24" s="114"/>
      <c r="D24" s="114"/>
      <c r="E24" s="114" t="s">
        <v>607</v>
      </c>
      <c r="F24" s="114">
        <v>2</v>
      </c>
      <c r="G24" s="114" t="s">
        <v>615</v>
      </c>
      <c r="H24" s="114">
        <v>2</v>
      </c>
      <c r="I24" s="114"/>
      <c r="J24" s="114"/>
      <c r="K24" s="114"/>
      <c r="L24" s="114"/>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52"/>
  <sheetViews>
    <sheetView tabSelected="1" workbookViewId="0" topLeftCell="A1">
      <pane xSplit="1" ySplit="2" topLeftCell="C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8.57421875" style="3" customWidth="1"/>
    <col min="34" max="34" width="12.8515625" style="3" customWidth="1"/>
    <col min="35" max="35" width="15.421875" style="0" customWidth="1"/>
    <col min="36" max="36" width="8.57421875" style="0" customWidth="1"/>
    <col min="37" max="37" width="13.140625" style="0" customWidth="1"/>
    <col min="38" max="39" width="10.7109375" style="0" customWidth="1"/>
    <col min="40" max="40" width="8.7109375" style="0" customWidth="1"/>
    <col min="41" max="41" width="9.57421875" style="0" customWidth="1"/>
    <col min="42" max="42" width="8.140625" style="0" customWidth="1"/>
    <col min="43" max="43" width="12.00390625" style="0" customWidth="1"/>
    <col min="44" max="44" width="9.8515625" style="0" customWidth="1"/>
    <col min="45" max="45" width="10.57421875" style="0" customWidth="1"/>
    <col min="46" max="46" width="9.28125" style="0" customWidth="1"/>
    <col min="47" max="47" width="7.57421875" style="0" customWidth="1"/>
    <col min="48" max="48" width="12.00390625" style="0" customWidth="1"/>
    <col min="49" max="49" width="11.421875" style="0" customWidth="1"/>
    <col min="50" max="50" width="10.28125" style="0" customWidth="1"/>
    <col min="51" max="52" width="12.8515625" style="0" customWidth="1"/>
    <col min="53" max="53" width="10.421875" style="0" customWidth="1"/>
    <col min="54" max="54" width="7.57421875" style="0" customWidth="1"/>
    <col min="55" max="55" width="9.421875" style="0" customWidth="1"/>
    <col min="56" max="56" width="7.421875" style="0" customWidth="1"/>
    <col min="57" max="57" width="8.7109375" style="0" customWidth="1"/>
    <col min="58" max="58" width="10.8515625" style="0" customWidth="1"/>
    <col min="59" max="59" width="7.7109375" style="0" customWidth="1"/>
    <col min="60" max="60" width="12.8515625" style="0" customWidth="1"/>
    <col min="61" max="61" width="9.140625" style="0" customWidth="1"/>
    <col min="62" max="62" width="9.28125" style="0" customWidth="1"/>
    <col min="63" max="63" width="21.7109375" style="0" customWidth="1"/>
    <col min="64" max="64" width="27.00390625" style="0" customWidth="1"/>
    <col min="65" max="65" width="22.57421875" style="0" customWidth="1"/>
    <col min="66" max="66" width="28.00390625" style="0" customWidth="1"/>
    <col min="67" max="67" width="23.28125" style="0" customWidth="1"/>
    <col min="68" max="68" width="28.7109375" style="0" customWidth="1"/>
    <col min="69" max="69" width="18.140625" style="0" customWidth="1"/>
    <col min="70" max="70" width="22.28125" style="0" customWidth="1"/>
    <col min="71" max="71" width="17.00390625" style="0" customWidth="1"/>
    <col min="72" max="73" width="13.8515625" style="0" customWidth="1"/>
    <col min="74" max="74" width="15.57421875" style="0" customWidth="1"/>
    <col min="75" max="75" width="17.7109375" style="0" customWidth="1"/>
    <col min="76" max="76" width="19.28125" style="0" customWidth="1"/>
    <col min="77" max="77" width="21.140625" style="0" customWidth="1"/>
    <col min="78" max="79" width="23.28125" style="0" customWidth="1"/>
    <col min="80" max="80" width="18.8515625" style="0" customWidth="1"/>
    <col min="81" max="81" width="21.140625" style="0" customWidth="1"/>
    <col min="82" max="82" width="18.8515625" style="0" customWidth="1"/>
    <col min="83" max="83" width="21.140625" style="0"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85" ht="30" customHeight="1">
      <c r="A2" s="11" t="s">
        <v>5</v>
      </c>
      <c r="B2" t="s">
        <v>633</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294</v>
      </c>
      <c r="AU2" s="13" t="s">
        <v>295</v>
      </c>
      <c r="AV2" s="13" t="s">
        <v>296</v>
      </c>
      <c r="AW2" s="13" t="s">
        <v>297</v>
      </c>
      <c r="AX2" s="13" t="s">
        <v>298</v>
      </c>
      <c r="AY2" s="13" t="s">
        <v>299</v>
      </c>
      <c r="AZ2" s="13" t="s">
        <v>300</v>
      </c>
      <c r="BA2" s="13" t="s">
        <v>301</v>
      </c>
      <c r="BB2" s="13" t="s">
        <v>302</v>
      </c>
      <c r="BC2" s="13" t="s">
        <v>303</v>
      </c>
      <c r="BD2" s="13" t="s">
        <v>304</v>
      </c>
      <c r="BE2" s="13" t="s">
        <v>65</v>
      </c>
      <c r="BF2" s="13" t="s">
        <v>197</v>
      </c>
      <c r="BG2" s="13" t="s">
        <v>199</v>
      </c>
      <c r="BH2" s="13" t="s">
        <v>200</v>
      </c>
      <c r="BI2" s="13" t="s">
        <v>305</v>
      </c>
      <c r="BJ2" s="13" t="s">
        <v>482</v>
      </c>
      <c r="BK2" s="119" t="s">
        <v>515</v>
      </c>
      <c r="BL2" s="119" t="s">
        <v>516</v>
      </c>
      <c r="BM2" s="119" t="s">
        <v>517</v>
      </c>
      <c r="BN2" s="119" t="s">
        <v>518</v>
      </c>
      <c r="BO2" s="119" t="s">
        <v>519</v>
      </c>
      <c r="BP2" s="119" t="s">
        <v>520</v>
      </c>
      <c r="BQ2" s="119" t="s">
        <v>521</v>
      </c>
      <c r="BR2" s="119" t="s">
        <v>522</v>
      </c>
      <c r="BS2" s="119" t="s">
        <v>524</v>
      </c>
      <c r="BT2" s="119" t="s">
        <v>536</v>
      </c>
      <c r="BU2" s="119" t="s">
        <v>537</v>
      </c>
      <c r="BV2" s="119" t="s">
        <v>538</v>
      </c>
      <c r="BW2" s="119" t="s">
        <v>539</v>
      </c>
      <c r="BX2" s="119" t="s">
        <v>540</v>
      </c>
      <c r="BY2" s="119" t="s">
        <v>541</v>
      </c>
      <c r="BZ2" s="119" t="s">
        <v>542</v>
      </c>
      <c r="CA2" s="119" t="s">
        <v>543</v>
      </c>
      <c r="CB2" s="119" t="s">
        <v>629</v>
      </c>
      <c r="CC2" s="119" t="s">
        <v>630</v>
      </c>
      <c r="CD2" s="119" t="s">
        <v>631</v>
      </c>
      <c r="CE2" s="119" t="s">
        <v>632</v>
      </c>
      <c r="CF2" s="3"/>
      <c r="CG2" s="3"/>
    </row>
    <row r="3" spans="1:85" ht="41.45" customHeight="1">
      <c r="A3" s="66" t="s">
        <v>205</v>
      </c>
      <c r="C3" s="67"/>
      <c r="D3" s="67"/>
      <c r="E3" s="68">
        <v>200</v>
      </c>
      <c r="F3" s="70"/>
      <c r="G3" s="98" t="s">
        <v>357</v>
      </c>
      <c r="H3" s="67"/>
      <c r="I3" s="50" t="s">
        <v>438</v>
      </c>
      <c r="J3" s="72"/>
      <c r="K3" s="72"/>
      <c r="L3" s="71" t="s">
        <v>405</v>
      </c>
      <c r="M3" s="75">
        <v>1</v>
      </c>
      <c r="N3" s="76">
        <v>3143.705322265625</v>
      </c>
      <c r="O3" s="76">
        <v>6378.38818359375</v>
      </c>
      <c r="P3" s="77"/>
      <c r="Q3" s="78"/>
      <c r="R3" s="78"/>
      <c r="S3" s="48">
        <v>2</v>
      </c>
      <c r="T3" s="48"/>
      <c r="U3" s="48"/>
      <c r="V3" s="49">
        <v>0</v>
      </c>
      <c r="W3" s="49">
        <v>0</v>
      </c>
      <c r="X3" s="49">
        <v>0</v>
      </c>
      <c r="Y3" s="49">
        <v>0.999989</v>
      </c>
      <c r="Z3" s="49">
        <v>0</v>
      </c>
      <c r="AA3" s="49"/>
      <c r="AB3" s="73">
        <v>3</v>
      </c>
      <c r="AC3" s="73"/>
      <c r="AD3" s="74"/>
      <c r="AE3" s="80" t="s">
        <v>306</v>
      </c>
      <c r="AF3" s="97" t="s">
        <v>307</v>
      </c>
      <c r="AG3" s="80"/>
      <c r="AH3" s="80"/>
      <c r="AI3" s="80"/>
      <c r="AJ3" s="80"/>
      <c r="AK3" s="80"/>
      <c r="AL3" s="80"/>
      <c r="AM3" s="80"/>
      <c r="AN3" s="80"/>
      <c r="AO3" s="80"/>
      <c r="AP3" s="80"/>
      <c r="AQ3" s="80"/>
      <c r="AR3" s="80"/>
      <c r="AS3" s="80"/>
      <c r="AT3" s="80" t="s">
        <v>404</v>
      </c>
      <c r="AU3" s="80"/>
      <c r="AV3" s="80"/>
      <c r="AW3" s="80"/>
      <c r="AX3" s="80"/>
      <c r="AY3" s="80"/>
      <c r="AZ3" s="80"/>
      <c r="BA3" s="80" t="s">
        <v>438</v>
      </c>
      <c r="BB3" s="80" t="s">
        <v>470</v>
      </c>
      <c r="BC3" s="80" t="s">
        <v>273</v>
      </c>
      <c r="BD3" s="101">
        <v>43173.63245370371</v>
      </c>
      <c r="BE3" s="97" t="s">
        <v>357</v>
      </c>
      <c r="BF3" s="97" t="s">
        <v>307</v>
      </c>
      <c r="BG3" s="80">
        <v>0</v>
      </c>
      <c r="BH3" s="80">
        <v>0</v>
      </c>
      <c r="BI3" s="80">
        <v>1</v>
      </c>
      <c r="BJ3" s="80" t="str">
        <f>REPLACE(INDEX(GroupVertices[Group],MATCH(Vertices[[#This Row],[Vertex]],GroupVertices[Vertex],0)),1,1,"")</f>
        <v>1</v>
      </c>
      <c r="BK3" s="48">
        <v>0</v>
      </c>
      <c r="BL3" s="49">
        <v>0</v>
      </c>
      <c r="BM3" s="48">
        <v>0</v>
      </c>
      <c r="BN3" s="49">
        <v>0</v>
      </c>
      <c r="BO3" s="48">
        <v>0</v>
      </c>
      <c r="BP3" s="49">
        <v>0</v>
      </c>
      <c r="BQ3" s="48">
        <v>12</v>
      </c>
      <c r="BR3" s="49">
        <v>100</v>
      </c>
      <c r="BS3" s="48">
        <v>12</v>
      </c>
      <c r="BT3" s="48"/>
      <c r="BU3" s="48"/>
      <c r="BV3" s="48"/>
      <c r="BW3" s="48"/>
      <c r="BX3" s="120" t="s">
        <v>406</v>
      </c>
      <c r="BY3" s="120" t="s">
        <v>406</v>
      </c>
      <c r="BZ3" s="120" t="s">
        <v>406</v>
      </c>
      <c r="CA3" s="120" t="s">
        <v>406</v>
      </c>
      <c r="CB3" s="120" t="s">
        <v>406</v>
      </c>
      <c r="CC3" s="120" t="s">
        <v>406</v>
      </c>
      <c r="CD3" s="120" t="s">
        <v>406</v>
      </c>
      <c r="CE3" s="120" t="s">
        <v>406</v>
      </c>
      <c r="CF3" s="3"/>
      <c r="CG3" s="3"/>
    </row>
    <row r="4" spans="1:88" ht="41.45" customHeight="1">
      <c r="A4" s="66" t="s">
        <v>206</v>
      </c>
      <c r="C4" s="67"/>
      <c r="D4" s="67"/>
      <c r="E4" s="68">
        <v>200</v>
      </c>
      <c r="F4" s="70"/>
      <c r="G4" s="98" t="s">
        <v>358</v>
      </c>
      <c r="H4" s="67"/>
      <c r="I4" s="71"/>
      <c r="J4" s="72"/>
      <c r="K4" s="72"/>
      <c r="L4" s="71" t="s">
        <v>406</v>
      </c>
      <c r="M4" s="75">
        <v>1</v>
      </c>
      <c r="N4" s="76">
        <v>1937.173583984375</v>
      </c>
      <c r="O4" s="76">
        <v>4999.5</v>
      </c>
      <c r="P4" s="77"/>
      <c r="Q4" s="78"/>
      <c r="R4" s="78"/>
      <c r="S4" s="48">
        <v>2</v>
      </c>
      <c r="T4" s="82"/>
      <c r="U4" s="82"/>
      <c r="V4" s="49">
        <v>0</v>
      </c>
      <c r="W4" s="49">
        <v>0</v>
      </c>
      <c r="X4" s="49">
        <v>0</v>
      </c>
      <c r="Y4" s="49">
        <v>0.999989</v>
      </c>
      <c r="Z4" s="49">
        <v>0</v>
      </c>
      <c r="AA4" s="49"/>
      <c r="AB4" s="73">
        <v>4</v>
      </c>
      <c r="AC4" s="73"/>
      <c r="AD4" s="74"/>
      <c r="AE4" s="80" t="s">
        <v>306</v>
      </c>
      <c r="AF4" s="97" t="s">
        <v>308</v>
      </c>
      <c r="AG4" s="80"/>
      <c r="AH4" s="80"/>
      <c r="AI4" s="80"/>
      <c r="AJ4" s="80"/>
      <c r="AK4" s="80"/>
      <c r="AL4" s="80"/>
      <c r="AM4" s="80"/>
      <c r="AN4" s="80"/>
      <c r="AO4" s="80"/>
      <c r="AP4" s="80"/>
      <c r="AQ4" s="80"/>
      <c r="AR4" s="80"/>
      <c r="AS4" s="80"/>
      <c r="AT4" s="80" t="s">
        <v>404</v>
      </c>
      <c r="AU4" s="80"/>
      <c r="AV4" s="80"/>
      <c r="AW4" s="80"/>
      <c r="AX4" s="80"/>
      <c r="AY4" s="80"/>
      <c r="AZ4" s="80"/>
      <c r="BA4" s="80"/>
      <c r="BB4" s="80" t="s">
        <v>470</v>
      </c>
      <c r="BC4" s="80" t="s">
        <v>273</v>
      </c>
      <c r="BD4" s="101">
        <v>43187.23370370371</v>
      </c>
      <c r="BE4" s="97" t="s">
        <v>358</v>
      </c>
      <c r="BF4" s="97" t="s">
        <v>308</v>
      </c>
      <c r="BG4" s="80">
        <v>0</v>
      </c>
      <c r="BH4" s="80">
        <v>0</v>
      </c>
      <c r="BI4" s="80"/>
      <c r="BJ4" s="80" t="str">
        <f>REPLACE(INDEX(GroupVertices[Group],MATCH(Vertices[[#This Row],[Vertex]],GroupVertices[Vertex],0)),1,1,"")</f>
        <v>1</v>
      </c>
      <c r="BK4" s="48"/>
      <c r="BL4" s="49"/>
      <c r="BM4" s="48"/>
      <c r="BN4" s="49"/>
      <c r="BO4" s="48"/>
      <c r="BP4" s="49"/>
      <c r="BQ4" s="48"/>
      <c r="BR4" s="49"/>
      <c r="BS4" s="48"/>
      <c r="BT4" s="48"/>
      <c r="BU4" s="48"/>
      <c r="BV4" s="48"/>
      <c r="BW4" s="48"/>
      <c r="BX4" s="120" t="s">
        <v>406</v>
      </c>
      <c r="BY4" s="120" t="s">
        <v>406</v>
      </c>
      <c r="BZ4" s="120" t="s">
        <v>406</v>
      </c>
      <c r="CA4" s="120" t="s">
        <v>406</v>
      </c>
      <c r="CB4" s="120" t="s">
        <v>406</v>
      </c>
      <c r="CC4" s="120" t="s">
        <v>406</v>
      </c>
      <c r="CD4" s="120" t="s">
        <v>406</v>
      </c>
      <c r="CE4" s="120" t="s">
        <v>406</v>
      </c>
      <c r="CF4" s="2"/>
      <c r="CG4" s="3"/>
      <c r="CH4" s="3"/>
      <c r="CI4" s="3"/>
      <c r="CJ4" s="3"/>
    </row>
    <row r="5" spans="1:88" ht="41.45" customHeight="1">
      <c r="A5" s="66" t="s">
        <v>207</v>
      </c>
      <c r="C5" s="67"/>
      <c r="D5" s="67"/>
      <c r="E5" s="68">
        <v>200</v>
      </c>
      <c r="F5" s="70"/>
      <c r="G5" s="98" t="s">
        <v>359</v>
      </c>
      <c r="H5" s="67"/>
      <c r="I5" s="50" t="s">
        <v>439</v>
      </c>
      <c r="J5" s="72"/>
      <c r="K5" s="72"/>
      <c r="L5" s="71" t="s">
        <v>407</v>
      </c>
      <c r="M5" s="75">
        <v>1</v>
      </c>
      <c r="N5" s="76">
        <v>730.6417236328125</v>
      </c>
      <c r="O5" s="76">
        <v>4999.5</v>
      </c>
      <c r="P5" s="77"/>
      <c r="Q5" s="78"/>
      <c r="R5" s="78"/>
      <c r="S5" s="48">
        <v>2</v>
      </c>
      <c r="T5" s="82"/>
      <c r="U5" s="82"/>
      <c r="V5" s="49">
        <v>0</v>
      </c>
      <c r="W5" s="49">
        <v>0</v>
      </c>
      <c r="X5" s="49">
        <v>0</v>
      </c>
      <c r="Y5" s="49">
        <v>0.999989</v>
      </c>
      <c r="Z5" s="49">
        <v>0</v>
      </c>
      <c r="AA5" s="49"/>
      <c r="AB5" s="73">
        <v>5</v>
      </c>
      <c r="AC5" s="73"/>
      <c r="AD5" s="74"/>
      <c r="AE5" s="80" t="s">
        <v>306</v>
      </c>
      <c r="AF5" s="97" t="s">
        <v>309</v>
      </c>
      <c r="AG5" s="80"/>
      <c r="AH5" s="80"/>
      <c r="AI5" s="80"/>
      <c r="AJ5" s="80"/>
      <c r="AK5" s="80"/>
      <c r="AL5" s="80"/>
      <c r="AM5" s="80"/>
      <c r="AN5" s="80"/>
      <c r="AO5" s="80"/>
      <c r="AP5" s="80"/>
      <c r="AQ5" s="80"/>
      <c r="AR5" s="80"/>
      <c r="AS5" s="80"/>
      <c r="AT5" s="80" t="s">
        <v>404</v>
      </c>
      <c r="AU5" s="80"/>
      <c r="AV5" s="80"/>
      <c r="AW5" s="80"/>
      <c r="AX5" s="80"/>
      <c r="AY5" s="80"/>
      <c r="AZ5" s="80"/>
      <c r="BA5" s="80" t="s">
        <v>439</v>
      </c>
      <c r="BB5" s="80" t="s">
        <v>470</v>
      </c>
      <c r="BC5" s="80" t="s">
        <v>273</v>
      </c>
      <c r="BD5" s="101">
        <v>43245.94053240741</v>
      </c>
      <c r="BE5" s="97" t="s">
        <v>359</v>
      </c>
      <c r="BF5" s="97" t="s">
        <v>309</v>
      </c>
      <c r="BG5" s="80">
        <v>0</v>
      </c>
      <c r="BH5" s="80">
        <v>0</v>
      </c>
      <c r="BI5" s="80">
        <v>1</v>
      </c>
      <c r="BJ5" s="80" t="str">
        <f>REPLACE(INDEX(GroupVertices[Group],MATCH(Vertices[[#This Row],[Vertex]],GroupVertices[Vertex],0)),1,1,"")</f>
        <v>1</v>
      </c>
      <c r="BK5" s="48">
        <v>1</v>
      </c>
      <c r="BL5" s="49">
        <v>4</v>
      </c>
      <c r="BM5" s="48">
        <v>0</v>
      </c>
      <c r="BN5" s="49">
        <v>0</v>
      </c>
      <c r="BO5" s="48">
        <v>0</v>
      </c>
      <c r="BP5" s="49">
        <v>0</v>
      </c>
      <c r="BQ5" s="48">
        <v>24</v>
      </c>
      <c r="BR5" s="49">
        <v>96</v>
      </c>
      <c r="BS5" s="48">
        <v>25</v>
      </c>
      <c r="BT5" s="48"/>
      <c r="BU5" s="48"/>
      <c r="BV5" s="48"/>
      <c r="BW5" s="48"/>
      <c r="BX5" s="120" t="s">
        <v>406</v>
      </c>
      <c r="BY5" s="120" t="s">
        <v>406</v>
      </c>
      <c r="BZ5" s="120" t="s">
        <v>406</v>
      </c>
      <c r="CA5" s="120" t="s">
        <v>406</v>
      </c>
      <c r="CB5" s="120" t="s">
        <v>406</v>
      </c>
      <c r="CC5" s="120" t="s">
        <v>406</v>
      </c>
      <c r="CD5" s="120" t="s">
        <v>406</v>
      </c>
      <c r="CE5" s="120" t="s">
        <v>406</v>
      </c>
      <c r="CF5" s="2"/>
      <c r="CG5" s="3"/>
      <c r="CH5" s="3"/>
      <c r="CI5" s="3"/>
      <c r="CJ5" s="3"/>
    </row>
    <row r="6" spans="1:88" ht="41.45" customHeight="1">
      <c r="A6" s="66" t="s">
        <v>208</v>
      </c>
      <c r="C6" s="67"/>
      <c r="D6" s="67"/>
      <c r="E6" s="68">
        <v>200</v>
      </c>
      <c r="F6" s="70"/>
      <c r="G6" s="98" t="s">
        <v>360</v>
      </c>
      <c r="H6" s="67"/>
      <c r="I6" s="50" t="s">
        <v>440</v>
      </c>
      <c r="J6" s="72"/>
      <c r="K6" s="72"/>
      <c r="L6" s="71" t="s">
        <v>408</v>
      </c>
      <c r="M6" s="75">
        <v>1</v>
      </c>
      <c r="N6" s="76">
        <v>1937.173583984375</v>
      </c>
      <c r="O6" s="76">
        <v>3620.6123046875</v>
      </c>
      <c r="P6" s="77"/>
      <c r="Q6" s="78"/>
      <c r="R6" s="78"/>
      <c r="S6" s="48">
        <v>2</v>
      </c>
      <c r="T6" s="82"/>
      <c r="U6" s="82"/>
      <c r="V6" s="49">
        <v>0</v>
      </c>
      <c r="W6" s="49">
        <v>0</v>
      </c>
      <c r="X6" s="49">
        <v>0</v>
      </c>
      <c r="Y6" s="49">
        <v>0.999989</v>
      </c>
      <c r="Z6" s="49">
        <v>0</v>
      </c>
      <c r="AA6" s="49"/>
      <c r="AB6" s="73">
        <v>6</v>
      </c>
      <c r="AC6" s="73"/>
      <c r="AD6" s="74"/>
      <c r="AE6" s="80" t="s">
        <v>306</v>
      </c>
      <c r="AF6" s="97" t="s">
        <v>310</v>
      </c>
      <c r="AG6" s="80"/>
      <c r="AH6" s="80"/>
      <c r="AI6" s="80"/>
      <c r="AJ6" s="80"/>
      <c r="AK6" s="80"/>
      <c r="AL6" s="80"/>
      <c r="AM6" s="80"/>
      <c r="AN6" s="80"/>
      <c r="AO6" s="80"/>
      <c r="AP6" s="80"/>
      <c r="AQ6" s="80"/>
      <c r="AR6" s="80"/>
      <c r="AS6" s="80"/>
      <c r="AT6" s="80" t="s">
        <v>404</v>
      </c>
      <c r="AU6" s="80"/>
      <c r="AV6" s="80"/>
      <c r="AW6" s="80"/>
      <c r="AX6" s="80"/>
      <c r="AY6" s="80"/>
      <c r="AZ6" s="80"/>
      <c r="BA6" s="80" t="s">
        <v>440</v>
      </c>
      <c r="BB6" s="80" t="s">
        <v>470</v>
      </c>
      <c r="BC6" s="80" t="s">
        <v>273</v>
      </c>
      <c r="BD6" s="101">
        <v>43259.86943287037</v>
      </c>
      <c r="BE6" s="97" t="s">
        <v>360</v>
      </c>
      <c r="BF6" s="97" t="s">
        <v>310</v>
      </c>
      <c r="BG6" s="80">
        <v>0</v>
      </c>
      <c r="BH6" s="80">
        <v>0</v>
      </c>
      <c r="BI6" s="80">
        <v>1</v>
      </c>
      <c r="BJ6" s="80" t="str">
        <f>REPLACE(INDEX(GroupVertices[Group],MATCH(Vertices[[#This Row],[Vertex]],GroupVertices[Vertex],0)),1,1,"")</f>
        <v>1</v>
      </c>
      <c r="BK6" s="48">
        <v>2</v>
      </c>
      <c r="BL6" s="49">
        <v>8.695652173913043</v>
      </c>
      <c r="BM6" s="48">
        <v>0</v>
      </c>
      <c r="BN6" s="49">
        <v>0</v>
      </c>
      <c r="BO6" s="48">
        <v>0</v>
      </c>
      <c r="BP6" s="49">
        <v>0</v>
      </c>
      <c r="BQ6" s="48">
        <v>21</v>
      </c>
      <c r="BR6" s="49">
        <v>91.30434782608695</v>
      </c>
      <c r="BS6" s="48">
        <v>23</v>
      </c>
      <c r="BT6" s="48"/>
      <c r="BU6" s="48"/>
      <c r="BV6" s="48"/>
      <c r="BW6" s="48"/>
      <c r="BX6" s="120" t="s">
        <v>406</v>
      </c>
      <c r="BY6" s="120" t="s">
        <v>406</v>
      </c>
      <c r="BZ6" s="120" t="s">
        <v>406</v>
      </c>
      <c r="CA6" s="120" t="s">
        <v>406</v>
      </c>
      <c r="CB6" s="120" t="s">
        <v>406</v>
      </c>
      <c r="CC6" s="120" t="s">
        <v>406</v>
      </c>
      <c r="CD6" s="120" t="s">
        <v>406</v>
      </c>
      <c r="CE6" s="120" t="s">
        <v>406</v>
      </c>
      <c r="CF6" s="2"/>
      <c r="CG6" s="3"/>
      <c r="CH6" s="3"/>
      <c r="CI6" s="3"/>
      <c r="CJ6" s="3"/>
    </row>
    <row r="7" spans="1:88" ht="41.45" customHeight="1">
      <c r="A7" s="66" t="s">
        <v>209</v>
      </c>
      <c r="C7" s="67"/>
      <c r="D7" s="67"/>
      <c r="E7" s="68">
        <v>200</v>
      </c>
      <c r="F7" s="70"/>
      <c r="G7" s="98" t="s">
        <v>361</v>
      </c>
      <c r="H7" s="67"/>
      <c r="I7" s="50" t="s">
        <v>441</v>
      </c>
      <c r="J7" s="72"/>
      <c r="K7" s="72"/>
      <c r="L7" s="71" t="s">
        <v>409</v>
      </c>
      <c r="M7" s="75">
        <v>1</v>
      </c>
      <c r="N7" s="76">
        <v>3143.705322265625</v>
      </c>
      <c r="O7" s="76">
        <v>4999.5</v>
      </c>
      <c r="P7" s="77"/>
      <c r="Q7" s="78"/>
      <c r="R7" s="78"/>
      <c r="S7" s="48">
        <v>2</v>
      </c>
      <c r="T7" s="82"/>
      <c r="U7" s="82"/>
      <c r="V7" s="49">
        <v>0</v>
      </c>
      <c r="W7" s="49">
        <v>0</v>
      </c>
      <c r="X7" s="49">
        <v>0</v>
      </c>
      <c r="Y7" s="49">
        <v>0.999989</v>
      </c>
      <c r="Z7" s="49">
        <v>0</v>
      </c>
      <c r="AA7" s="49"/>
      <c r="AB7" s="73">
        <v>7</v>
      </c>
      <c r="AC7" s="73"/>
      <c r="AD7" s="74"/>
      <c r="AE7" s="80" t="s">
        <v>306</v>
      </c>
      <c r="AF7" s="97" t="s">
        <v>311</v>
      </c>
      <c r="AG7" s="80"/>
      <c r="AH7" s="80"/>
      <c r="AI7" s="80"/>
      <c r="AJ7" s="80"/>
      <c r="AK7" s="80"/>
      <c r="AL7" s="80"/>
      <c r="AM7" s="80"/>
      <c r="AN7" s="80"/>
      <c r="AO7" s="80"/>
      <c r="AP7" s="80"/>
      <c r="AQ7" s="80"/>
      <c r="AR7" s="80"/>
      <c r="AS7" s="80"/>
      <c r="AT7" s="80" t="s">
        <v>404</v>
      </c>
      <c r="AU7" s="80"/>
      <c r="AV7" s="80"/>
      <c r="AW7" s="80"/>
      <c r="AX7" s="80"/>
      <c r="AY7" s="80"/>
      <c r="AZ7" s="80"/>
      <c r="BA7" s="80" t="s">
        <v>441</v>
      </c>
      <c r="BB7" s="80" t="s">
        <v>470</v>
      </c>
      <c r="BC7" s="80" t="s">
        <v>273</v>
      </c>
      <c r="BD7" s="101">
        <v>43265.69695601852</v>
      </c>
      <c r="BE7" s="97" t="s">
        <v>361</v>
      </c>
      <c r="BF7" s="97" t="s">
        <v>311</v>
      </c>
      <c r="BG7" s="80">
        <v>0</v>
      </c>
      <c r="BH7" s="80">
        <v>0</v>
      </c>
      <c r="BI7" s="80"/>
      <c r="BJ7" s="80" t="str">
        <f>REPLACE(INDEX(GroupVertices[Group],MATCH(Vertices[[#This Row],[Vertex]],GroupVertices[Vertex],0)),1,1,"")</f>
        <v>1</v>
      </c>
      <c r="BK7" s="48">
        <v>1</v>
      </c>
      <c r="BL7" s="49">
        <v>4.545454545454546</v>
      </c>
      <c r="BM7" s="48">
        <v>0</v>
      </c>
      <c r="BN7" s="49">
        <v>0</v>
      </c>
      <c r="BO7" s="48">
        <v>0</v>
      </c>
      <c r="BP7" s="49">
        <v>0</v>
      </c>
      <c r="BQ7" s="48">
        <v>21</v>
      </c>
      <c r="BR7" s="49">
        <v>95.45454545454545</v>
      </c>
      <c r="BS7" s="48">
        <v>22</v>
      </c>
      <c r="BT7" s="48"/>
      <c r="BU7" s="48"/>
      <c r="BV7" s="48"/>
      <c r="BW7" s="48"/>
      <c r="BX7" s="120" t="s">
        <v>406</v>
      </c>
      <c r="BY7" s="120" t="s">
        <v>406</v>
      </c>
      <c r="BZ7" s="120" t="s">
        <v>406</v>
      </c>
      <c r="CA7" s="120" t="s">
        <v>406</v>
      </c>
      <c r="CB7" s="120" t="s">
        <v>406</v>
      </c>
      <c r="CC7" s="120" t="s">
        <v>406</v>
      </c>
      <c r="CD7" s="120" t="s">
        <v>406</v>
      </c>
      <c r="CE7" s="120" t="s">
        <v>406</v>
      </c>
      <c r="CF7" s="2"/>
      <c r="CG7" s="3"/>
      <c r="CH7" s="3"/>
      <c r="CI7" s="3"/>
      <c r="CJ7" s="3"/>
    </row>
    <row r="8" spans="1:88" ht="41.45" customHeight="1">
      <c r="A8" s="66" t="s">
        <v>210</v>
      </c>
      <c r="C8" s="67"/>
      <c r="D8" s="67"/>
      <c r="E8" s="68">
        <v>200</v>
      </c>
      <c r="F8" s="70"/>
      <c r="G8" s="98" t="s">
        <v>362</v>
      </c>
      <c r="H8" s="67"/>
      <c r="I8" s="71" t="s">
        <v>442</v>
      </c>
      <c r="J8" s="72"/>
      <c r="K8" s="72"/>
      <c r="L8" s="71" t="s">
        <v>410</v>
      </c>
      <c r="M8" s="75">
        <v>1</v>
      </c>
      <c r="N8" s="76">
        <v>3143.705322265625</v>
      </c>
      <c r="O8" s="76">
        <v>3620.6123046875</v>
      </c>
      <c r="P8" s="77"/>
      <c r="Q8" s="78"/>
      <c r="R8" s="78"/>
      <c r="S8" s="48">
        <v>2</v>
      </c>
      <c r="T8" s="82"/>
      <c r="U8" s="82"/>
      <c r="V8" s="49">
        <v>0</v>
      </c>
      <c r="W8" s="49">
        <v>0</v>
      </c>
      <c r="X8" s="49">
        <v>0</v>
      </c>
      <c r="Y8" s="49">
        <v>0.999989</v>
      </c>
      <c r="Z8" s="49">
        <v>0</v>
      </c>
      <c r="AA8" s="49"/>
      <c r="AB8" s="73">
        <v>8</v>
      </c>
      <c r="AC8" s="73"/>
      <c r="AD8" s="74"/>
      <c r="AE8" s="80" t="s">
        <v>306</v>
      </c>
      <c r="AF8" s="97" t="s">
        <v>312</v>
      </c>
      <c r="AG8" s="80"/>
      <c r="AH8" s="80"/>
      <c r="AI8" s="80"/>
      <c r="AJ8" s="80"/>
      <c r="AK8" s="80"/>
      <c r="AL8" s="80"/>
      <c r="AM8" s="80"/>
      <c r="AN8" s="80"/>
      <c r="AO8" s="80"/>
      <c r="AP8" s="80"/>
      <c r="AQ8" s="80"/>
      <c r="AR8" s="80"/>
      <c r="AS8" s="80"/>
      <c r="AT8" s="80" t="s">
        <v>404</v>
      </c>
      <c r="AU8" s="80"/>
      <c r="AV8" s="80"/>
      <c r="AW8" s="80"/>
      <c r="AX8" s="80"/>
      <c r="AY8" s="80"/>
      <c r="AZ8" s="80"/>
      <c r="BA8" s="80" t="s">
        <v>442</v>
      </c>
      <c r="BB8" s="80" t="s">
        <v>470</v>
      </c>
      <c r="BC8" s="80" t="s">
        <v>273</v>
      </c>
      <c r="BD8" s="101">
        <v>43266.73349537037</v>
      </c>
      <c r="BE8" s="97" t="s">
        <v>362</v>
      </c>
      <c r="BF8" s="97" t="s">
        <v>312</v>
      </c>
      <c r="BG8" s="80">
        <v>0</v>
      </c>
      <c r="BH8" s="80">
        <v>0</v>
      </c>
      <c r="BI8" s="80">
        <v>1</v>
      </c>
      <c r="BJ8" s="80" t="str">
        <f>REPLACE(INDEX(GroupVertices[Group],MATCH(Vertices[[#This Row],[Vertex]],GroupVertices[Vertex],0)),1,1,"")</f>
        <v>1</v>
      </c>
      <c r="BK8" s="48">
        <v>0</v>
      </c>
      <c r="BL8" s="49">
        <v>0</v>
      </c>
      <c r="BM8" s="48">
        <v>0</v>
      </c>
      <c r="BN8" s="49">
        <v>0</v>
      </c>
      <c r="BO8" s="48">
        <v>0</v>
      </c>
      <c r="BP8" s="49">
        <v>0</v>
      </c>
      <c r="BQ8" s="48">
        <v>12</v>
      </c>
      <c r="BR8" s="49">
        <v>100</v>
      </c>
      <c r="BS8" s="48">
        <v>12</v>
      </c>
      <c r="BT8" s="48"/>
      <c r="BU8" s="48"/>
      <c r="BV8" s="48"/>
      <c r="BW8" s="48"/>
      <c r="BX8" s="120" t="s">
        <v>406</v>
      </c>
      <c r="BY8" s="120" t="s">
        <v>406</v>
      </c>
      <c r="BZ8" s="120" t="s">
        <v>406</v>
      </c>
      <c r="CA8" s="120" t="s">
        <v>406</v>
      </c>
      <c r="CB8" s="120" t="s">
        <v>406</v>
      </c>
      <c r="CC8" s="120" t="s">
        <v>406</v>
      </c>
      <c r="CD8" s="120" t="s">
        <v>406</v>
      </c>
      <c r="CE8" s="120" t="s">
        <v>406</v>
      </c>
      <c r="CF8" s="2"/>
      <c r="CG8" s="3"/>
      <c r="CH8" s="3"/>
      <c r="CI8" s="3"/>
      <c r="CJ8" s="3"/>
    </row>
    <row r="9" spans="1:88" ht="41.45" customHeight="1">
      <c r="A9" s="66" t="s">
        <v>211</v>
      </c>
      <c r="C9" s="67"/>
      <c r="D9" s="67"/>
      <c r="E9" s="68">
        <v>200</v>
      </c>
      <c r="F9" s="70"/>
      <c r="G9" s="98" t="s">
        <v>363</v>
      </c>
      <c r="H9" s="67"/>
      <c r="I9" s="71"/>
      <c r="J9" s="72"/>
      <c r="K9" s="72"/>
      <c r="L9" s="71" t="s">
        <v>406</v>
      </c>
      <c r="M9" s="75">
        <v>1</v>
      </c>
      <c r="N9" s="76">
        <v>730.6417236328125</v>
      </c>
      <c r="O9" s="76">
        <v>3620.6123046875</v>
      </c>
      <c r="P9" s="77"/>
      <c r="Q9" s="78"/>
      <c r="R9" s="78"/>
      <c r="S9" s="48">
        <v>2</v>
      </c>
      <c r="T9" s="82"/>
      <c r="U9" s="82"/>
      <c r="V9" s="49">
        <v>0</v>
      </c>
      <c r="W9" s="49">
        <v>0</v>
      </c>
      <c r="X9" s="49">
        <v>0</v>
      </c>
      <c r="Y9" s="49">
        <v>0.999989</v>
      </c>
      <c r="Z9" s="49">
        <v>0</v>
      </c>
      <c r="AA9" s="49"/>
      <c r="AB9" s="73">
        <v>9</v>
      </c>
      <c r="AC9" s="73"/>
      <c r="AD9" s="74"/>
      <c r="AE9" s="80" t="s">
        <v>306</v>
      </c>
      <c r="AF9" s="97" t="s">
        <v>313</v>
      </c>
      <c r="AG9" s="80"/>
      <c r="AH9" s="80"/>
      <c r="AI9" s="80"/>
      <c r="AJ9" s="80"/>
      <c r="AK9" s="80"/>
      <c r="AL9" s="80"/>
      <c r="AM9" s="80"/>
      <c r="AN9" s="80"/>
      <c r="AO9" s="80"/>
      <c r="AP9" s="80"/>
      <c r="AQ9" s="80"/>
      <c r="AR9" s="80"/>
      <c r="AS9" s="80"/>
      <c r="AT9" s="80" t="s">
        <v>404</v>
      </c>
      <c r="AU9" s="80"/>
      <c r="AV9" s="80"/>
      <c r="AW9" s="80"/>
      <c r="AX9" s="80"/>
      <c r="AY9" s="80"/>
      <c r="AZ9" s="80"/>
      <c r="BA9" s="80"/>
      <c r="BB9" s="80" t="s">
        <v>470</v>
      </c>
      <c r="BC9" s="80" t="s">
        <v>273</v>
      </c>
      <c r="BD9" s="101">
        <v>43364.6753125</v>
      </c>
      <c r="BE9" s="97" t="s">
        <v>363</v>
      </c>
      <c r="BF9" s="97" t="s">
        <v>313</v>
      </c>
      <c r="BG9" s="80">
        <v>0</v>
      </c>
      <c r="BH9" s="80">
        <v>0</v>
      </c>
      <c r="BI9" s="80"/>
      <c r="BJ9" s="80" t="str">
        <f>REPLACE(INDEX(GroupVertices[Group],MATCH(Vertices[[#This Row],[Vertex]],GroupVertices[Vertex],0)),1,1,"")</f>
        <v>1</v>
      </c>
      <c r="BK9" s="48"/>
      <c r="BL9" s="49"/>
      <c r="BM9" s="48"/>
      <c r="BN9" s="49"/>
      <c r="BO9" s="48"/>
      <c r="BP9" s="49"/>
      <c r="BQ9" s="48"/>
      <c r="BR9" s="49"/>
      <c r="BS9" s="48"/>
      <c r="BT9" s="48"/>
      <c r="BU9" s="48"/>
      <c r="BV9" s="48"/>
      <c r="BW9" s="48"/>
      <c r="BX9" s="120" t="s">
        <v>406</v>
      </c>
      <c r="BY9" s="120" t="s">
        <v>406</v>
      </c>
      <c r="BZ9" s="120" t="s">
        <v>406</v>
      </c>
      <c r="CA9" s="120" t="s">
        <v>406</v>
      </c>
      <c r="CB9" s="120" t="s">
        <v>406</v>
      </c>
      <c r="CC9" s="120" t="s">
        <v>406</v>
      </c>
      <c r="CD9" s="120" t="s">
        <v>406</v>
      </c>
      <c r="CE9" s="120" t="s">
        <v>406</v>
      </c>
      <c r="CF9" s="2"/>
      <c r="CG9" s="3"/>
      <c r="CH9" s="3"/>
      <c r="CI9" s="3"/>
      <c r="CJ9" s="3"/>
    </row>
    <row r="10" spans="1:88" ht="41.45" customHeight="1">
      <c r="A10" s="66" t="s">
        <v>212</v>
      </c>
      <c r="C10" s="67"/>
      <c r="D10" s="67"/>
      <c r="E10" s="68">
        <v>200</v>
      </c>
      <c r="F10" s="70"/>
      <c r="G10" s="98" t="s">
        <v>364</v>
      </c>
      <c r="H10" s="67"/>
      <c r="I10" s="71"/>
      <c r="J10" s="72"/>
      <c r="K10" s="72"/>
      <c r="L10" s="71" t="s">
        <v>406</v>
      </c>
      <c r="M10" s="75">
        <v>1</v>
      </c>
      <c r="N10" s="76">
        <v>1937.173583984375</v>
      </c>
      <c r="O10" s="76">
        <v>6378.38818359375</v>
      </c>
      <c r="P10" s="77"/>
      <c r="Q10" s="78"/>
      <c r="R10" s="78"/>
      <c r="S10" s="48">
        <v>2</v>
      </c>
      <c r="T10" s="82"/>
      <c r="U10" s="82"/>
      <c r="V10" s="49">
        <v>0</v>
      </c>
      <c r="W10" s="49">
        <v>0</v>
      </c>
      <c r="X10" s="49">
        <v>0</v>
      </c>
      <c r="Y10" s="49">
        <v>0.999989</v>
      </c>
      <c r="Z10" s="49">
        <v>0</v>
      </c>
      <c r="AA10" s="49"/>
      <c r="AB10" s="73">
        <v>10</v>
      </c>
      <c r="AC10" s="73"/>
      <c r="AD10" s="74"/>
      <c r="AE10" s="80" t="s">
        <v>306</v>
      </c>
      <c r="AF10" s="97" t="s">
        <v>314</v>
      </c>
      <c r="AG10" s="80"/>
      <c r="AH10" s="80"/>
      <c r="AI10" s="80"/>
      <c r="AJ10" s="80"/>
      <c r="AK10" s="80"/>
      <c r="AL10" s="80"/>
      <c r="AM10" s="80"/>
      <c r="AN10" s="80"/>
      <c r="AO10" s="80"/>
      <c r="AP10" s="80"/>
      <c r="AQ10" s="80"/>
      <c r="AR10" s="80"/>
      <c r="AS10" s="80"/>
      <c r="AT10" s="80" t="s">
        <v>404</v>
      </c>
      <c r="AU10" s="80"/>
      <c r="AV10" s="80"/>
      <c r="AW10" s="80"/>
      <c r="AX10" s="80"/>
      <c r="AY10" s="80"/>
      <c r="AZ10" s="80"/>
      <c r="BA10" s="80"/>
      <c r="BB10" s="80" t="s">
        <v>470</v>
      </c>
      <c r="BC10" s="80" t="s">
        <v>273</v>
      </c>
      <c r="BD10" s="101">
        <v>43370.58773148148</v>
      </c>
      <c r="BE10" s="97" t="s">
        <v>364</v>
      </c>
      <c r="BF10" s="97" t="s">
        <v>314</v>
      </c>
      <c r="BG10" s="80">
        <v>0</v>
      </c>
      <c r="BH10" s="80">
        <v>0</v>
      </c>
      <c r="BI10" s="80"/>
      <c r="BJ10" s="80" t="str">
        <f>REPLACE(INDEX(GroupVertices[Group],MATCH(Vertices[[#This Row],[Vertex]],GroupVertices[Vertex],0)),1,1,"")</f>
        <v>1</v>
      </c>
      <c r="BK10" s="48"/>
      <c r="BL10" s="49"/>
      <c r="BM10" s="48"/>
      <c r="BN10" s="49"/>
      <c r="BO10" s="48"/>
      <c r="BP10" s="49"/>
      <c r="BQ10" s="48"/>
      <c r="BR10" s="49"/>
      <c r="BS10" s="48"/>
      <c r="BT10" s="48"/>
      <c r="BU10" s="48"/>
      <c r="BV10" s="48"/>
      <c r="BW10" s="48"/>
      <c r="BX10" s="120" t="s">
        <v>406</v>
      </c>
      <c r="BY10" s="120" t="s">
        <v>406</v>
      </c>
      <c r="BZ10" s="120" t="s">
        <v>406</v>
      </c>
      <c r="CA10" s="120" t="s">
        <v>406</v>
      </c>
      <c r="CB10" s="120" t="s">
        <v>406</v>
      </c>
      <c r="CC10" s="120" t="s">
        <v>406</v>
      </c>
      <c r="CD10" s="120" t="s">
        <v>406</v>
      </c>
      <c r="CE10" s="120" t="s">
        <v>406</v>
      </c>
      <c r="CF10" s="2"/>
      <c r="CG10" s="3"/>
      <c r="CH10" s="3"/>
      <c r="CI10" s="3"/>
      <c r="CJ10" s="3"/>
    </row>
    <row r="11" spans="1:88" ht="41.45" customHeight="1">
      <c r="A11" s="66" t="s">
        <v>213</v>
      </c>
      <c r="C11" s="67"/>
      <c r="D11" s="67"/>
      <c r="E11" s="68">
        <v>333.33333333333337</v>
      </c>
      <c r="F11" s="70"/>
      <c r="G11" s="98" t="s">
        <v>365</v>
      </c>
      <c r="H11" s="67"/>
      <c r="I11" s="71"/>
      <c r="J11" s="72"/>
      <c r="K11" s="72"/>
      <c r="L11" s="71" t="s">
        <v>406</v>
      </c>
      <c r="M11" s="75">
        <v>455.45454545454544</v>
      </c>
      <c r="N11" s="76">
        <v>3143.705322265625</v>
      </c>
      <c r="O11" s="76">
        <v>2241.72509765625</v>
      </c>
      <c r="P11" s="77"/>
      <c r="Q11" s="78"/>
      <c r="R11" s="78"/>
      <c r="S11" s="48">
        <v>2</v>
      </c>
      <c r="T11" s="82"/>
      <c r="U11" s="82"/>
      <c r="V11" s="49">
        <v>0</v>
      </c>
      <c r="W11" s="49">
        <v>0</v>
      </c>
      <c r="X11" s="49">
        <v>0</v>
      </c>
      <c r="Y11" s="49">
        <v>0.999989</v>
      </c>
      <c r="Z11" s="49">
        <v>0</v>
      </c>
      <c r="AA11" s="49"/>
      <c r="AB11" s="73">
        <v>11</v>
      </c>
      <c r="AC11" s="73"/>
      <c r="AD11" s="74"/>
      <c r="AE11" s="80" t="s">
        <v>306</v>
      </c>
      <c r="AF11" s="97" t="s">
        <v>315</v>
      </c>
      <c r="AG11" s="80"/>
      <c r="AH11" s="80"/>
      <c r="AI11" s="80"/>
      <c r="AJ11" s="80"/>
      <c r="AK11" s="80"/>
      <c r="AL11" s="80"/>
      <c r="AM11" s="80"/>
      <c r="AN11" s="80"/>
      <c r="AO11" s="80"/>
      <c r="AP11" s="80"/>
      <c r="AQ11" s="80"/>
      <c r="AR11" s="80"/>
      <c r="AS11" s="80"/>
      <c r="AT11" s="80" t="s">
        <v>404</v>
      </c>
      <c r="AU11" s="80"/>
      <c r="AV11" s="80"/>
      <c r="AW11" s="80"/>
      <c r="AX11" s="80"/>
      <c r="AY11" s="80"/>
      <c r="AZ11" s="80"/>
      <c r="BA11" s="80"/>
      <c r="BB11" s="80" t="s">
        <v>470</v>
      </c>
      <c r="BC11" s="80" t="s">
        <v>273</v>
      </c>
      <c r="BD11" s="101">
        <v>43374.213125</v>
      </c>
      <c r="BE11" s="97" t="s">
        <v>365</v>
      </c>
      <c r="BF11" s="97" t="s">
        <v>315</v>
      </c>
      <c r="BG11" s="80">
        <v>1</v>
      </c>
      <c r="BH11" s="80">
        <v>1</v>
      </c>
      <c r="BI11" s="80"/>
      <c r="BJ11" s="80" t="str">
        <f>REPLACE(INDEX(GroupVertices[Group],MATCH(Vertices[[#This Row],[Vertex]],GroupVertices[Vertex],0)),1,1,"")</f>
        <v>1</v>
      </c>
      <c r="BK11" s="48"/>
      <c r="BL11" s="49"/>
      <c r="BM11" s="48"/>
      <c r="BN11" s="49"/>
      <c r="BO11" s="48"/>
      <c r="BP11" s="49"/>
      <c r="BQ11" s="48"/>
      <c r="BR11" s="49"/>
      <c r="BS11" s="48"/>
      <c r="BT11" s="48"/>
      <c r="BU11" s="48"/>
      <c r="BV11" s="48"/>
      <c r="BW11" s="48"/>
      <c r="BX11" s="120" t="s">
        <v>406</v>
      </c>
      <c r="BY11" s="120" t="s">
        <v>406</v>
      </c>
      <c r="BZ11" s="120" t="s">
        <v>406</v>
      </c>
      <c r="CA11" s="120" t="s">
        <v>406</v>
      </c>
      <c r="CB11" s="120" t="s">
        <v>406</v>
      </c>
      <c r="CC11" s="120" t="s">
        <v>406</v>
      </c>
      <c r="CD11" s="120" t="s">
        <v>406</v>
      </c>
      <c r="CE11" s="120" t="s">
        <v>406</v>
      </c>
      <c r="CF11" s="2"/>
      <c r="CG11" s="3"/>
      <c r="CH11" s="3"/>
      <c r="CI11" s="3"/>
      <c r="CJ11" s="3"/>
    </row>
    <row r="12" spans="1:88" ht="41.45" customHeight="1">
      <c r="A12" s="66" t="s">
        <v>214</v>
      </c>
      <c r="C12" s="67"/>
      <c r="D12" s="67"/>
      <c r="E12" s="68">
        <v>200</v>
      </c>
      <c r="F12" s="70"/>
      <c r="G12" s="98" t="s">
        <v>366</v>
      </c>
      <c r="H12" s="67"/>
      <c r="I12" s="71"/>
      <c r="J12" s="72"/>
      <c r="K12" s="72"/>
      <c r="L12" s="71" t="s">
        <v>406</v>
      </c>
      <c r="M12" s="75">
        <v>1</v>
      </c>
      <c r="N12" s="76">
        <v>3143.705322265625</v>
      </c>
      <c r="O12" s="76">
        <v>9136.1630859375</v>
      </c>
      <c r="P12" s="77"/>
      <c r="Q12" s="78"/>
      <c r="R12" s="78"/>
      <c r="S12" s="48">
        <v>2</v>
      </c>
      <c r="T12" s="82"/>
      <c r="U12" s="82"/>
      <c r="V12" s="49">
        <v>0</v>
      </c>
      <c r="W12" s="49">
        <v>0</v>
      </c>
      <c r="X12" s="49">
        <v>0</v>
      </c>
      <c r="Y12" s="49">
        <v>0.999989</v>
      </c>
      <c r="Z12" s="49">
        <v>0</v>
      </c>
      <c r="AA12" s="49"/>
      <c r="AB12" s="73">
        <v>12</v>
      </c>
      <c r="AC12" s="73"/>
      <c r="AD12" s="74"/>
      <c r="AE12" s="80" t="s">
        <v>306</v>
      </c>
      <c r="AF12" s="97" t="s">
        <v>316</v>
      </c>
      <c r="AG12" s="80"/>
      <c r="AH12" s="80"/>
      <c r="AI12" s="80"/>
      <c r="AJ12" s="80"/>
      <c r="AK12" s="80"/>
      <c r="AL12" s="80"/>
      <c r="AM12" s="80"/>
      <c r="AN12" s="80"/>
      <c r="AO12" s="80"/>
      <c r="AP12" s="80"/>
      <c r="AQ12" s="80"/>
      <c r="AR12" s="80"/>
      <c r="AS12" s="80"/>
      <c r="AT12" s="80" t="s">
        <v>404</v>
      </c>
      <c r="AU12" s="80"/>
      <c r="AV12" s="80"/>
      <c r="AW12" s="80"/>
      <c r="AX12" s="80"/>
      <c r="AY12" s="80"/>
      <c r="AZ12" s="80"/>
      <c r="BA12" s="80"/>
      <c r="BB12" s="80" t="s">
        <v>470</v>
      </c>
      <c r="BC12" s="80" t="s">
        <v>273</v>
      </c>
      <c r="BD12" s="101">
        <v>43392.93199074074</v>
      </c>
      <c r="BE12" s="97" t="s">
        <v>366</v>
      </c>
      <c r="BF12" s="97" t="s">
        <v>316</v>
      </c>
      <c r="BG12" s="80">
        <v>0</v>
      </c>
      <c r="BH12" s="80">
        <v>0</v>
      </c>
      <c r="BI12" s="80"/>
      <c r="BJ12" s="80" t="str">
        <f>REPLACE(INDEX(GroupVertices[Group],MATCH(Vertices[[#This Row],[Vertex]],GroupVertices[Vertex],0)),1,1,"")</f>
        <v>1</v>
      </c>
      <c r="BK12" s="48"/>
      <c r="BL12" s="49"/>
      <c r="BM12" s="48"/>
      <c r="BN12" s="49"/>
      <c r="BO12" s="48"/>
      <c r="BP12" s="49"/>
      <c r="BQ12" s="48"/>
      <c r="BR12" s="49"/>
      <c r="BS12" s="48"/>
      <c r="BT12" s="48"/>
      <c r="BU12" s="48"/>
      <c r="BV12" s="48"/>
      <c r="BW12" s="48"/>
      <c r="BX12" s="120" t="s">
        <v>406</v>
      </c>
      <c r="BY12" s="120" t="s">
        <v>406</v>
      </c>
      <c r="BZ12" s="120" t="s">
        <v>406</v>
      </c>
      <c r="CA12" s="120" t="s">
        <v>406</v>
      </c>
      <c r="CB12" s="120" t="s">
        <v>406</v>
      </c>
      <c r="CC12" s="120" t="s">
        <v>406</v>
      </c>
      <c r="CD12" s="120" t="s">
        <v>406</v>
      </c>
      <c r="CE12" s="120" t="s">
        <v>406</v>
      </c>
      <c r="CF12" s="2"/>
      <c r="CG12" s="3"/>
      <c r="CH12" s="3"/>
      <c r="CI12" s="3"/>
      <c r="CJ12" s="3"/>
    </row>
    <row r="13" spans="1:88" ht="41.45" customHeight="1">
      <c r="A13" s="66" t="s">
        <v>215</v>
      </c>
      <c r="C13" s="67"/>
      <c r="D13" s="67"/>
      <c r="E13" s="68">
        <v>200</v>
      </c>
      <c r="F13" s="70"/>
      <c r="G13" s="98" t="s">
        <v>367</v>
      </c>
      <c r="H13" s="67"/>
      <c r="I13" s="71"/>
      <c r="J13" s="72"/>
      <c r="K13" s="72"/>
      <c r="L13" s="71" t="s">
        <v>406</v>
      </c>
      <c r="M13" s="75">
        <v>1</v>
      </c>
      <c r="N13" s="76">
        <v>1937.173583984375</v>
      </c>
      <c r="O13" s="76">
        <v>9136.1630859375</v>
      </c>
      <c r="P13" s="77"/>
      <c r="Q13" s="78"/>
      <c r="R13" s="78"/>
      <c r="S13" s="48">
        <v>2</v>
      </c>
      <c r="T13" s="82"/>
      <c r="U13" s="82"/>
      <c r="V13" s="49">
        <v>0</v>
      </c>
      <c r="W13" s="49">
        <v>0</v>
      </c>
      <c r="X13" s="49">
        <v>0</v>
      </c>
      <c r="Y13" s="49">
        <v>0.999989</v>
      </c>
      <c r="Z13" s="49">
        <v>0</v>
      </c>
      <c r="AA13" s="49"/>
      <c r="AB13" s="73">
        <v>13</v>
      </c>
      <c r="AC13" s="73"/>
      <c r="AD13" s="74"/>
      <c r="AE13" s="80" t="s">
        <v>306</v>
      </c>
      <c r="AF13" s="97" t="s">
        <v>317</v>
      </c>
      <c r="AG13" s="80"/>
      <c r="AH13" s="80"/>
      <c r="AI13" s="80"/>
      <c r="AJ13" s="80"/>
      <c r="AK13" s="80"/>
      <c r="AL13" s="80"/>
      <c r="AM13" s="80"/>
      <c r="AN13" s="80"/>
      <c r="AO13" s="80"/>
      <c r="AP13" s="80"/>
      <c r="AQ13" s="80"/>
      <c r="AR13" s="80"/>
      <c r="AS13" s="80"/>
      <c r="AT13" s="80" t="s">
        <v>404</v>
      </c>
      <c r="AU13" s="80"/>
      <c r="AV13" s="80"/>
      <c r="AW13" s="80"/>
      <c r="AX13" s="80"/>
      <c r="AY13" s="80"/>
      <c r="AZ13" s="80"/>
      <c r="BA13" s="80"/>
      <c r="BB13" s="80" t="s">
        <v>470</v>
      </c>
      <c r="BC13" s="80" t="s">
        <v>273</v>
      </c>
      <c r="BD13" s="101">
        <v>43397.52516203704</v>
      </c>
      <c r="BE13" s="97" t="s">
        <v>367</v>
      </c>
      <c r="BF13" s="97" t="s">
        <v>317</v>
      </c>
      <c r="BG13" s="80">
        <v>0</v>
      </c>
      <c r="BH13" s="80">
        <v>0</v>
      </c>
      <c r="BI13" s="80">
        <v>2</v>
      </c>
      <c r="BJ13" s="80" t="str">
        <f>REPLACE(INDEX(GroupVertices[Group],MATCH(Vertices[[#This Row],[Vertex]],GroupVertices[Vertex],0)),1,1,"")</f>
        <v>1</v>
      </c>
      <c r="BK13" s="48"/>
      <c r="BL13" s="49"/>
      <c r="BM13" s="48"/>
      <c r="BN13" s="49"/>
      <c r="BO13" s="48"/>
      <c r="BP13" s="49"/>
      <c r="BQ13" s="48"/>
      <c r="BR13" s="49"/>
      <c r="BS13" s="48"/>
      <c r="BT13" s="48"/>
      <c r="BU13" s="48"/>
      <c r="BV13" s="48"/>
      <c r="BW13" s="48"/>
      <c r="BX13" s="120" t="s">
        <v>406</v>
      </c>
      <c r="BY13" s="120" t="s">
        <v>406</v>
      </c>
      <c r="BZ13" s="120" t="s">
        <v>406</v>
      </c>
      <c r="CA13" s="120" t="s">
        <v>406</v>
      </c>
      <c r="CB13" s="120" t="s">
        <v>406</v>
      </c>
      <c r="CC13" s="120" t="s">
        <v>406</v>
      </c>
      <c r="CD13" s="120" t="s">
        <v>406</v>
      </c>
      <c r="CE13" s="120" t="s">
        <v>406</v>
      </c>
      <c r="CF13" s="2"/>
      <c r="CG13" s="3"/>
      <c r="CH13" s="3"/>
      <c r="CI13" s="3"/>
      <c r="CJ13" s="3"/>
    </row>
    <row r="14" spans="1:88" ht="41.45" customHeight="1">
      <c r="A14" s="66" t="s">
        <v>216</v>
      </c>
      <c r="C14" s="67"/>
      <c r="D14" s="67"/>
      <c r="E14" s="68">
        <v>200</v>
      </c>
      <c r="F14" s="70"/>
      <c r="G14" s="98" t="s">
        <v>368</v>
      </c>
      <c r="H14" s="67"/>
      <c r="I14" s="71"/>
      <c r="J14" s="72"/>
      <c r="K14" s="72"/>
      <c r="L14" s="71" t="s">
        <v>406</v>
      </c>
      <c r="M14" s="75">
        <v>1</v>
      </c>
      <c r="N14" s="76">
        <v>730.6417236328125</v>
      </c>
      <c r="O14" s="76">
        <v>9136.1630859375</v>
      </c>
      <c r="P14" s="77"/>
      <c r="Q14" s="78"/>
      <c r="R14" s="78"/>
      <c r="S14" s="48">
        <v>2</v>
      </c>
      <c r="T14" s="82"/>
      <c r="U14" s="82"/>
      <c r="V14" s="49">
        <v>0</v>
      </c>
      <c r="W14" s="49">
        <v>0</v>
      </c>
      <c r="X14" s="49">
        <v>0</v>
      </c>
      <c r="Y14" s="49">
        <v>0.999989</v>
      </c>
      <c r="Z14" s="49">
        <v>0</v>
      </c>
      <c r="AA14" s="49"/>
      <c r="AB14" s="73">
        <v>14</v>
      </c>
      <c r="AC14" s="73"/>
      <c r="AD14" s="74"/>
      <c r="AE14" s="80" t="s">
        <v>306</v>
      </c>
      <c r="AF14" s="97" t="s">
        <v>318</v>
      </c>
      <c r="AG14" s="80"/>
      <c r="AH14" s="80"/>
      <c r="AI14" s="80"/>
      <c r="AJ14" s="80"/>
      <c r="AK14" s="80"/>
      <c r="AL14" s="80"/>
      <c r="AM14" s="80"/>
      <c r="AN14" s="80"/>
      <c r="AO14" s="80"/>
      <c r="AP14" s="80"/>
      <c r="AQ14" s="80"/>
      <c r="AR14" s="80"/>
      <c r="AS14" s="80"/>
      <c r="AT14" s="80" t="s">
        <v>404</v>
      </c>
      <c r="AU14" s="80"/>
      <c r="AV14" s="80"/>
      <c r="AW14" s="80"/>
      <c r="AX14" s="80"/>
      <c r="AY14" s="80"/>
      <c r="AZ14" s="80"/>
      <c r="BA14" s="80"/>
      <c r="BB14" s="80" t="s">
        <v>470</v>
      </c>
      <c r="BC14" s="80" t="s">
        <v>273</v>
      </c>
      <c r="BD14" s="101">
        <v>43402.90715277778</v>
      </c>
      <c r="BE14" s="97" t="s">
        <v>368</v>
      </c>
      <c r="BF14" s="97" t="s">
        <v>318</v>
      </c>
      <c r="BG14" s="80">
        <v>0</v>
      </c>
      <c r="BH14" s="80">
        <v>0</v>
      </c>
      <c r="BI14" s="80"/>
      <c r="BJ14" s="80" t="str">
        <f>REPLACE(INDEX(GroupVertices[Group],MATCH(Vertices[[#This Row],[Vertex]],GroupVertices[Vertex],0)),1,1,"")</f>
        <v>1</v>
      </c>
      <c r="BK14" s="48"/>
      <c r="BL14" s="49"/>
      <c r="BM14" s="48"/>
      <c r="BN14" s="49"/>
      <c r="BO14" s="48"/>
      <c r="BP14" s="49"/>
      <c r="BQ14" s="48"/>
      <c r="BR14" s="49"/>
      <c r="BS14" s="48"/>
      <c r="BT14" s="48"/>
      <c r="BU14" s="48"/>
      <c r="BV14" s="48"/>
      <c r="BW14" s="48"/>
      <c r="BX14" s="120" t="s">
        <v>406</v>
      </c>
      <c r="BY14" s="120" t="s">
        <v>406</v>
      </c>
      <c r="BZ14" s="120" t="s">
        <v>406</v>
      </c>
      <c r="CA14" s="120" t="s">
        <v>406</v>
      </c>
      <c r="CB14" s="120" t="s">
        <v>406</v>
      </c>
      <c r="CC14" s="120" t="s">
        <v>406</v>
      </c>
      <c r="CD14" s="120" t="s">
        <v>406</v>
      </c>
      <c r="CE14" s="120" t="s">
        <v>406</v>
      </c>
      <c r="CF14" s="2"/>
      <c r="CG14" s="3"/>
      <c r="CH14" s="3"/>
      <c r="CI14" s="3"/>
      <c r="CJ14" s="3"/>
    </row>
    <row r="15" spans="1:88" ht="41.45" customHeight="1">
      <c r="A15" s="66" t="s">
        <v>217</v>
      </c>
      <c r="C15" s="67"/>
      <c r="D15" s="67"/>
      <c r="E15" s="68">
        <v>333.33333333333337</v>
      </c>
      <c r="F15" s="70"/>
      <c r="G15" s="98" t="s">
        <v>369</v>
      </c>
      <c r="H15" s="67"/>
      <c r="I15" s="71"/>
      <c r="J15" s="72"/>
      <c r="K15" s="72"/>
      <c r="L15" s="71" t="s">
        <v>406</v>
      </c>
      <c r="M15" s="75">
        <v>455.45454545454544</v>
      </c>
      <c r="N15" s="76">
        <v>1937.173583984375</v>
      </c>
      <c r="O15" s="76">
        <v>2241.72509765625</v>
      </c>
      <c r="P15" s="77"/>
      <c r="Q15" s="78"/>
      <c r="R15" s="78"/>
      <c r="S15" s="48">
        <v>2</v>
      </c>
      <c r="T15" s="82"/>
      <c r="U15" s="82"/>
      <c r="V15" s="49">
        <v>0</v>
      </c>
      <c r="W15" s="49">
        <v>0</v>
      </c>
      <c r="X15" s="49">
        <v>0</v>
      </c>
      <c r="Y15" s="49">
        <v>0.999989</v>
      </c>
      <c r="Z15" s="49">
        <v>0</v>
      </c>
      <c r="AA15" s="49"/>
      <c r="AB15" s="73">
        <v>15</v>
      </c>
      <c r="AC15" s="73"/>
      <c r="AD15" s="74"/>
      <c r="AE15" s="80" t="s">
        <v>306</v>
      </c>
      <c r="AF15" s="97" t="s">
        <v>319</v>
      </c>
      <c r="AG15" s="80"/>
      <c r="AH15" s="80"/>
      <c r="AI15" s="80"/>
      <c r="AJ15" s="80"/>
      <c r="AK15" s="80"/>
      <c r="AL15" s="80"/>
      <c r="AM15" s="80"/>
      <c r="AN15" s="80"/>
      <c r="AO15" s="80"/>
      <c r="AP15" s="80"/>
      <c r="AQ15" s="80"/>
      <c r="AR15" s="80"/>
      <c r="AS15" s="80"/>
      <c r="AT15" s="80" t="s">
        <v>404</v>
      </c>
      <c r="AU15" s="80"/>
      <c r="AV15" s="80"/>
      <c r="AW15" s="80"/>
      <c r="AX15" s="80"/>
      <c r="AY15" s="80"/>
      <c r="AZ15" s="80"/>
      <c r="BA15" s="80"/>
      <c r="BB15" s="80" t="s">
        <v>470</v>
      </c>
      <c r="BC15" s="80" t="s">
        <v>273</v>
      </c>
      <c r="BD15" s="101">
        <v>43402.994791666664</v>
      </c>
      <c r="BE15" s="97" t="s">
        <v>369</v>
      </c>
      <c r="BF15" s="97" t="s">
        <v>319</v>
      </c>
      <c r="BG15" s="80">
        <v>1</v>
      </c>
      <c r="BH15" s="80">
        <v>0</v>
      </c>
      <c r="BI15" s="80"/>
      <c r="BJ15" s="80" t="str">
        <f>REPLACE(INDEX(GroupVertices[Group],MATCH(Vertices[[#This Row],[Vertex]],GroupVertices[Vertex],0)),1,1,"")</f>
        <v>1</v>
      </c>
      <c r="BK15" s="48"/>
      <c r="BL15" s="49"/>
      <c r="BM15" s="48"/>
      <c r="BN15" s="49"/>
      <c r="BO15" s="48"/>
      <c r="BP15" s="49"/>
      <c r="BQ15" s="48"/>
      <c r="BR15" s="49"/>
      <c r="BS15" s="48"/>
      <c r="BT15" s="48"/>
      <c r="BU15" s="48"/>
      <c r="BV15" s="48"/>
      <c r="BW15" s="48"/>
      <c r="BX15" s="120" t="s">
        <v>406</v>
      </c>
      <c r="BY15" s="120" t="s">
        <v>406</v>
      </c>
      <c r="BZ15" s="120" t="s">
        <v>406</v>
      </c>
      <c r="CA15" s="120" t="s">
        <v>406</v>
      </c>
      <c r="CB15" s="120" t="s">
        <v>406</v>
      </c>
      <c r="CC15" s="120" t="s">
        <v>406</v>
      </c>
      <c r="CD15" s="120" t="s">
        <v>406</v>
      </c>
      <c r="CE15" s="120" t="s">
        <v>406</v>
      </c>
      <c r="CF15" s="2"/>
      <c r="CG15" s="3"/>
      <c r="CH15" s="3"/>
      <c r="CI15" s="3"/>
      <c r="CJ15" s="3"/>
    </row>
    <row r="16" spans="1:88" ht="41.45" customHeight="1">
      <c r="A16" s="66" t="s">
        <v>218</v>
      </c>
      <c r="C16" s="67"/>
      <c r="D16" s="67"/>
      <c r="E16" s="68">
        <v>200</v>
      </c>
      <c r="F16" s="70"/>
      <c r="G16" s="98" t="s">
        <v>370</v>
      </c>
      <c r="H16" s="67"/>
      <c r="I16" s="71"/>
      <c r="J16" s="72"/>
      <c r="K16" s="72"/>
      <c r="L16" s="71" t="s">
        <v>406</v>
      </c>
      <c r="M16" s="75">
        <v>1</v>
      </c>
      <c r="N16" s="76">
        <v>730.6417236328125</v>
      </c>
      <c r="O16" s="76">
        <v>7757.27587890625</v>
      </c>
      <c r="P16" s="77"/>
      <c r="Q16" s="78"/>
      <c r="R16" s="78"/>
      <c r="S16" s="48">
        <v>2</v>
      </c>
      <c r="T16" s="82"/>
      <c r="U16" s="82"/>
      <c r="V16" s="49">
        <v>0</v>
      </c>
      <c r="W16" s="49">
        <v>0</v>
      </c>
      <c r="X16" s="49">
        <v>0</v>
      </c>
      <c r="Y16" s="49">
        <v>0.999989</v>
      </c>
      <c r="Z16" s="49">
        <v>0</v>
      </c>
      <c r="AA16" s="49"/>
      <c r="AB16" s="73">
        <v>16</v>
      </c>
      <c r="AC16" s="73"/>
      <c r="AD16" s="74"/>
      <c r="AE16" s="80" t="s">
        <v>306</v>
      </c>
      <c r="AF16" s="97" t="s">
        <v>320</v>
      </c>
      <c r="AG16" s="80"/>
      <c r="AH16" s="80"/>
      <c r="AI16" s="80"/>
      <c r="AJ16" s="80"/>
      <c r="AK16" s="80"/>
      <c r="AL16" s="80"/>
      <c r="AM16" s="80"/>
      <c r="AN16" s="80"/>
      <c r="AO16" s="80"/>
      <c r="AP16" s="80"/>
      <c r="AQ16" s="80"/>
      <c r="AR16" s="80"/>
      <c r="AS16" s="80"/>
      <c r="AT16" s="80" t="s">
        <v>404</v>
      </c>
      <c r="AU16" s="80"/>
      <c r="AV16" s="80"/>
      <c r="AW16" s="80"/>
      <c r="AX16" s="80"/>
      <c r="AY16" s="80"/>
      <c r="AZ16" s="80"/>
      <c r="BA16" s="80"/>
      <c r="BB16" s="80" t="s">
        <v>470</v>
      </c>
      <c r="BC16" s="80" t="s">
        <v>273</v>
      </c>
      <c r="BD16" s="101">
        <v>43405.75381944444</v>
      </c>
      <c r="BE16" s="97" t="s">
        <v>370</v>
      </c>
      <c r="BF16" s="97" t="s">
        <v>320</v>
      </c>
      <c r="BG16" s="80">
        <v>0</v>
      </c>
      <c r="BH16" s="80">
        <v>0</v>
      </c>
      <c r="BI16" s="80"/>
      <c r="BJ16" s="80" t="str">
        <f>REPLACE(INDEX(GroupVertices[Group],MATCH(Vertices[[#This Row],[Vertex]],GroupVertices[Vertex],0)),1,1,"")</f>
        <v>1</v>
      </c>
      <c r="BK16" s="48"/>
      <c r="BL16" s="49"/>
      <c r="BM16" s="48"/>
      <c r="BN16" s="49"/>
      <c r="BO16" s="48"/>
      <c r="BP16" s="49"/>
      <c r="BQ16" s="48"/>
      <c r="BR16" s="49"/>
      <c r="BS16" s="48"/>
      <c r="BT16" s="48"/>
      <c r="BU16" s="48"/>
      <c r="BV16" s="48"/>
      <c r="BW16" s="48"/>
      <c r="BX16" s="120" t="s">
        <v>406</v>
      </c>
      <c r="BY16" s="120" t="s">
        <v>406</v>
      </c>
      <c r="BZ16" s="120" t="s">
        <v>406</v>
      </c>
      <c r="CA16" s="120" t="s">
        <v>406</v>
      </c>
      <c r="CB16" s="120" t="s">
        <v>406</v>
      </c>
      <c r="CC16" s="120" t="s">
        <v>406</v>
      </c>
      <c r="CD16" s="120" t="s">
        <v>406</v>
      </c>
      <c r="CE16" s="120" t="s">
        <v>406</v>
      </c>
      <c r="CF16" s="2"/>
      <c r="CG16" s="3"/>
      <c r="CH16" s="3"/>
      <c r="CI16" s="3"/>
      <c r="CJ16" s="3"/>
    </row>
    <row r="17" spans="1:88" ht="41.45" customHeight="1">
      <c r="A17" s="66" t="s">
        <v>219</v>
      </c>
      <c r="C17" s="67"/>
      <c r="D17" s="67"/>
      <c r="E17" s="68">
        <v>200</v>
      </c>
      <c r="F17" s="70"/>
      <c r="G17" s="98" t="s">
        <v>371</v>
      </c>
      <c r="H17" s="67"/>
      <c r="I17" s="71"/>
      <c r="J17" s="72"/>
      <c r="K17" s="72"/>
      <c r="L17" s="71" t="s">
        <v>406</v>
      </c>
      <c r="M17" s="75">
        <v>1</v>
      </c>
      <c r="N17" s="76">
        <v>730.6417236328125</v>
      </c>
      <c r="O17" s="76">
        <v>6378.38818359375</v>
      </c>
      <c r="P17" s="77"/>
      <c r="Q17" s="78"/>
      <c r="R17" s="78"/>
      <c r="S17" s="48">
        <v>2</v>
      </c>
      <c r="T17" s="82"/>
      <c r="U17" s="82"/>
      <c r="V17" s="49">
        <v>0</v>
      </c>
      <c r="W17" s="49">
        <v>0</v>
      </c>
      <c r="X17" s="49">
        <v>0</v>
      </c>
      <c r="Y17" s="49">
        <v>0.999989</v>
      </c>
      <c r="Z17" s="49">
        <v>0</v>
      </c>
      <c r="AA17" s="49"/>
      <c r="AB17" s="73">
        <v>17</v>
      </c>
      <c r="AC17" s="73"/>
      <c r="AD17" s="74"/>
      <c r="AE17" s="80" t="s">
        <v>306</v>
      </c>
      <c r="AF17" s="97" t="s">
        <v>321</v>
      </c>
      <c r="AG17" s="80"/>
      <c r="AH17" s="80"/>
      <c r="AI17" s="80"/>
      <c r="AJ17" s="80"/>
      <c r="AK17" s="80"/>
      <c r="AL17" s="80"/>
      <c r="AM17" s="80"/>
      <c r="AN17" s="80"/>
      <c r="AO17" s="80"/>
      <c r="AP17" s="80"/>
      <c r="AQ17" s="80"/>
      <c r="AR17" s="80"/>
      <c r="AS17" s="80"/>
      <c r="AT17" s="80" t="s">
        <v>404</v>
      </c>
      <c r="AU17" s="80"/>
      <c r="AV17" s="80"/>
      <c r="AW17" s="80"/>
      <c r="AX17" s="80"/>
      <c r="AY17" s="80"/>
      <c r="AZ17" s="80"/>
      <c r="BA17" s="80"/>
      <c r="BB17" s="80" t="s">
        <v>470</v>
      </c>
      <c r="BC17" s="80" t="s">
        <v>273</v>
      </c>
      <c r="BD17" s="101">
        <v>43407.008356481485</v>
      </c>
      <c r="BE17" s="97" t="s">
        <v>371</v>
      </c>
      <c r="BF17" s="97" t="s">
        <v>321</v>
      </c>
      <c r="BG17" s="80">
        <v>0</v>
      </c>
      <c r="BH17" s="80">
        <v>0</v>
      </c>
      <c r="BI17" s="80"/>
      <c r="BJ17" s="80" t="str">
        <f>REPLACE(INDEX(GroupVertices[Group],MATCH(Vertices[[#This Row],[Vertex]],GroupVertices[Vertex],0)),1,1,"")</f>
        <v>1</v>
      </c>
      <c r="BK17" s="48"/>
      <c r="BL17" s="49"/>
      <c r="BM17" s="48"/>
      <c r="BN17" s="49"/>
      <c r="BO17" s="48"/>
      <c r="BP17" s="49"/>
      <c r="BQ17" s="48"/>
      <c r="BR17" s="49"/>
      <c r="BS17" s="48"/>
      <c r="BT17" s="48"/>
      <c r="BU17" s="48"/>
      <c r="BV17" s="48"/>
      <c r="BW17" s="48"/>
      <c r="BX17" s="120" t="s">
        <v>406</v>
      </c>
      <c r="BY17" s="120" t="s">
        <v>406</v>
      </c>
      <c r="BZ17" s="120" t="s">
        <v>406</v>
      </c>
      <c r="CA17" s="120" t="s">
        <v>406</v>
      </c>
      <c r="CB17" s="120" t="s">
        <v>406</v>
      </c>
      <c r="CC17" s="120" t="s">
        <v>406</v>
      </c>
      <c r="CD17" s="120" t="s">
        <v>406</v>
      </c>
      <c r="CE17" s="120" t="s">
        <v>406</v>
      </c>
      <c r="CF17" s="2"/>
      <c r="CG17" s="3"/>
      <c r="CH17" s="3"/>
      <c r="CI17" s="3"/>
      <c r="CJ17" s="3"/>
    </row>
    <row r="18" spans="1:88" ht="41.45" customHeight="1">
      <c r="A18" s="66" t="s">
        <v>220</v>
      </c>
      <c r="C18" s="67"/>
      <c r="D18" s="67"/>
      <c r="E18" s="68">
        <v>466.6666666666667</v>
      </c>
      <c r="F18" s="70"/>
      <c r="G18" s="98" t="s">
        <v>372</v>
      </c>
      <c r="H18" s="67"/>
      <c r="I18" s="50" t="s">
        <v>443</v>
      </c>
      <c r="J18" s="72"/>
      <c r="K18" s="72"/>
      <c r="L18" s="71" t="s">
        <v>411</v>
      </c>
      <c r="M18" s="75">
        <v>909.9090909090909</v>
      </c>
      <c r="N18" s="76">
        <v>730.6417236328125</v>
      </c>
      <c r="O18" s="76">
        <v>862.8370361328125</v>
      </c>
      <c r="P18" s="77"/>
      <c r="Q18" s="78"/>
      <c r="R18" s="78"/>
      <c r="S18" s="48">
        <v>2</v>
      </c>
      <c r="T18" s="82"/>
      <c r="U18" s="82"/>
      <c r="V18" s="49">
        <v>0</v>
      </c>
      <c r="W18" s="49">
        <v>0</v>
      </c>
      <c r="X18" s="49">
        <v>0</v>
      </c>
      <c r="Y18" s="49">
        <v>0.999989</v>
      </c>
      <c r="Z18" s="49">
        <v>0</v>
      </c>
      <c r="AA18" s="49"/>
      <c r="AB18" s="73">
        <v>18</v>
      </c>
      <c r="AC18" s="73"/>
      <c r="AD18" s="74"/>
      <c r="AE18" s="80" t="s">
        <v>306</v>
      </c>
      <c r="AF18" s="97" t="s">
        <v>322</v>
      </c>
      <c r="AG18" s="80"/>
      <c r="AH18" s="80"/>
      <c r="AI18" s="80"/>
      <c r="AJ18" s="80"/>
      <c r="AK18" s="80"/>
      <c r="AL18" s="80"/>
      <c r="AM18" s="80"/>
      <c r="AN18" s="80"/>
      <c r="AO18" s="80"/>
      <c r="AP18" s="80"/>
      <c r="AQ18" s="80"/>
      <c r="AR18" s="80"/>
      <c r="AS18" s="80"/>
      <c r="AT18" s="80" t="s">
        <v>404</v>
      </c>
      <c r="AU18" s="80"/>
      <c r="AV18" s="80"/>
      <c r="AW18" s="80"/>
      <c r="AX18" s="80"/>
      <c r="AY18" s="80"/>
      <c r="AZ18" s="80"/>
      <c r="BA18" s="80" t="s">
        <v>443</v>
      </c>
      <c r="BB18" s="80" t="s">
        <v>470</v>
      </c>
      <c r="BC18" s="80" t="s">
        <v>273</v>
      </c>
      <c r="BD18" s="101">
        <v>43475.028032407405</v>
      </c>
      <c r="BE18" s="97" t="s">
        <v>372</v>
      </c>
      <c r="BF18" s="97" t="s">
        <v>322</v>
      </c>
      <c r="BG18" s="80">
        <v>2</v>
      </c>
      <c r="BH18" s="80">
        <v>2</v>
      </c>
      <c r="BI18" s="80"/>
      <c r="BJ18" s="80" t="str">
        <f>REPLACE(INDEX(GroupVertices[Group],MATCH(Vertices[[#This Row],[Vertex]],GroupVertices[Vertex],0)),1,1,"")</f>
        <v>1</v>
      </c>
      <c r="BK18" s="48">
        <v>0</v>
      </c>
      <c r="BL18" s="49">
        <v>0</v>
      </c>
      <c r="BM18" s="48">
        <v>0</v>
      </c>
      <c r="BN18" s="49">
        <v>0</v>
      </c>
      <c r="BO18" s="48">
        <v>0</v>
      </c>
      <c r="BP18" s="49">
        <v>0</v>
      </c>
      <c r="BQ18" s="48">
        <v>37</v>
      </c>
      <c r="BR18" s="49">
        <v>100</v>
      </c>
      <c r="BS18" s="48">
        <v>37</v>
      </c>
      <c r="BT18" s="48"/>
      <c r="BU18" s="48"/>
      <c r="BV18" s="48"/>
      <c r="BW18" s="48"/>
      <c r="BX18" s="120" t="s">
        <v>406</v>
      </c>
      <c r="BY18" s="120" t="s">
        <v>406</v>
      </c>
      <c r="BZ18" s="120" t="s">
        <v>406</v>
      </c>
      <c r="CA18" s="120" t="s">
        <v>406</v>
      </c>
      <c r="CB18" s="120" t="s">
        <v>406</v>
      </c>
      <c r="CC18" s="120" t="s">
        <v>406</v>
      </c>
      <c r="CD18" s="120" t="s">
        <v>406</v>
      </c>
      <c r="CE18" s="120" t="s">
        <v>406</v>
      </c>
      <c r="CF18" s="2"/>
      <c r="CG18" s="3"/>
      <c r="CH18" s="3"/>
      <c r="CI18" s="3"/>
      <c r="CJ18" s="3"/>
    </row>
    <row r="19" spans="1:88" ht="41.45" customHeight="1">
      <c r="A19" s="66" t="s">
        <v>221</v>
      </c>
      <c r="C19" s="67"/>
      <c r="D19" s="67"/>
      <c r="E19" s="68">
        <v>200</v>
      </c>
      <c r="F19" s="70"/>
      <c r="G19" s="98" t="s">
        <v>373</v>
      </c>
      <c r="H19" s="67"/>
      <c r="I19" s="50" t="s">
        <v>444</v>
      </c>
      <c r="J19" s="72"/>
      <c r="K19" s="72"/>
      <c r="L19" s="71" t="s">
        <v>412</v>
      </c>
      <c r="M19" s="75">
        <v>1</v>
      </c>
      <c r="N19" s="76">
        <v>3143.705322265625</v>
      </c>
      <c r="O19" s="76">
        <v>7757.27587890625</v>
      </c>
      <c r="P19" s="77"/>
      <c r="Q19" s="78"/>
      <c r="R19" s="78"/>
      <c r="S19" s="48">
        <v>2</v>
      </c>
      <c r="T19" s="82"/>
      <c r="U19" s="82"/>
      <c r="V19" s="49">
        <v>0</v>
      </c>
      <c r="W19" s="49">
        <v>0</v>
      </c>
      <c r="X19" s="49">
        <v>0</v>
      </c>
      <c r="Y19" s="49">
        <v>0.999989</v>
      </c>
      <c r="Z19" s="49">
        <v>0</v>
      </c>
      <c r="AA19" s="49"/>
      <c r="AB19" s="73">
        <v>19</v>
      </c>
      <c r="AC19" s="73"/>
      <c r="AD19" s="74"/>
      <c r="AE19" s="80" t="s">
        <v>306</v>
      </c>
      <c r="AF19" s="97" t="s">
        <v>323</v>
      </c>
      <c r="AG19" s="80"/>
      <c r="AH19" s="80"/>
      <c r="AI19" s="80"/>
      <c r="AJ19" s="80"/>
      <c r="AK19" s="80"/>
      <c r="AL19" s="80"/>
      <c r="AM19" s="80"/>
      <c r="AN19" s="80"/>
      <c r="AO19" s="80"/>
      <c r="AP19" s="80"/>
      <c r="AQ19" s="80"/>
      <c r="AR19" s="80"/>
      <c r="AS19" s="80"/>
      <c r="AT19" s="80" t="s">
        <v>404</v>
      </c>
      <c r="AU19" s="80"/>
      <c r="AV19" s="80"/>
      <c r="AW19" s="80"/>
      <c r="AX19" s="80"/>
      <c r="AY19" s="80"/>
      <c r="AZ19" s="80"/>
      <c r="BA19" s="80" t="s">
        <v>444</v>
      </c>
      <c r="BB19" s="80" t="s">
        <v>470</v>
      </c>
      <c r="BC19" s="80" t="s">
        <v>273</v>
      </c>
      <c r="BD19" s="101">
        <v>43479.790671296294</v>
      </c>
      <c r="BE19" s="97" t="s">
        <v>373</v>
      </c>
      <c r="BF19" s="97" t="s">
        <v>323</v>
      </c>
      <c r="BG19" s="80">
        <v>0</v>
      </c>
      <c r="BH19" s="80">
        <v>0</v>
      </c>
      <c r="BI19" s="80"/>
      <c r="BJ19" s="80" t="str">
        <f>REPLACE(INDEX(GroupVertices[Group],MATCH(Vertices[[#This Row],[Vertex]],GroupVertices[Vertex],0)),1,1,"")</f>
        <v>1</v>
      </c>
      <c r="BK19" s="48">
        <v>2</v>
      </c>
      <c r="BL19" s="49">
        <v>5.2631578947368425</v>
      </c>
      <c r="BM19" s="48">
        <v>0</v>
      </c>
      <c r="BN19" s="49">
        <v>0</v>
      </c>
      <c r="BO19" s="48">
        <v>0</v>
      </c>
      <c r="BP19" s="49">
        <v>0</v>
      </c>
      <c r="BQ19" s="48">
        <v>36</v>
      </c>
      <c r="BR19" s="49">
        <v>94.73684210526316</v>
      </c>
      <c r="BS19" s="48">
        <v>38</v>
      </c>
      <c r="BT19" s="48"/>
      <c r="BU19" s="48"/>
      <c r="BV19" s="48"/>
      <c r="BW19" s="48"/>
      <c r="BX19" s="120" t="s">
        <v>406</v>
      </c>
      <c r="BY19" s="120" t="s">
        <v>406</v>
      </c>
      <c r="BZ19" s="120" t="s">
        <v>406</v>
      </c>
      <c r="CA19" s="120" t="s">
        <v>406</v>
      </c>
      <c r="CB19" s="120" t="s">
        <v>406</v>
      </c>
      <c r="CC19" s="120" t="s">
        <v>406</v>
      </c>
      <c r="CD19" s="120" t="s">
        <v>406</v>
      </c>
      <c r="CE19" s="120" t="s">
        <v>406</v>
      </c>
      <c r="CF19" s="2"/>
      <c r="CG19" s="3"/>
      <c r="CH19" s="3"/>
      <c r="CI19" s="3"/>
      <c r="CJ19" s="3"/>
    </row>
    <row r="20" spans="1:88" ht="41.45" customHeight="1">
      <c r="A20" s="66" t="s">
        <v>222</v>
      </c>
      <c r="C20" s="67"/>
      <c r="D20" s="67"/>
      <c r="E20" s="68">
        <v>200</v>
      </c>
      <c r="F20" s="70"/>
      <c r="G20" s="98" t="s">
        <v>374</v>
      </c>
      <c r="H20" s="67"/>
      <c r="I20" s="50" t="s">
        <v>445</v>
      </c>
      <c r="J20" s="72"/>
      <c r="K20" s="72"/>
      <c r="L20" s="71" t="s">
        <v>413</v>
      </c>
      <c r="M20" s="75">
        <v>1</v>
      </c>
      <c r="N20" s="76">
        <v>1937.173583984375</v>
      </c>
      <c r="O20" s="76">
        <v>7757.27587890625</v>
      </c>
      <c r="P20" s="77"/>
      <c r="Q20" s="78"/>
      <c r="R20" s="78"/>
      <c r="S20" s="48">
        <v>2</v>
      </c>
      <c r="T20" s="82"/>
      <c r="U20" s="82"/>
      <c r="V20" s="49">
        <v>0</v>
      </c>
      <c r="W20" s="49">
        <v>0</v>
      </c>
      <c r="X20" s="49">
        <v>0</v>
      </c>
      <c r="Y20" s="49">
        <v>0.999989</v>
      </c>
      <c r="Z20" s="49">
        <v>0</v>
      </c>
      <c r="AA20" s="49"/>
      <c r="AB20" s="73">
        <v>20</v>
      </c>
      <c r="AC20" s="73"/>
      <c r="AD20" s="74"/>
      <c r="AE20" s="80" t="s">
        <v>306</v>
      </c>
      <c r="AF20" s="97" t="s">
        <v>324</v>
      </c>
      <c r="AG20" s="80"/>
      <c r="AH20" s="80"/>
      <c r="AI20" s="80"/>
      <c r="AJ20" s="80"/>
      <c r="AK20" s="80"/>
      <c r="AL20" s="80"/>
      <c r="AM20" s="80"/>
      <c r="AN20" s="80"/>
      <c r="AO20" s="80"/>
      <c r="AP20" s="80"/>
      <c r="AQ20" s="80"/>
      <c r="AR20" s="80"/>
      <c r="AS20" s="80"/>
      <c r="AT20" s="80" t="s">
        <v>404</v>
      </c>
      <c r="AU20" s="80"/>
      <c r="AV20" s="80"/>
      <c r="AW20" s="80"/>
      <c r="AX20" s="80"/>
      <c r="AY20" s="80"/>
      <c r="AZ20" s="80"/>
      <c r="BA20" s="80" t="s">
        <v>445</v>
      </c>
      <c r="BB20" s="80" t="s">
        <v>470</v>
      </c>
      <c r="BC20" s="80" t="s">
        <v>273</v>
      </c>
      <c r="BD20" s="101">
        <v>43481.837164351855</v>
      </c>
      <c r="BE20" s="97" t="s">
        <v>374</v>
      </c>
      <c r="BF20" s="97" t="s">
        <v>324</v>
      </c>
      <c r="BG20" s="80">
        <v>0</v>
      </c>
      <c r="BH20" s="80">
        <v>0</v>
      </c>
      <c r="BI20" s="80"/>
      <c r="BJ20" s="80" t="str">
        <f>REPLACE(INDEX(GroupVertices[Group],MATCH(Vertices[[#This Row],[Vertex]],GroupVertices[Vertex],0)),1,1,"")</f>
        <v>1</v>
      </c>
      <c r="BK20" s="48">
        <v>1</v>
      </c>
      <c r="BL20" s="49">
        <v>4.761904761904762</v>
      </c>
      <c r="BM20" s="48">
        <v>0</v>
      </c>
      <c r="BN20" s="49">
        <v>0</v>
      </c>
      <c r="BO20" s="48">
        <v>0</v>
      </c>
      <c r="BP20" s="49">
        <v>0</v>
      </c>
      <c r="BQ20" s="48">
        <v>20</v>
      </c>
      <c r="BR20" s="49">
        <v>95.23809523809524</v>
      </c>
      <c r="BS20" s="48">
        <v>21</v>
      </c>
      <c r="BT20" s="48"/>
      <c r="BU20" s="48"/>
      <c r="BV20" s="48"/>
      <c r="BW20" s="48"/>
      <c r="BX20" s="120" t="s">
        <v>406</v>
      </c>
      <c r="BY20" s="120" t="s">
        <v>406</v>
      </c>
      <c r="BZ20" s="120" t="s">
        <v>406</v>
      </c>
      <c r="CA20" s="120" t="s">
        <v>406</v>
      </c>
      <c r="CB20" s="120" t="s">
        <v>406</v>
      </c>
      <c r="CC20" s="120" t="s">
        <v>406</v>
      </c>
      <c r="CD20" s="120" t="s">
        <v>406</v>
      </c>
      <c r="CE20" s="120" t="s">
        <v>406</v>
      </c>
      <c r="CF20" s="2"/>
      <c r="CG20" s="3"/>
      <c r="CH20" s="3"/>
      <c r="CI20" s="3"/>
      <c r="CJ20" s="3"/>
    </row>
    <row r="21" spans="1:88" ht="41.45" customHeight="1">
      <c r="A21" s="66" t="s">
        <v>223</v>
      </c>
      <c r="C21" s="67"/>
      <c r="D21" s="67"/>
      <c r="E21" s="68">
        <v>333.33333333333337</v>
      </c>
      <c r="F21" s="70"/>
      <c r="G21" s="98" t="s">
        <v>375</v>
      </c>
      <c r="H21" s="67"/>
      <c r="I21" s="71" t="s">
        <v>446</v>
      </c>
      <c r="J21" s="72"/>
      <c r="K21" s="72"/>
      <c r="L21" s="71" t="s">
        <v>414</v>
      </c>
      <c r="M21" s="75">
        <v>455.45454545454544</v>
      </c>
      <c r="N21" s="76">
        <v>730.6417236328125</v>
      </c>
      <c r="O21" s="76">
        <v>2241.72509765625</v>
      </c>
      <c r="P21" s="77"/>
      <c r="Q21" s="78"/>
      <c r="R21" s="78"/>
      <c r="S21" s="48">
        <v>2</v>
      </c>
      <c r="T21" s="82"/>
      <c r="U21" s="82"/>
      <c r="V21" s="49">
        <v>0</v>
      </c>
      <c r="W21" s="49">
        <v>0</v>
      </c>
      <c r="X21" s="49">
        <v>0</v>
      </c>
      <c r="Y21" s="49">
        <v>0.999989</v>
      </c>
      <c r="Z21" s="49">
        <v>0</v>
      </c>
      <c r="AA21" s="49"/>
      <c r="AB21" s="73">
        <v>21</v>
      </c>
      <c r="AC21" s="73"/>
      <c r="AD21" s="74"/>
      <c r="AE21" s="80" t="s">
        <v>306</v>
      </c>
      <c r="AF21" s="97" t="s">
        <v>325</v>
      </c>
      <c r="AG21" s="80"/>
      <c r="AH21" s="80"/>
      <c r="AI21" s="80"/>
      <c r="AJ21" s="80"/>
      <c r="AK21" s="80"/>
      <c r="AL21" s="80"/>
      <c r="AM21" s="80"/>
      <c r="AN21" s="80"/>
      <c r="AO21" s="80"/>
      <c r="AP21" s="80"/>
      <c r="AQ21" s="80"/>
      <c r="AR21" s="80"/>
      <c r="AS21" s="80"/>
      <c r="AT21" s="80" t="s">
        <v>404</v>
      </c>
      <c r="AU21" s="80"/>
      <c r="AV21" s="80"/>
      <c r="AW21" s="80"/>
      <c r="AX21" s="80"/>
      <c r="AY21" s="80"/>
      <c r="AZ21" s="80"/>
      <c r="BA21" s="80" t="s">
        <v>446</v>
      </c>
      <c r="BB21" s="80" t="s">
        <v>470</v>
      </c>
      <c r="BC21" s="80" t="s">
        <v>273</v>
      </c>
      <c r="BD21" s="101">
        <v>43488.71900462963</v>
      </c>
      <c r="BE21" s="97" t="s">
        <v>375</v>
      </c>
      <c r="BF21" s="97" t="s">
        <v>325</v>
      </c>
      <c r="BG21" s="80">
        <v>1</v>
      </c>
      <c r="BH21" s="80">
        <v>0</v>
      </c>
      <c r="BI21" s="80"/>
      <c r="BJ21" s="80" t="str">
        <f>REPLACE(INDEX(GroupVertices[Group],MATCH(Vertices[[#This Row],[Vertex]],GroupVertices[Vertex],0)),1,1,"")</f>
        <v>1</v>
      </c>
      <c r="BK21" s="48">
        <v>0</v>
      </c>
      <c r="BL21" s="49">
        <v>0</v>
      </c>
      <c r="BM21" s="48">
        <v>0</v>
      </c>
      <c r="BN21" s="49">
        <v>0</v>
      </c>
      <c r="BO21" s="48">
        <v>0</v>
      </c>
      <c r="BP21" s="49">
        <v>0</v>
      </c>
      <c r="BQ21" s="48">
        <v>22</v>
      </c>
      <c r="BR21" s="49">
        <v>100</v>
      </c>
      <c r="BS21" s="48">
        <v>22</v>
      </c>
      <c r="BT21" s="48"/>
      <c r="BU21" s="48"/>
      <c r="BV21" s="48"/>
      <c r="BW21" s="48"/>
      <c r="BX21" s="120" t="s">
        <v>406</v>
      </c>
      <c r="BY21" s="120" t="s">
        <v>406</v>
      </c>
      <c r="BZ21" s="120" t="s">
        <v>406</v>
      </c>
      <c r="CA21" s="120" t="s">
        <v>406</v>
      </c>
      <c r="CB21" s="120" t="s">
        <v>406</v>
      </c>
      <c r="CC21" s="120" t="s">
        <v>406</v>
      </c>
      <c r="CD21" s="120" t="s">
        <v>406</v>
      </c>
      <c r="CE21" s="120" t="s">
        <v>406</v>
      </c>
      <c r="CF21" s="2"/>
      <c r="CG21" s="3"/>
      <c r="CH21" s="3"/>
      <c r="CI21" s="3"/>
      <c r="CJ21" s="3"/>
    </row>
    <row r="22" spans="1:88" ht="41.45" customHeight="1">
      <c r="A22" s="66" t="s">
        <v>224</v>
      </c>
      <c r="C22" s="67"/>
      <c r="D22" s="67"/>
      <c r="E22" s="68">
        <v>1000</v>
      </c>
      <c r="F22" s="70"/>
      <c r="G22" s="98" t="s">
        <v>376</v>
      </c>
      <c r="H22" s="67"/>
      <c r="I22" s="71"/>
      <c r="J22" s="72"/>
      <c r="K22" s="72"/>
      <c r="L22" s="71" t="s">
        <v>406</v>
      </c>
      <c r="M22" s="75">
        <v>9999</v>
      </c>
      <c r="N22" s="76">
        <v>5850.44873046875</v>
      </c>
      <c r="O22" s="76">
        <v>4744.8984375</v>
      </c>
      <c r="P22" s="77"/>
      <c r="Q22" s="78"/>
      <c r="R22" s="78"/>
      <c r="S22" s="48">
        <v>8</v>
      </c>
      <c r="T22" s="82"/>
      <c r="U22" s="82"/>
      <c r="V22" s="49">
        <v>115.459524</v>
      </c>
      <c r="W22" s="49">
        <v>0.018519</v>
      </c>
      <c r="X22" s="49">
        <v>0.022788</v>
      </c>
      <c r="Y22" s="49">
        <v>1.665439</v>
      </c>
      <c r="Z22" s="49">
        <v>0.17857142857142858</v>
      </c>
      <c r="AA22" s="49"/>
      <c r="AB22" s="73">
        <v>22</v>
      </c>
      <c r="AC22" s="73"/>
      <c r="AD22" s="74"/>
      <c r="AE22" s="80" t="s">
        <v>306</v>
      </c>
      <c r="AF22" s="97" t="s">
        <v>326</v>
      </c>
      <c r="AG22" s="80"/>
      <c r="AH22" s="80"/>
      <c r="AI22" s="80"/>
      <c r="AJ22" s="80"/>
      <c r="AK22" s="80"/>
      <c r="AL22" s="80"/>
      <c r="AM22" s="80"/>
      <c r="AN22" s="80"/>
      <c r="AO22" s="80"/>
      <c r="AP22" s="80"/>
      <c r="AQ22" s="80"/>
      <c r="AR22" s="80"/>
      <c r="AS22" s="80"/>
      <c r="AT22" s="80" t="s">
        <v>404</v>
      </c>
      <c r="AU22" s="80"/>
      <c r="AV22" s="80"/>
      <c r="AW22" s="80"/>
      <c r="AX22" s="80"/>
      <c r="AY22" s="80"/>
      <c r="AZ22" s="80"/>
      <c r="BA22" s="80"/>
      <c r="BB22" s="80" t="s">
        <v>470</v>
      </c>
      <c r="BC22" s="80" t="s">
        <v>273</v>
      </c>
      <c r="BD22" s="101">
        <v>43174.83427083334</v>
      </c>
      <c r="BE22" s="97" t="s">
        <v>376</v>
      </c>
      <c r="BF22" s="97" t="s">
        <v>326</v>
      </c>
      <c r="BG22" s="80">
        <v>22</v>
      </c>
      <c r="BH22" s="80">
        <v>1</v>
      </c>
      <c r="BI22" s="80">
        <v>3</v>
      </c>
      <c r="BJ22" s="80" t="str">
        <f>REPLACE(INDEX(GroupVertices[Group],MATCH(Vertices[[#This Row],[Vertex]],GroupVertices[Vertex],0)),1,1,"")</f>
        <v>2</v>
      </c>
      <c r="BK22" s="48"/>
      <c r="BL22" s="49"/>
      <c r="BM22" s="48"/>
      <c r="BN22" s="49"/>
      <c r="BO22" s="48"/>
      <c r="BP22" s="49"/>
      <c r="BQ22" s="48"/>
      <c r="BR22" s="49"/>
      <c r="BS22" s="48"/>
      <c r="BT22" s="48"/>
      <c r="BU22" s="48"/>
      <c r="BV22" s="48"/>
      <c r="BW22" s="48"/>
      <c r="BX22" s="120" t="s">
        <v>406</v>
      </c>
      <c r="BY22" s="120" t="s">
        <v>406</v>
      </c>
      <c r="BZ22" s="120" t="s">
        <v>406</v>
      </c>
      <c r="CA22" s="120" t="s">
        <v>406</v>
      </c>
      <c r="CB22" s="120" t="s">
        <v>406</v>
      </c>
      <c r="CC22" s="120" t="s">
        <v>406</v>
      </c>
      <c r="CD22" s="120" t="s">
        <v>406</v>
      </c>
      <c r="CE22" s="120" t="s">
        <v>406</v>
      </c>
      <c r="CF22" s="2"/>
      <c r="CG22" s="3"/>
      <c r="CH22" s="3"/>
      <c r="CI22" s="3"/>
      <c r="CJ22" s="3"/>
    </row>
    <row r="23" spans="1:88" ht="41.45" customHeight="1">
      <c r="A23" s="66" t="s">
        <v>248</v>
      </c>
      <c r="C23" s="67"/>
      <c r="D23" s="67"/>
      <c r="E23" s="68">
        <v>466.6666666666667</v>
      </c>
      <c r="F23" s="70"/>
      <c r="G23" s="98" t="s">
        <v>377</v>
      </c>
      <c r="H23" s="67"/>
      <c r="I23" s="50" t="s">
        <v>447</v>
      </c>
      <c r="J23" s="72"/>
      <c r="K23" s="72"/>
      <c r="L23" s="71" t="s">
        <v>415</v>
      </c>
      <c r="M23" s="75">
        <v>909.9090909090909</v>
      </c>
      <c r="N23" s="76">
        <v>6973.82177734375</v>
      </c>
      <c r="O23" s="76">
        <v>5865.0703125</v>
      </c>
      <c r="P23" s="77"/>
      <c r="Q23" s="78"/>
      <c r="R23" s="78"/>
      <c r="S23" s="48">
        <v>1</v>
      </c>
      <c r="T23" s="82"/>
      <c r="U23" s="82"/>
      <c r="V23" s="49">
        <v>0</v>
      </c>
      <c r="W23" s="49">
        <v>0.012048</v>
      </c>
      <c r="X23" s="49">
        <v>0.002325</v>
      </c>
      <c r="Y23" s="49">
        <v>0.326953</v>
      </c>
      <c r="Z23" s="49">
        <v>0</v>
      </c>
      <c r="AA23" s="49"/>
      <c r="AB23" s="73">
        <v>23</v>
      </c>
      <c r="AC23" s="73"/>
      <c r="AD23" s="74"/>
      <c r="AE23" s="80" t="s">
        <v>306</v>
      </c>
      <c r="AF23" s="97" t="s">
        <v>327</v>
      </c>
      <c r="AG23" s="80"/>
      <c r="AH23" s="80"/>
      <c r="AI23" s="80"/>
      <c r="AJ23" s="80"/>
      <c r="AK23" s="80"/>
      <c r="AL23" s="80"/>
      <c r="AM23" s="80"/>
      <c r="AN23" s="80"/>
      <c r="AO23" s="80"/>
      <c r="AP23" s="80"/>
      <c r="AQ23" s="80"/>
      <c r="AR23" s="80"/>
      <c r="AS23" s="80"/>
      <c r="AT23" s="80" t="s">
        <v>404</v>
      </c>
      <c r="AU23" s="80"/>
      <c r="AV23" s="80"/>
      <c r="AW23" s="80"/>
      <c r="AX23" s="80"/>
      <c r="AY23" s="80"/>
      <c r="AZ23" s="80"/>
      <c r="BA23" s="80" t="s">
        <v>447</v>
      </c>
      <c r="BB23" s="80" t="s">
        <v>470</v>
      </c>
      <c r="BC23" s="80" t="s">
        <v>273</v>
      </c>
      <c r="BD23" s="101">
        <v>43167.78050925926</v>
      </c>
      <c r="BE23" s="97" t="s">
        <v>377</v>
      </c>
      <c r="BF23" s="97" t="s">
        <v>327</v>
      </c>
      <c r="BG23" s="80">
        <v>2</v>
      </c>
      <c r="BH23" s="80">
        <v>0</v>
      </c>
      <c r="BI23" s="80">
        <v>1</v>
      </c>
      <c r="BJ23" s="80" t="str">
        <f>REPLACE(INDEX(GroupVertices[Group],MATCH(Vertices[[#This Row],[Vertex]],GroupVertices[Vertex],0)),1,1,"")</f>
        <v>2</v>
      </c>
      <c r="BK23" s="48">
        <v>1</v>
      </c>
      <c r="BL23" s="49">
        <v>4.166666666666667</v>
      </c>
      <c r="BM23" s="48">
        <v>0</v>
      </c>
      <c r="BN23" s="49">
        <v>0</v>
      </c>
      <c r="BO23" s="48">
        <v>0</v>
      </c>
      <c r="BP23" s="49">
        <v>0</v>
      </c>
      <c r="BQ23" s="48">
        <v>23</v>
      </c>
      <c r="BR23" s="49">
        <v>95.83333333333333</v>
      </c>
      <c r="BS23" s="48">
        <v>24</v>
      </c>
      <c r="BT23" s="48"/>
      <c r="BU23" s="48"/>
      <c r="BV23" s="48"/>
      <c r="BW23" s="48"/>
      <c r="BX23" s="48"/>
      <c r="BY23" s="48"/>
      <c r="BZ23" s="48"/>
      <c r="CA23" s="48"/>
      <c r="CB23" s="48"/>
      <c r="CC23" s="48"/>
      <c r="CD23" s="48"/>
      <c r="CE23" s="48"/>
      <c r="CF23" s="2"/>
      <c r="CG23" s="3"/>
      <c r="CH23" s="3"/>
      <c r="CI23" s="3"/>
      <c r="CJ23" s="3"/>
    </row>
    <row r="24" spans="1:88" ht="41.45" customHeight="1">
      <c r="A24" s="66" t="s">
        <v>225</v>
      </c>
      <c r="C24" s="67"/>
      <c r="D24" s="67"/>
      <c r="E24" s="68">
        <v>333.33333333333337</v>
      </c>
      <c r="F24" s="70"/>
      <c r="G24" s="98" t="s">
        <v>378</v>
      </c>
      <c r="H24" s="67"/>
      <c r="I24" s="50" t="s">
        <v>448</v>
      </c>
      <c r="J24" s="72"/>
      <c r="K24" s="72"/>
      <c r="L24" s="71" t="s">
        <v>416</v>
      </c>
      <c r="M24" s="75">
        <v>455.45454545454544</v>
      </c>
      <c r="N24" s="76">
        <v>4673.48046875</v>
      </c>
      <c r="O24" s="76">
        <v>7611.0341796875</v>
      </c>
      <c r="P24" s="77"/>
      <c r="Q24" s="78"/>
      <c r="R24" s="78"/>
      <c r="S24" s="48">
        <v>1</v>
      </c>
      <c r="T24" s="82"/>
      <c r="U24" s="82"/>
      <c r="V24" s="49">
        <v>0</v>
      </c>
      <c r="W24" s="49">
        <v>0.012048</v>
      </c>
      <c r="X24" s="49">
        <v>0.002325</v>
      </c>
      <c r="Y24" s="49">
        <v>0.326953</v>
      </c>
      <c r="Z24" s="49">
        <v>0</v>
      </c>
      <c r="AA24" s="49"/>
      <c r="AB24" s="73">
        <v>24</v>
      </c>
      <c r="AC24" s="73"/>
      <c r="AD24" s="74"/>
      <c r="AE24" s="80" t="s">
        <v>306</v>
      </c>
      <c r="AF24" s="97" t="s">
        <v>328</v>
      </c>
      <c r="AG24" s="80"/>
      <c r="AH24" s="80"/>
      <c r="AI24" s="80"/>
      <c r="AJ24" s="80"/>
      <c r="AK24" s="80"/>
      <c r="AL24" s="80"/>
      <c r="AM24" s="80"/>
      <c r="AN24" s="80"/>
      <c r="AO24" s="80"/>
      <c r="AP24" s="80"/>
      <c r="AQ24" s="80"/>
      <c r="AR24" s="80"/>
      <c r="AS24" s="80"/>
      <c r="AT24" s="80" t="s">
        <v>404</v>
      </c>
      <c r="AU24" s="80"/>
      <c r="AV24" s="80"/>
      <c r="AW24" s="80"/>
      <c r="AX24" s="80"/>
      <c r="AY24" s="80"/>
      <c r="AZ24" s="80"/>
      <c r="BA24" s="80" t="s">
        <v>448</v>
      </c>
      <c r="BB24" s="80" t="s">
        <v>470</v>
      </c>
      <c r="BC24" s="80" t="s">
        <v>273</v>
      </c>
      <c r="BD24" s="101">
        <v>43242.84342592592</v>
      </c>
      <c r="BE24" s="97" t="s">
        <v>378</v>
      </c>
      <c r="BF24" s="97" t="s">
        <v>328</v>
      </c>
      <c r="BG24" s="80">
        <v>1</v>
      </c>
      <c r="BH24" s="80">
        <v>0</v>
      </c>
      <c r="BI24" s="80"/>
      <c r="BJ24" s="80" t="str">
        <f>REPLACE(INDEX(GroupVertices[Group],MATCH(Vertices[[#This Row],[Vertex]],GroupVertices[Vertex],0)),1,1,"")</f>
        <v>2</v>
      </c>
      <c r="BK24" s="48">
        <v>1</v>
      </c>
      <c r="BL24" s="49">
        <v>4.3478260869565215</v>
      </c>
      <c r="BM24" s="48">
        <v>0</v>
      </c>
      <c r="BN24" s="49">
        <v>0</v>
      </c>
      <c r="BO24" s="48">
        <v>0</v>
      </c>
      <c r="BP24" s="49">
        <v>0</v>
      </c>
      <c r="BQ24" s="48">
        <v>22</v>
      </c>
      <c r="BR24" s="49">
        <v>95.65217391304348</v>
      </c>
      <c r="BS24" s="48">
        <v>23</v>
      </c>
      <c r="BT24" s="48"/>
      <c r="BU24" s="48"/>
      <c r="BV24" s="48"/>
      <c r="BW24" s="48"/>
      <c r="BX24" s="120" t="s">
        <v>406</v>
      </c>
      <c r="BY24" s="120" t="s">
        <v>406</v>
      </c>
      <c r="BZ24" s="120" t="s">
        <v>406</v>
      </c>
      <c r="CA24" s="120" t="s">
        <v>406</v>
      </c>
      <c r="CB24" s="120" t="s">
        <v>406</v>
      </c>
      <c r="CC24" s="120" t="s">
        <v>406</v>
      </c>
      <c r="CD24" s="120" t="s">
        <v>406</v>
      </c>
      <c r="CE24" s="120" t="s">
        <v>406</v>
      </c>
      <c r="CF24" s="2"/>
      <c r="CG24" s="3"/>
      <c r="CH24" s="3"/>
      <c r="CI24" s="3"/>
      <c r="CJ24" s="3"/>
    </row>
    <row r="25" spans="1:88" ht="41.45" customHeight="1">
      <c r="A25" s="66" t="s">
        <v>226</v>
      </c>
      <c r="C25" s="67"/>
      <c r="D25" s="67"/>
      <c r="E25" s="68">
        <v>1000</v>
      </c>
      <c r="F25" s="70"/>
      <c r="G25" s="98" t="s">
        <v>379</v>
      </c>
      <c r="H25" s="67"/>
      <c r="I25" s="50" t="s">
        <v>449</v>
      </c>
      <c r="J25" s="72"/>
      <c r="K25" s="72"/>
      <c r="L25" s="71" t="s">
        <v>417</v>
      </c>
      <c r="M25" s="75">
        <v>2727.7272727272725</v>
      </c>
      <c r="N25" s="76">
        <v>3874.344482421875</v>
      </c>
      <c r="O25" s="76">
        <v>9526.740234375</v>
      </c>
      <c r="P25" s="77"/>
      <c r="Q25" s="78"/>
      <c r="R25" s="78"/>
      <c r="S25" s="48">
        <v>3</v>
      </c>
      <c r="T25" s="82"/>
      <c r="U25" s="82"/>
      <c r="V25" s="49">
        <v>7.066667</v>
      </c>
      <c r="W25" s="49">
        <v>0.011111</v>
      </c>
      <c r="X25" s="49">
        <v>0.001496</v>
      </c>
      <c r="Y25" s="49">
        <v>0.826492</v>
      </c>
      <c r="Z25" s="49">
        <v>0.3333333333333333</v>
      </c>
      <c r="AA25" s="49"/>
      <c r="AB25" s="73">
        <v>25</v>
      </c>
      <c r="AC25" s="73"/>
      <c r="AD25" s="74"/>
      <c r="AE25" s="80" t="s">
        <v>306</v>
      </c>
      <c r="AF25" s="97" t="s">
        <v>329</v>
      </c>
      <c r="AG25" s="80"/>
      <c r="AH25" s="80"/>
      <c r="AI25" s="80"/>
      <c r="AJ25" s="80"/>
      <c r="AK25" s="80"/>
      <c r="AL25" s="80"/>
      <c r="AM25" s="80"/>
      <c r="AN25" s="80"/>
      <c r="AO25" s="80"/>
      <c r="AP25" s="80"/>
      <c r="AQ25" s="80"/>
      <c r="AR25" s="80"/>
      <c r="AS25" s="80"/>
      <c r="AT25" s="80" t="s">
        <v>404</v>
      </c>
      <c r="AU25" s="80"/>
      <c r="AV25" s="80"/>
      <c r="AW25" s="80"/>
      <c r="AX25" s="80"/>
      <c r="AY25" s="80"/>
      <c r="AZ25" s="80"/>
      <c r="BA25" s="80" t="s">
        <v>449</v>
      </c>
      <c r="BB25" s="80" t="s">
        <v>470</v>
      </c>
      <c r="BC25" s="80" t="s">
        <v>273</v>
      </c>
      <c r="BD25" s="101">
        <v>43199.72851851852</v>
      </c>
      <c r="BE25" s="97" t="s">
        <v>379</v>
      </c>
      <c r="BF25" s="97" t="s">
        <v>329</v>
      </c>
      <c r="BG25" s="80">
        <v>6</v>
      </c>
      <c r="BH25" s="80">
        <v>0</v>
      </c>
      <c r="BI25" s="80">
        <v>4</v>
      </c>
      <c r="BJ25" s="80" t="str">
        <f>REPLACE(INDEX(GroupVertices[Group],MATCH(Vertices[[#This Row],[Vertex]],GroupVertices[Vertex],0)),1,1,"")</f>
        <v>2</v>
      </c>
      <c r="BK25" s="48">
        <v>5</v>
      </c>
      <c r="BL25" s="49">
        <v>2.293577981651376</v>
      </c>
      <c r="BM25" s="48">
        <v>2</v>
      </c>
      <c r="BN25" s="49">
        <v>0.9174311926605505</v>
      </c>
      <c r="BO25" s="48">
        <v>0</v>
      </c>
      <c r="BP25" s="49">
        <v>0</v>
      </c>
      <c r="BQ25" s="48">
        <v>211</v>
      </c>
      <c r="BR25" s="49">
        <v>96.78899082568807</v>
      </c>
      <c r="BS25" s="48">
        <v>218</v>
      </c>
      <c r="BT25" s="48"/>
      <c r="BU25" s="48"/>
      <c r="BV25" s="48"/>
      <c r="BW25" s="48"/>
      <c r="BX25" s="120" t="s">
        <v>406</v>
      </c>
      <c r="BY25" s="120" t="s">
        <v>406</v>
      </c>
      <c r="BZ25" s="120" t="s">
        <v>406</v>
      </c>
      <c r="CA25" s="120" t="s">
        <v>406</v>
      </c>
      <c r="CB25" s="120" t="s">
        <v>406</v>
      </c>
      <c r="CC25" s="120" t="s">
        <v>406</v>
      </c>
      <c r="CD25" s="120" t="s">
        <v>406</v>
      </c>
      <c r="CE25" s="120" t="s">
        <v>406</v>
      </c>
      <c r="CF25" s="2"/>
      <c r="CG25" s="3"/>
      <c r="CH25" s="3"/>
      <c r="CI25" s="3"/>
      <c r="CJ25" s="3"/>
    </row>
    <row r="26" spans="1:88" ht="41.45" customHeight="1">
      <c r="A26" s="66" t="s">
        <v>249</v>
      </c>
      <c r="C26" s="67"/>
      <c r="D26" s="67"/>
      <c r="E26" s="68">
        <v>466.6666666666667</v>
      </c>
      <c r="F26" s="70"/>
      <c r="G26" s="67"/>
      <c r="H26" s="67"/>
      <c r="I26" s="50" t="s">
        <v>450</v>
      </c>
      <c r="J26" s="72"/>
      <c r="K26" s="72"/>
      <c r="L26" s="71" t="s">
        <v>418</v>
      </c>
      <c r="M26" s="75">
        <v>909.9090909090909</v>
      </c>
      <c r="N26" s="76">
        <v>6844.361328125</v>
      </c>
      <c r="O26" s="76">
        <v>7239.62158203125</v>
      </c>
      <c r="P26" s="77"/>
      <c r="Q26" s="78"/>
      <c r="R26" s="78"/>
      <c r="S26" s="48">
        <v>2</v>
      </c>
      <c r="T26" s="82"/>
      <c r="U26" s="82"/>
      <c r="V26" s="49">
        <v>0</v>
      </c>
      <c r="W26" s="49">
        <v>0.009434</v>
      </c>
      <c r="X26" s="49">
        <v>0.00041</v>
      </c>
      <c r="Y26" s="49">
        <v>0.617517</v>
      </c>
      <c r="Z26" s="49">
        <v>1</v>
      </c>
      <c r="AA26" s="49"/>
      <c r="AB26" s="73">
        <v>26</v>
      </c>
      <c r="AC26" s="73"/>
      <c r="AD26" s="74"/>
      <c r="AE26" s="80" t="s">
        <v>306</v>
      </c>
      <c r="AF26" s="97" t="s">
        <v>330</v>
      </c>
      <c r="AG26" s="80"/>
      <c r="AH26" s="80"/>
      <c r="AI26" s="80"/>
      <c r="AJ26" s="80"/>
      <c r="AK26" s="80"/>
      <c r="AL26" s="80"/>
      <c r="AM26" s="80"/>
      <c r="AN26" s="80"/>
      <c r="AO26" s="80"/>
      <c r="AP26" s="80"/>
      <c r="AQ26" s="80"/>
      <c r="AR26" s="80"/>
      <c r="AS26" s="80"/>
      <c r="AT26" s="80" t="s">
        <v>404</v>
      </c>
      <c r="AU26" s="80"/>
      <c r="AV26" s="80"/>
      <c r="AW26" s="80"/>
      <c r="AX26" s="80"/>
      <c r="AY26" s="80"/>
      <c r="AZ26" s="80"/>
      <c r="BA26" s="80" t="s">
        <v>450</v>
      </c>
      <c r="BB26" s="80" t="s">
        <v>470</v>
      </c>
      <c r="BC26" s="80" t="s">
        <v>273</v>
      </c>
      <c r="BD26" s="101">
        <v>43140.74680555556</v>
      </c>
      <c r="BE26" s="80"/>
      <c r="BF26" s="97" t="s">
        <v>330</v>
      </c>
      <c r="BG26" s="80">
        <v>2</v>
      </c>
      <c r="BH26" s="80">
        <v>1</v>
      </c>
      <c r="BI26" s="80"/>
      <c r="BJ26" s="80" t="str">
        <f>REPLACE(INDEX(GroupVertices[Group],MATCH(Vertices[[#This Row],[Vertex]],GroupVertices[Vertex],0)),1,1,"")</f>
        <v>2</v>
      </c>
      <c r="BK26" s="48">
        <v>1</v>
      </c>
      <c r="BL26" s="49">
        <v>1.408450704225352</v>
      </c>
      <c r="BM26" s="48">
        <v>2</v>
      </c>
      <c r="BN26" s="49">
        <v>2.816901408450704</v>
      </c>
      <c r="BO26" s="48">
        <v>0</v>
      </c>
      <c r="BP26" s="49">
        <v>0</v>
      </c>
      <c r="BQ26" s="48">
        <v>68</v>
      </c>
      <c r="BR26" s="49">
        <v>95.77464788732394</v>
      </c>
      <c r="BS26" s="48">
        <v>71</v>
      </c>
      <c r="BT26" s="48"/>
      <c r="BU26" s="48"/>
      <c r="BV26" s="48"/>
      <c r="BW26" s="48"/>
      <c r="BX26" s="48"/>
      <c r="BY26" s="48"/>
      <c r="BZ26" s="48"/>
      <c r="CA26" s="48"/>
      <c r="CB26" s="48"/>
      <c r="CC26" s="48"/>
      <c r="CD26" s="48"/>
      <c r="CE26" s="48"/>
      <c r="CF26" s="2"/>
      <c r="CG26" s="3"/>
      <c r="CH26" s="3"/>
      <c r="CI26" s="3"/>
      <c r="CJ26" s="3"/>
    </row>
    <row r="27" spans="1:88" ht="41.45" customHeight="1">
      <c r="A27" s="66" t="s">
        <v>227</v>
      </c>
      <c r="C27" s="67"/>
      <c r="D27" s="67"/>
      <c r="E27" s="68">
        <v>466.6666666666667</v>
      </c>
      <c r="F27" s="70"/>
      <c r="G27" s="98" t="s">
        <v>359</v>
      </c>
      <c r="H27" s="67"/>
      <c r="I27" s="50" t="s">
        <v>439</v>
      </c>
      <c r="J27" s="72"/>
      <c r="K27" s="72"/>
      <c r="L27" s="71" t="s">
        <v>407</v>
      </c>
      <c r="M27" s="75">
        <v>909.9090909090909</v>
      </c>
      <c r="N27" s="76">
        <v>4982.140625</v>
      </c>
      <c r="O27" s="76">
        <v>3973.591796875</v>
      </c>
      <c r="P27" s="77"/>
      <c r="Q27" s="78"/>
      <c r="R27" s="78"/>
      <c r="S27" s="48">
        <v>3</v>
      </c>
      <c r="T27" s="82"/>
      <c r="U27" s="82"/>
      <c r="V27" s="49">
        <v>25.883333</v>
      </c>
      <c r="W27" s="49">
        <v>0.012658</v>
      </c>
      <c r="X27" s="49">
        <v>0.00252</v>
      </c>
      <c r="Y27" s="49">
        <v>0.82357</v>
      </c>
      <c r="Z27" s="49">
        <v>0.3333333333333333</v>
      </c>
      <c r="AA27" s="49"/>
      <c r="AB27" s="73">
        <v>27</v>
      </c>
      <c r="AC27" s="73"/>
      <c r="AD27" s="74"/>
      <c r="AE27" s="80" t="s">
        <v>306</v>
      </c>
      <c r="AF27" s="97" t="s">
        <v>331</v>
      </c>
      <c r="AG27" s="80"/>
      <c r="AH27" s="80"/>
      <c r="AI27" s="80"/>
      <c r="AJ27" s="80"/>
      <c r="AK27" s="80"/>
      <c r="AL27" s="80"/>
      <c r="AM27" s="80"/>
      <c r="AN27" s="80"/>
      <c r="AO27" s="80"/>
      <c r="AP27" s="80"/>
      <c r="AQ27" s="80"/>
      <c r="AR27" s="80"/>
      <c r="AS27" s="80"/>
      <c r="AT27" s="80" t="s">
        <v>404</v>
      </c>
      <c r="AU27" s="80"/>
      <c r="AV27" s="80"/>
      <c r="AW27" s="80"/>
      <c r="AX27" s="80"/>
      <c r="AY27" s="80"/>
      <c r="AZ27" s="80"/>
      <c r="BA27" s="80" t="s">
        <v>439</v>
      </c>
      <c r="BB27" s="80" t="s">
        <v>470</v>
      </c>
      <c r="BC27" s="80" t="s">
        <v>273</v>
      </c>
      <c r="BD27" s="101">
        <v>43245.69847222222</v>
      </c>
      <c r="BE27" s="97" t="s">
        <v>359</v>
      </c>
      <c r="BF27" s="97" t="s">
        <v>331</v>
      </c>
      <c r="BG27" s="80">
        <v>2</v>
      </c>
      <c r="BH27" s="80">
        <v>0</v>
      </c>
      <c r="BI27" s="80"/>
      <c r="BJ27" s="80" t="str">
        <f>REPLACE(INDEX(GroupVertices[Group],MATCH(Vertices[[#This Row],[Vertex]],GroupVertices[Vertex],0)),1,1,"")</f>
        <v>2</v>
      </c>
      <c r="BK27" s="48">
        <v>1</v>
      </c>
      <c r="BL27" s="49">
        <v>4</v>
      </c>
      <c r="BM27" s="48">
        <v>0</v>
      </c>
      <c r="BN27" s="49">
        <v>0</v>
      </c>
      <c r="BO27" s="48">
        <v>0</v>
      </c>
      <c r="BP27" s="49">
        <v>0</v>
      </c>
      <c r="BQ27" s="48">
        <v>24</v>
      </c>
      <c r="BR27" s="49">
        <v>96</v>
      </c>
      <c r="BS27" s="48">
        <v>25</v>
      </c>
      <c r="BT27" s="48"/>
      <c r="BU27" s="48"/>
      <c r="BV27" s="48"/>
      <c r="BW27" s="48"/>
      <c r="BX27" s="120" t="s">
        <v>406</v>
      </c>
      <c r="BY27" s="120" t="s">
        <v>406</v>
      </c>
      <c r="BZ27" s="120" t="s">
        <v>406</v>
      </c>
      <c r="CA27" s="120" t="s">
        <v>406</v>
      </c>
      <c r="CB27" s="120" t="s">
        <v>406</v>
      </c>
      <c r="CC27" s="120" t="s">
        <v>406</v>
      </c>
      <c r="CD27" s="120" t="s">
        <v>406</v>
      </c>
      <c r="CE27" s="120" t="s">
        <v>406</v>
      </c>
      <c r="CF27" s="2"/>
      <c r="CG27" s="3"/>
      <c r="CH27" s="3"/>
      <c r="CI27" s="3"/>
      <c r="CJ27" s="3"/>
    </row>
    <row r="28" spans="1:88" ht="41.45" customHeight="1">
      <c r="A28" s="66" t="s">
        <v>240</v>
      </c>
      <c r="C28" s="67"/>
      <c r="D28" s="67"/>
      <c r="E28" s="68">
        <v>466.6666666666667</v>
      </c>
      <c r="F28" s="70"/>
      <c r="G28" s="98" t="s">
        <v>380</v>
      </c>
      <c r="H28" s="67"/>
      <c r="I28" s="50" t="s">
        <v>451</v>
      </c>
      <c r="J28" s="72"/>
      <c r="K28" s="72"/>
      <c r="L28" s="71" t="s">
        <v>419</v>
      </c>
      <c r="M28" s="75">
        <v>909.9090909090909</v>
      </c>
      <c r="N28" s="76">
        <v>6668.38671875</v>
      </c>
      <c r="O28" s="76">
        <v>8713.2978515625</v>
      </c>
      <c r="P28" s="77"/>
      <c r="Q28" s="78"/>
      <c r="R28" s="78"/>
      <c r="S28" s="48">
        <v>4</v>
      </c>
      <c r="T28" s="82"/>
      <c r="U28" s="82"/>
      <c r="V28" s="49">
        <v>28.116667</v>
      </c>
      <c r="W28" s="49">
        <v>0.015385</v>
      </c>
      <c r="X28" s="49">
        <v>0.011731</v>
      </c>
      <c r="Y28" s="49">
        <v>0.85037</v>
      </c>
      <c r="Z28" s="49">
        <v>0.5</v>
      </c>
      <c r="AA28" s="49"/>
      <c r="AB28" s="73">
        <v>28</v>
      </c>
      <c r="AC28" s="73"/>
      <c r="AD28" s="74"/>
      <c r="AE28" s="80" t="s">
        <v>306</v>
      </c>
      <c r="AF28" s="97" t="s">
        <v>332</v>
      </c>
      <c r="AG28" s="80"/>
      <c r="AH28" s="80"/>
      <c r="AI28" s="80"/>
      <c r="AJ28" s="80"/>
      <c r="AK28" s="80"/>
      <c r="AL28" s="80"/>
      <c r="AM28" s="80"/>
      <c r="AN28" s="80"/>
      <c r="AO28" s="80"/>
      <c r="AP28" s="80"/>
      <c r="AQ28" s="80"/>
      <c r="AR28" s="80"/>
      <c r="AS28" s="80"/>
      <c r="AT28" s="80" t="s">
        <v>404</v>
      </c>
      <c r="AU28" s="80"/>
      <c r="AV28" s="80"/>
      <c r="AW28" s="80"/>
      <c r="AX28" s="80"/>
      <c r="AY28" s="80"/>
      <c r="AZ28" s="80"/>
      <c r="BA28" s="80" t="s">
        <v>451</v>
      </c>
      <c r="BB28" s="80" t="s">
        <v>470</v>
      </c>
      <c r="BC28" s="80" t="s">
        <v>273</v>
      </c>
      <c r="BD28" s="101">
        <v>43182.019780092596</v>
      </c>
      <c r="BE28" s="97" t="s">
        <v>380</v>
      </c>
      <c r="BF28" s="97" t="s">
        <v>332</v>
      </c>
      <c r="BG28" s="80">
        <v>2</v>
      </c>
      <c r="BH28" s="80">
        <v>0</v>
      </c>
      <c r="BI28" s="80">
        <v>2</v>
      </c>
      <c r="BJ28" s="80" t="str">
        <f>REPLACE(INDEX(GroupVertices[Group],MATCH(Vertices[[#This Row],[Vertex]],GroupVertices[Vertex],0)),1,1,"")</f>
        <v>2</v>
      </c>
      <c r="BK28" s="48">
        <v>1</v>
      </c>
      <c r="BL28" s="49">
        <v>2.9411764705882355</v>
      </c>
      <c r="BM28" s="48">
        <v>0</v>
      </c>
      <c r="BN28" s="49">
        <v>0</v>
      </c>
      <c r="BO28" s="48">
        <v>0</v>
      </c>
      <c r="BP28" s="49">
        <v>0</v>
      </c>
      <c r="BQ28" s="48">
        <v>33</v>
      </c>
      <c r="BR28" s="49">
        <v>97.05882352941177</v>
      </c>
      <c r="BS28" s="48">
        <v>34</v>
      </c>
      <c r="BT28" s="48"/>
      <c r="BU28" s="48"/>
      <c r="BV28" s="48"/>
      <c r="BW28" s="48"/>
      <c r="BX28" s="120" t="s">
        <v>406</v>
      </c>
      <c r="BY28" s="120" t="s">
        <v>406</v>
      </c>
      <c r="BZ28" s="120" t="s">
        <v>406</v>
      </c>
      <c r="CA28" s="120" t="s">
        <v>406</v>
      </c>
      <c r="CB28" s="120" t="s">
        <v>406</v>
      </c>
      <c r="CC28" s="120" t="s">
        <v>406</v>
      </c>
      <c r="CD28" s="120" t="s">
        <v>406</v>
      </c>
      <c r="CE28" s="120" t="s">
        <v>406</v>
      </c>
      <c r="CF28" s="2"/>
      <c r="CG28" s="3"/>
      <c r="CH28" s="3"/>
      <c r="CI28" s="3"/>
      <c r="CJ28" s="3"/>
    </row>
    <row r="29" spans="1:88" ht="41.45" customHeight="1">
      <c r="A29" s="66" t="s">
        <v>228</v>
      </c>
      <c r="C29" s="67"/>
      <c r="D29" s="67"/>
      <c r="E29" s="68">
        <v>333.33333333333337</v>
      </c>
      <c r="F29" s="70"/>
      <c r="G29" s="98" t="s">
        <v>381</v>
      </c>
      <c r="H29" s="67"/>
      <c r="I29" s="50" t="s">
        <v>452</v>
      </c>
      <c r="J29" s="72"/>
      <c r="K29" s="72"/>
      <c r="L29" s="71" t="s">
        <v>420</v>
      </c>
      <c r="M29" s="75">
        <v>455.45454545454544</v>
      </c>
      <c r="N29" s="76">
        <v>7122.2392578125</v>
      </c>
      <c r="O29" s="76">
        <v>1519.2001953125</v>
      </c>
      <c r="P29" s="77"/>
      <c r="Q29" s="78"/>
      <c r="R29" s="78"/>
      <c r="S29" s="48">
        <v>6</v>
      </c>
      <c r="T29" s="82"/>
      <c r="U29" s="82"/>
      <c r="V29" s="49">
        <v>0</v>
      </c>
      <c r="W29" s="49">
        <v>0.014925</v>
      </c>
      <c r="X29" s="49">
        <v>0.031088</v>
      </c>
      <c r="Y29" s="49">
        <v>0.884291</v>
      </c>
      <c r="Z29" s="49">
        <v>1</v>
      </c>
      <c r="AA29" s="49"/>
      <c r="AB29" s="73">
        <v>29</v>
      </c>
      <c r="AC29" s="73"/>
      <c r="AD29" s="74"/>
      <c r="AE29" s="80" t="s">
        <v>306</v>
      </c>
      <c r="AF29" s="97" t="s">
        <v>333</v>
      </c>
      <c r="AG29" s="80"/>
      <c r="AH29" s="80"/>
      <c r="AI29" s="80"/>
      <c r="AJ29" s="80"/>
      <c r="AK29" s="80"/>
      <c r="AL29" s="80"/>
      <c r="AM29" s="80"/>
      <c r="AN29" s="80"/>
      <c r="AO29" s="80"/>
      <c r="AP29" s="80"/>
      <c r="AQ29" s="80"/>
      <c r="AR29" s="80"/>
      <c r="AS29" s="80"/>
      <c r="AT29" s="80" t="s">
        <v>404</v>
      </c>
      <c r="AU29" s="80"/>
      <c r="AV29" s="80"/>
      <c r="AW29" s="80"/>
      <c r="AX29" s="80"/>
      <c r="AY29" s="80"/>
      <c r="AZ29" s="80"/>
      <c r="BA29" s="80" t="s">
        <v>452</v>
      </c>
      <c r="BB29" s="80" t="s">
        <v>470</v>
      </c>
      <c r="BC29" s="80" t="s">
        <v>273</v>
      </c>
      <c r="BD29" s="101">
        <v>43292.7825</v>
      </c>
      <c r="BE29" s="97" t="s">
        <v>381</v>
      </c>
      <c r="BF29" s="97" t="s">
        <v>333</v>
      </c>
      <c r="BG29" s="80">
        <v>1</v>
      </c>
      <c r="BH29" s="80">
        <v>0</v>
      </c>
      <c r="BI29" s="80">
        <v>1</v>
      </c>
      <c r="BJ29" s="80" t="str">
        <f>REPLACE(INDEX(GroupVertices[Group],MATCH(Vertices[[#This Row],[Vertex]],GroupVertices[Vertex],0)),1,1,"")</f>
        <v>4</v>
      </c>
      <c r="BK29" s="48">
        <v>1</v>
      </c>
      <c r="BL29" s="49">
        <v>4</v>
      </c>
      <c r="BM29" s="48">
        <v>0</v>
      </c>
      <c r="BN29" s="49">
        <v>0</v>
      </c>
      <c r="BO29" s="48">
        <v>0</v>
      </c>
      <c r="BP29" s="49">
        <v>0</v>
      </c>
      <c r="BQ29" s="48">
        <v>24</v>
      </c>
      <c r="BR29" s="49">
        <v>96</v>
      </c>
      <c r="BS29" s="48">
        <v>25</v>
      </c>
      <c r="BT29" s="48"/>
      <c r="BU29" s="48"/>
      <c r="BV29" s="48"/>
      <c r="BW29" s="48"/>
      <c r="BX29" s="120" t="s">
        <v>406</v>
      </c>
      <c r="BY29" s="120" t="s">
        <v>406</v>
      </c>
      <c r="BZ29" s="120" t="s">
        <v>406</v>
      </c>
      <c r="CA29" s="120" t="s">
        <v>406</v>
      </c>
      <c r="CB29" s="120" t="s">
        <v>406</v>
      </c>
      <c r="CC29" s="120" t="s">
        <v>406</v>
      </c>
      <c r="CD29" s="120" t="s">
        <v>406</v>
      </c>
      <c r="CE29" s="120" t="s">
        <v>406</v>
      </c>
      <c r="CF29" s="2"/>
      <c r="CG29" s="3"/>
      <c r="CH29" s="3"/>
      <c r="CI29" s="3"/>
      <c r="CJ29" s="3"/>
    </row>
    <row r="30" spans="1:88" ht="41.45" customHeight="1">
      <c r="A30" s="66" t="s">
        <v>250</v>
      </c>
      <c r="C30" s="67"/>
      <c r="D30" s="67"/>
      <c r="E30" s="68">
        <v>333.33333333333337</v>
      </c>
      <c r="F30" s="70"/>
      <c r="G30" s="98" t="s">
        <v>382</v>
      </c>
      <c r="H30" s="67"/>
      <c r="I30" s="71" t="s">
        <v>453</v>
      </c>
      <c r="J30" s="72"/>
      <c r="K30" s="72"/>
      <c r="L30" s="71" t="s">
        <v>421</v>
      </c>
      <c r="M30" s="75">
        <v>455.45454545454544</v>
      </c>
      <c r="N30" s="76">
        <v>6941.97412109375</v>
      </c>
      <c r="O30" s="76">
        <v>3394.332763671875</v>
      </c>
      <c r="P30" s="77"/>
      <c r="Q30" s="78"/>
      <c r="R30" s="78"/>
      <c r="S30" s="48">
        <v>6</v>
      </c>
      <c r="T30" s="82"/>
      <c r="U30" s="82"/>
      <c r="V30" s="49">
        <v>0</v>
      </c>
      <c r="W30" s="49">
        <v>0.014925</v>
      </c>
      <c r="X30" s="49">
        <v>0.031088</v>
      </c>
      <c r="Y30" s="49">
        <v>0.884291</v>
      </c>
      <c r="Z30" s="49">
        <v>1</v>
      </c>
      <c r="AA30" s="49"/>
      <c r="AB30" s="73">
        <v>30</v>
      </c>
      <c r="AC30" s="73"/>
      <c r="AD30" s="74"/>
      <c r="AE30" s="80" t="s">
        <v>306</v>
      </c>
      <c r="AF30" s="97" t="s">
        <v>334</v>
      </c>
      <c r="AG30" s="80"/>
      <c r="AH30" s="80"/>
      <c r="AI30" s="80"/>
      <c r="AJ30" s="80"/>
      <c r="AK30" s="80"/>
      <c r="AL30" s="80"/>
      <c r="AM30" s="80"/>
      <c r="AN30" s="80"/>
      <c r="AO30" s="80"/>
      <c r="AP30" s="80"/>
      <c r="AQ30" s="80"/>
      <c r="AR30" s="80"/>
      <c r="AS30" s="80"/>
      <c r="AT30" s="80" t="s">
        <v>404</v>
      </c>
      <c r="AU30" s="80"/>
      <c r="AV30" s="80"/>
      <c r="AW30" s="80"/>
      <c r="AX30" s="80"/>
      <c r="AY30" s="80"/>
      <c r="AZ30" s="80"/>
      <c r="BA30" s="80" t="s">
        <v>453</v>
      </c>
      <c r="BB30" s="80" t="s">
        <v>470</v>
      </c>
      <c r="BC30" s="80" t="s">
        <v>273</v>
      </c>
      <c r="BD30" s="101">
        <v>43283.84538194445</v>
      </c>
      <c r="BE30" s="97" t="s">
        <v>382</v>
      </c>
      <c r="BF30" s="97" t="s">
        <v>334</v>
      </c>
      <c r="BG30" s="80">
        <v>1</v>
      </c>
      <c r="BH30" s="80">
        <v>0</v>
      </c>
      <c r="BI30" s="80">
        <v>1</v>
      </c>
      <c r="BJ30" s="80" t="str">
        <f>REPLACE(INDEX(GroupVertices[Group],MATCH(Vertices[[#This Row],[Vertex]],GroupVertices[Vertex],0)),1,1,"")</f>
        <v>4</v>
      </c>
      <c r="BK30" s="48">
        <v>0</v>
      </c>
      <c r="BL30" s="49">
        <v>0</v>
      </c>
      <c r="BM30" s="48">
        <v>0</v>
      </c>
      <c r="BN30" s="49">
        <v>0</v>
      </c>
      <c r="BO30" s="48">
        <v>0</v>
      </c>
      <c r="BP30" s="49">
        <v>0</v>
      </c>
      <c r="BQ30" s="48">
        <v>27</v>
      </c>
      <c r="BR30" s="49">
        <v>100</v>
      </c>
      <c r="BS30" s="48">
        <v>27</v>
      </c>
      <c r="BT30" s="48"/>
      <c r="BU30" s="48"/>
      <c r="BV30" s="48"/>
      <c r="BW30" s="48"/>
      <c r="BX30" s="48"/>
      <c r="BY30" s="48"/>
      <c r="BZ30" s="48"/>
      <c r="CA30" s="48"/>
      <c r="CB30" s="48"/>
      <c r="CC30" s="48"/>
      <c r="CD30" s="48"/>
      <c r="CE30" s="48"/>
      <c r="CF30" s="2"/>
      <c r="CG30" s="3"/>
      <c r="CH30" s="3"/>
      <c r="CI30" s="3"/>
      <c r="CJ30" s="3"/>
    </row>
    <row r="31" spans="1:88" ht="41.45" customHeight="1">
      <c r="A31" s="66" t="s">
        <v>229</v>
      </c>
      <c r="C31" s="67"/>
      <c r="D31" s="67"/>
      <c r="E31" s="68">
        <v>466.6666666666667</v>
      </c>
      <c r="F31" s="70"/>
      <c r="G31" s="98" t="s">
        <v>383</v>
      </c>
      <c r="H31" s="67"/>
      <c r="I31" s="50" t="s">
        <v>454</v>
      </c>
      <c r="J31" s="72"/>
      <c r="K31" s="72"/>
      <c r="L31" s="71" t="s">
        <v>422</v>
      </c>
      <c r="M31" s="75">
        <v>909.9090909090909</v>
      </c>
      <c r="N31" s="76">
        <v>8373.7216796875</v>
      </c>
      <c r="O31" s="76">
        <v>281.76373291015625</v>
      </c>
      <c r="P31" s="77"/>
      <c r="Q31" s="78"/>
      <c r="R31" s="78"/>
      <c r="S31" s="48">
        <v>6</v>
      </c>
      <c r="T31" s="82"/>
      <c r="U31" s="82"/>
      <c r="V31" s="49">
        <v>0</v>
      </c>
      <c r="W31" s="49">
        <v>0.014925</v>
      </c>
      <c r="X31" s="49">
        <v>0.031088</v>
      </c>
      <c r="Y31" s="49">
        <v>0.884291</v>
      </c>
      <c r="Z31" s="49">
        <v>1</v>
      </c>
      <c r="AA31" s="49"/>
      <c r="AB31" s="73">
        <v>31</v>
      </c>
      <c r="AC31" s="73"/>
      <c r="AD31" s="74"/>
      <c r="AE31" s="80" t="s">
        <v>306</v>
      </c>
      <c r="AF31" s="97" t="s">
        <v>335</v>
      </c>
      <c r="AG31" s="80"/>
      <c r="AH31" s="80"/>
      <c r="AI31" s="80"/>
      <c r="AJ31" s="80"/>
      <c r="AK31" s="80"/>
      <c r="AL31" s="80"/>
      <c r="AM31" s="80"/>
      <c r="AN31" s="80"/>
      <c r="AO31" s="80"/>
      <c r="AP31" s="80"/>
      <c r="AQ31" s="80"/>
      <c r="AR31" s="80"/>
      <c r="AS31" s="80"/>
      <c r="AT31" s="80" t="s">
        <v>404</v>
      </c>
      <c r="AU31" s="80"/>
      <c r="AV31" s="80"/>
      <c r="AW31" s="80"/>
      <c r="AX31" s="80"/>
      <c r="AY31" s="80"/>
      <c r="AZ31" s="80"/>
      <c r="BA31" s="80" t="s">
        <v>454</v>
      </c>
      <c r="BB31" s="80" t="s">
        <v>470</v>
      </c>
      <c r="BC31" s="80" t="s">
        <v>273</v>
      </c>
      <c r="BD31" s="101">
        <v>43307.74190972222</v>
      </c>
      <c r="BE31" s="97" t="s">
        <v>383</v>
      </c>
      <c r="BF31" s="97" t="s">
        <v>335</v>
      </c>
      <c r="BG31" s="80">
        <v>2</v>
      </c>
      <c r="BH31" s="80">
        <v>0</v>
      </c>
      <c r="BI31" s="80"/>
      <c r="BJ31" s="80" t="str">
        <f>REPLACE(INDEX(GroupVertices[Group],MATCH(Vertices[[#This Row],[Vertex]],GroupVertices[Vertex],0)),1,1,"")</f>
        <v>4</v>
      </c>
      <c r="BK31" s="48">
        <v>1</v>
      </c>
      <c r="BL31" s="49">
        <v>4.3478260869565215</v>
      </c>
      <c r="BM31" s="48">
        <v>0</v>
      </c>
      <c r="BN31" s="49">
        <v>0</v>
      </c>
      <c r="BO31" s="48">
        <v>0</v>
      </c>
      <c r="BP31" s="49">
        <v>0</v>
      </c>
      <c r="BQ31" s="48">
        <v>22</v>
      </c>
      <c r="BR31" s="49">
        <v>95.65217391304348</v>
      </c>
      <c r="BS31" s="48">
        <v>23</v>
      </c>
      <c r="BT31" s="48"/>
      <c r="BU31" s="48"/>
      <c r="BV31" s="48"/>
      <c r="BW31" s="48"/>
      <c r="BX31" s="120" t="s">
        <v>406</v>
      </c>
      <c r="BY31" s="120" t="s">
        <v>406</v>
      </c>
      <c r="BZ31" s="120" t="s">
        <v>406</v>
      </c>
      <c r="CA31" s="120" t="s">
        <v>406</v>
      </c>
      <c r="CB31" s="120" t="s">
        <v>406</v>
      </c>
      <c r="CC31" s="120" t="s">
        <v>406</v>
      </c>
      <c r="CD31" s="120" t="s">
        <v>406</v>
      </c>
      <c r="CE31" s="120" t="s">
        <v>406</v>
      </c>
      <c r="CF31" s="2"/>
      <c r="CG31" s="3"/>
      <c r="CH31" s="3"/>
      <c r="CI31" s="3"/>
      <c r="CJ31" s="3"/>
    </row>
    <row r="32" spans="1:88" ht="41.45" customHeight="1">
      <c r="A32" s="66" t="s">
        <v>230</v>
      </c>
      <c r="C32" s="67"/>
      <c r="D32" s="67"/>
      <c r="E32" s="68">
        <v>600</v>
      </c>
      <c r="F32" s="70"/>
      <c r="G32" s="98" t="s">
        <v>384</v>
      </c>
      <c r="H32" s="67"/>
      <c r="I32" s="50" t="s">
        <v>455</v>
      </c>
      <c r="J32" s="72"/>
      <c r="K32" s="72"/>
      <c r="L32" s="71" t="s">
        <v>423</v>
      </c>
      <c r="M32" s="75">
        <v>1364.3636363636363</v>
      </c>
      <c r="N32" s="76">
        <v>9059.2646484375</v>
      </c>
      <c r="O32" s="76">
        <v>2085.3857421875</v>
      </c>
      <c r="P32" s="77"/>
      <c r="Q32" s="78"/>
      <c r="R32" s="78"/>
      <c r="S32" s="48">
        <v>14</v>
      </c>
      <c r="T32" s="82"/>
      <c r="U32" s="82"/>
      <c r="V32" s="49">
        <v>33.252381</v>
      </c>
      <c r="W32" s="49">
        <v>0.019231</v>
      </c>
      <c r="X32" s="49">
        <v>0.0813</v>
      </c>
      <c r="Y32" s="49">
        <v>1.831044</v>
      </c>
      <c r="Z32" s="49">
        <v>0.5824175824175825</v>
      </c>
      <c r="AA32" s="49"/>
      <c r="AB32" s="73">
        <v>32</v>
      </c>
      <c r="AC32" s="73"/>
      <c r="AD32" s="74"/>
      <c r="AE32" s="80" t="s">
        <v>306</v>
      </c>
      <c r="AF32" s="97" t="s">
        <v>336</v>
      </c>
      <c r="AG32" s="80"/>
      <c r="AH32" s="80"/>
      <c r="AI32" s="80"/>
      <c r="AJ32" s="80"/>
      <c r="AK32" s="80"/>
      <c r="AL32" s="80"/>
      <c r="AM32" s="80"/>
      <c r="AN32" s="80"/>
      <c r="AO32" s="80"/>
      <c r="AP32" s="80"/>
      <c r="AQ32" s="80"/>
      <c r="AR32" s="80"/>
      <c r="AS32" s="80"/>
      <c r="AT32" s="80" t="s">
        <v>404</v>
      </c>
      <c r="AU32" s="80"/>
      <c r="AV32" s="80"/>
      <c r="AW32" s="80"/>
      <c r="AX32" s="80"/>
      <c r="AY32" s="80"/>
      <c r="AZ32" s="80"/>
      <c r="BA32" s="80" t="s">
        <v>455</v>
      </c>
      <c r="BB32" s="80" t="s">
        <v>470</v>
      </c>
      <c r="BC32" s="80" t="s">
        <v>273</v>
      </c>
      <c r="BD32" s="101">
        <v>43314.90383101852</v>
      </c>
      <c r="BE32" s="97" t="s">
        <v>384</v>
      </c>
      <c r="BF32" s="97" t="s">
        <v>336</v>
      </c>
      <c r="BG32" s="80">
        <v>3</v>
      </c>
      <c r="BH32" s="80">
        <v>2</v>
      </c>
      <c r="BI32" s="80"/>
      <c r="BJ32" s="80" t="str">
        <f>REPLACE(INDEX(GroupVertices[Group],MATCH(Vertices[[#This Row],[Vertex]],GroupVertices[Vertex],0)),1,1,"")</f>
        <v>4</v>
      </c>
      <c r="BK32" s="48">
        <v>1</v>
      </c>
      <c r="BL32" s="49">
        <v>4.3478260869565215</v>
      </c>
      <c r="BM32" s="48">
        <v>0</v>
      </c>
      <c r="BN32" s="49">
        <v>0</v>
      </c>
      <c r="BO32" s="48">
        <v>0</v>
      </c>
      <c r="BP32" s="49">
        <v>0</v>
      </c>
      <c r="BQ32" s="48">
        <v>22</v>
      </c>
      <c r="BR32" s="49">
        <v>95.65217391304348</v>
      </c>
      <c r="BS32" s="48">
        <v>23</v>
      </c>
      <c r="BT32" s="48"/>
      <c r="BU32" s="48"/>
      <c r="BV32" s="48"/>
      <c r="BW32" s="48"/>
      <c r="BX32" s="120" t="s">
        <v>406</v>
      </c>
      <c r="BY32" s="120" t="s">
        <v>406</v>
      </c>
      <c r="BZ32" s="120" t="s">
        <v>406</v>
      </c>
      <c r="CA32" s="120" t="s">
        <v>406</v>
      </c>
      <c r="CB32" s="120" t="s">
        <v>406</v>
      </c>
      <c r="CC32" s="120" t="s">
        <v>406</v>
      </c>
      <c r="CD32" s="120" t="s">
        <v>406</v>
      </c>
      <c r="CE32" s="120" t="s">
        <v>406</v>
      </c>
      <c r="CF32" s="2"/>
      <c r="CG32" s="3"/>
      <c r="CH32" s="3"/>
      <c r="CI32" s="3"/>
      <c r="CJ32" s="3"/>
    </row>
    <row r="33" spans="1:88" ht="41.45" customHeight="1">
      <c r="A33" s="66" t="s">
        <v>231</v>
      </c>
      <c r="C33" s="67"/>
      <c r="D33" s="67"/>
      <c r="E33" s="68">
        <v>600</v>
      </c>
      <c r="F33" s="70"/>
      <c r="G33" s="98" t="s">
        <v>385</v>
      </c>
      <c r="H33" s="67"/>
      <c r="I33" s="50" t="s">
        <v>456</v>
      </c>
      <c r="J33" s="72"/>
      <c r="K33" s="72"/>
      <c r="L33" s="71" t="s">
        <v>424</v>
      </c>
      <c r="M33" s="75">
        <v>1364.3636363636363</v>
      </c>
      <c r="N33" s="76">
        <v>8699.46875</v>
      </c>
      <c r="O33" s="76">
        <v>3800.2041015625</v>
      </c>
      <c r="P33" s="77"/>
      <c r="Q33" s="78"/>
      <c r="R33" s="78"/>
      <c r="S33" s="48">
        <v>14</v>
      </c>
      <c r="T33" s="82"/>
      <c r="U33" s="82"/>
      <c r="V33" s="49">
        <v>33.252381</v>
      </c>
      <c r="W33" s="49">
        <v>0.019231</v>
      </c>
      <c r="X33" s="49">
        <v>0.0813</v>
      </c>
      <c r="Y33" s="49">
        <v>1.831044</v>
      </c>
      <c r="Z33" s="49">
        <v>0.5824175824175825</v>
      </c>
      <c r="AA33" s="49"/>
      <c r="AB33" s="73">
        <v>33</v>
      </c>
      <c r="AC33" s="73"/>
      <c r="AD33" s="74"/>
      <c r="AE33" s="80" t="s">
        <v>306</v>
      </c>
      <c r="AF33" s="97" t="s">
        <v>337</v>
      </c>
      <c r="AG33" s="80"/>
      <c r="AH33" s="80"/>
      <c r="AI33" s="80"/>
      <c r="AJ33" s="80"/>
      <c r="AK33" s="80"/>
      <c r="AL33" s="80"/>
      <c r="AM33" s="80"/>
      <c r="AN33" s="80"/>
      <c r="AO33" s="80"/>
      <c r="AP33" s="80"/>
      <c r="AQ33" s="80"/>
      <c r="AR33" s="80"/>
      <c r="AS33" s="80"/>
      <c r="AT33" s="80" t="s">
        <v>404</v>
      </c>
      <c r="AU33" s="80"/>
      <c r="AV33" s="80"/>
      <c r="AW33" s="80"/>
      <c r="AX33" s="80"/>
      <c r="AY33" s="80"/>
      <c r="AZ33" s="80"/>
      <c r="BA33" s="80" t="s">
        <v>456</v>
      </c>
      <c r="BB33" s="80" t="s">
        <v>470</v>
      </c>
      <c r="BC33" s="80" t="s">
        <v>273</v>
      </c>
      <c r="BD33" s="101">
        <v>43315.74625</v>
      </c>
      <c r="BE33" s="97" t="s">
        <v>385</v>
      </c>
      <c r="BF33" s="97" t="s">
        <v>337</v>
      </c>
      <c r="BG33" s="80">
        <v>3</v>
      </c>
      <c r="BH33" s="80">
        <v>0</v>
      </c>
      <c r="BI33" s="80"/>
      <c r="BJ33" s="80" t="str">
        <f>REPLACE(INDEX(GroupVertices[Group],MATCH(Vertices[[#This Row],[Vertex]],GroupVertices[Vertex],0)),1,1,"")</f>
        <v>4</v>
      </c>
      <c r="BK33" s="48">
        <v>1</v>
      </c>
      <c r="BL33" s="49">
        <v>2.4390243902439024</v>
      </c>
      <c r="BM33" s="48">
        <v>3</v>
      </c>
      <c r="BN33" s="49">
        <v>7.317073170731708</v>
      </c>
      <c r="BO33" s="48">
        <v>0</v>
      </c>
      <c r="BP33" s="49">
        <v>0</v>
      </c>
      <c r="BQ33" s="48">
        <v>37</v>
      </c>
      <c r="BR33" s="49">
        <v>90.2439024390244</v>
      </c>
      <c r="BS33" s="48">
        <v>41</v>
      </c>
      <c r="BT33" s="48"/>
      <c r="BU33" s="48"/>
      <c r="BV33" s="48"/>
      <c r="BW33" s="48"/>
      <c r="BX33" s="120" t="s">
        <v>406</v>
      </c>
      <c r="BY33" s="120" t="s">
        <v>406</v>
      </c>
      <c r="BZ33" s="120" t="s">
        <v>406</v>
      </c>
      <c r="CA33" s="120" t="s">
        <v>406</v>
      </c>
      <c r="CB33" s="120" t="s">
        <v>406</v>
      </c>
      <c r="CC33" s="120" t="s">
        <v>406</v>
      </c>
      <c r="CD33" s="120" t="s">
        <v>406</v>
      </c>
      <c r="CE33" s="120" t="s">
        <v>406</v>
      </c>
      <c r="CF33" s="2"/>
      <c r="CG33" s="3"/>
      <c r="CH33" s="3"/>
      <c r="CI33" s="3"/>
      <c r="CJ33" s="3"/>
    </row>
    <row r="34" spans="1:88" ht="41.45" customHeight="1">
      <c r="A34" s="66" t="s">
        <v>232</v>
      </c>
      <c r="C34" s="67"/>
      <c r="D34" s="67"/>
      <c r="E34" s="68">
        <v>1000</v>
      </c>
      <c r="F34" s="70"/>
      <c r="G34" s="98" t="s">
        <v>386</v>
      </c>
      <c r="H34" s="67"/>
      <c r="I34" s="50" t="s">
        <v>457</v>
      </c>
      <c r="J34" s="72"/>
      <c r="K34" s="72"/>
      <c r="L34" s="71" t="s">
        <v>425</v>
      </c>
      <c r="M34" s="75">
        <v>2727.7272727272725</v>
      </c>
      <c r="N34" s="76">
        <v>6296.2724609375</v>
      </c>
      <c r="O34" s="76">
        <v>1085.92724609375</v>
      </c>
      <c r="P34" s="77"/>
      <c r="Q34" s="78"/>
      <c r="R34" s="78"/>
      <c r="S34" s="48">
        <v>12</v>
      </c>
      <c r="T34" s="82"/>
      <c r="U34" s="82"/>
      <c r="V34" s="49">
        <v>107.97619</v>
      </c>
      <c r="W34" s="49">
        <v>0.018868</v>
      </c>
      <c r="X34" s="49">
        <v>0.042448</v>
      </c>
      <c r="Y34" s="49">
        <v>1.976281</v>
      </c>
      <c r="Z34" s="49">
        <v>0.2878787878787879</v>
      </c>
      <c r="AA34" s="49"/>
      <c r="AB34" s="73">
        <v>34</v>
      </c>
      <c r="AC34" s="73"/>
      <c r="AD34" s="74"/>
      <c r="AE34" s="80" t="s">
        <v>306</v>
      </c>
      <c r="AF34" s="97" t="s">
        <v>338</v>
      </c>
      <c r="AG34" s="80"/>
      <c r="AH34" s="80"/>
      <c r="AI34" s="80"/>
      <c r="AJ34" s="80"/>
      <c r="AK34" s="80"/>
      <c r="AL34" s="80"/>
      <c r="AM34" s="80"/>
      <c r="AN34" s="80"/>
      <c r="AO34" s="80"/>
      <c r="AP34" s="80"/>
      <c r="AQ34" s="80"/>
      <c r="AR34" s="80"/>
      <c r="AS34" s="80"/>
      <c r="AT34" s="80" t="s">
        <v>404</v>
      </c>
      <c r="AU34" s="80"/>
      <c r="AV34" s="80"/>
      <c r="AW34" s="80"/>
      <c r="AX34" s="80"/>
      <c r="AY34" s="80"/>
      <c r="AZ34" s="80"/>
      <c r="BA34" s="80" t="s">
        <v>457</v>
      </c>
      <c r="BB34" s="80" t="s">
        <v>470</v>
      </c>
      <c r="BC34" s="80" t="s">
        <v>273</v>
      </c>
      <c r="BD34" s="101">
        <v>43327.71722222222</v>
      </c>
      <c r="BE34" s="97" t="s">
        <v>386</v>
      </c>
      <c r="BF34" s="97" t="s">
        <v>338</v>
      </c>
      <c r="BG34" s="80">
        <v>6</v>
      </c>
      <c r="BH34" s="80">
        <v>2</v>
      </c>
      <c r="BI34" s="80"/>
      <c r="BJ34" s="80" t="str">
        <f>REPLACE(INDEX(GroupVertices[Group],MATCH(Vertices[[#This Row],[Vertex]],GroupVertices[Vertex],0)),1,1,"")</f>
        <v>5</v>
      </c>
      <c r="BK34" s="48">
        <v>0</v>
      </c>
      <c r="BL34" s="49">
        <v>0</v>
      </c>
      <c r="BM34" s="48">
        <v>2</v>
      </c>
      <c r="BN34" s="49">
        <v>3.076923076923077</v>
      </c>
      <c r="BO34" s="48">
        <v>0</v>
      </c>
      <c r="BP34" s="49">
        <v>0</v>
      </c>
      <c r="BQ34" s="48">
        <v>63</v>
      </c>
      <c r="BR34" s="49">
        <v>96.92307692307692</v>
      </c>
      <c r="BS34" s="48">
        <v>65</v>
      </c>
      <c r="BT34" s="48"/>
      <c r="BU34" s="48"/>
      <c r="BV34" s="48"/>
      <c r="BW34" s="48"/>
      <c r="BX34" s="120" t="s">
        <v>406</v>
      </c>
      <c r="BY34" s="120" t="s">
        <v>406</v>
      </c>
      <c r="BZ34" s="120" t="s">
        <v>406</v>
      </c>
      <c r="CA34" s="120" t="s">
        <v>406</v>
      </c>
      <c r="CB34" s="120" t="s">
        <v>406</v>
      </c>
      <c r="CC34" s="120" t="s">
        <v>406</v>
      </c>
      <c r="CD34" s="120" t="s">
        <v>406</v>
      </c>
      <c r="CE34" s="120" t="s">
        <v>406</v>
      </c>
      <c r="CF34" s="2"/>
      <c r="CG34" s="3"/>
      <c r="CH34" s="3"/>
      <c r="CI34" s="3"/>
      <c r="CJ34" s="3"/>
    </row>
    <row r="35" spans="1:88" ht="41.45" customHeight="1">
      <c r="A35" s="66" t="s">
        <v>233</v>
      </c>
      <c r="C35" s="67"/>
      <c r="D35" s="67"/>
      <c r="E35" s="68">
        <v>466.6666666666667</v>
      </c>
      <c r="F35" s="70"/>
      <c r="G35" s="98" t="s">
        <v>387</v>
      </c>
      <c r="H35" s="67"/>
      <c r="I35" s="71"/>
      <c r="J35" s="72"/>
      <c r="K35" s="72"/>
      <c r="L35" s="71" t="s">
        <v>406</v>
      </c>
      <c r="M35" s="75">
        <v>909.9090909090909</v>
      </c>
      <c r="N35" s="76">
        <v>9792.0146484375</v>
      </c>
      <c r="O35" s="76">
        <v>2763.210205078125</v>
      </c>
      <c r="P35" s="77"/>
      <c r="Q35" s="78"/>
      <c r="R35" s="78"/>
      <c r="S35" s="48">
        <v>7</v>
      </c>
      <c r="T35" s="82"/>
      <c r="U35" s="82"/>
      <c r="V35" s="49">
        <v>1.9</v>
      </c>
      <c r="W35" s="49">
        <v>0.015152</v>
      </c>
      <c r="X35" s="49">
        <v>0.037452</v>
      </c>
      <c r="Y35" s="49">
        <v>0.999895</v>
      </c>
      <c r="Z35" s="49">
        <v>0.8095238095238095</v>
      </c>
      <c r="AA35" s="49"/>
      <c r="AB35" s="73">
        <v>35</v>
      </c>
      <c r="AC35" s="73"/>
      <c r="AD35" s="74"/>
      <c r="AE35" s="80" t="s">
        <v>306</v>
      </c>
      <c r="AF35" s="97" t="s">
        <v>339</v>
      </c>
      <c r="AG35" s="80"/>
      <c r="AH35" s="80"/>
      <c r="AI35" s="80"/>
      <c r="AJ35" s="80"/>
      <c r="AK35" s="80"/>
      <c r="AL35" s="80"/>
      <c r="AM35" s="80"/>
      <c r="AN35" s="80"/>
      <c r="AO35" s="80"/>
      <c r="AP35" s="80"/>
      <c r="AQ35" s="80"/>
      <c r="AR35" s="80"/>
      <c r="AS35" s="80"/>
      <c r="AT35" s="80" t="s">
        <v>404</v>
      </c>
      <c r="AU35" s="80"/>
      <c r="AV35" s="80"/>
      <c r="AW35" s="80"/>
      <c r="AX35" s="80"/>
      <c r="AY35" s="80"/>
      <c r="AZ35" s="80"/>
      <c r="BA35" s="80"/>
      <c r="BB35" s="80" t="s">
        <v>470</v>
      </c>
      <c r="BC35" s="80" t="s">
        <v>273</v>
      </c>
      <c r="BD35" s="101">
        <v>43335.66195601852</v>
      </c>
      <c r="BE35" s="97" t="s">
        <v>387</v>
      </c>
      <c r="BF35" s="97" t="s">
        <v>339</v>
      </c>
      <c r="BG35" s="80">
        <v>2</v>
      </c>
      <c r="BH35" s="80">
        <v>0</v>
      </c>
      <c r="BI35" s="80"/>
      <c r="BJ35" s="80" t="str">
        <f>REPLACE(INDEX(GroupVertices[Group],MATCH(Vertices[[#This Row],[Vertex]],GroupVertices[Vertex],0)),1,1,"")</f>
        <v>4</v>
      </c>
      <c r="BK35" s="48"/>
      <c r="BL35" s="49"/>
      <c r="BM35" s="48"/>
      <c r="BN35" s="49"/>
      <c r="BO35" s="48"/>
      <c r="BP35" s="49"/>
      <c r="BQ35" s="48"/>
      <c r="BR35" s="49"/>
      <c r="BS35" s="48"/>
      <c r="BT35" s="48"/>
      <c r="BU35" s="48"/>
      <c r="BV35" s="48"/>
      <c r="BW35" s="48"/>
      <c r="BX35" s="120" t="s">
        <v>406</v>
      </c>
      <c r="BY35" s="120" t="s">
        <v>406</v>
      </c>
      <c r="BZ35" s="120" t="s">
        <v>406</v>
      </c>
      <c r="CA35" s="120" t="s">
        <v>406</v>
      </c>
      <c r="CB35" s="120" t="s">
        <v>406</v>
      </c>
      <c r="CC35" s="120" t="s">
        <v>406</v>
      </c>
      <c r="CD35" s="120" t="s">
        <v>406</v>
      </c>
      <c r="CE35" s="120" t="s">
        <v>406</v>
      </c>
      <c r="CF35" s="2"/>
      <c r="CG35" s="3"/>
      <c r="CH35" s="3"/>
      <c r="CI35" s="3"/>
      <c r="CJ35" s="3"/>
    </row>
    <row r="36" spans="1:88" ht="41.45" customHeight="1">
      <c r="A36" s="66" t="s">
        <v>234</v>
      </c>
      <c r="C36" s="67"/>
      <c r="D36" s="67"/>
      <c r="E36" s="68">
        <v>600</v>
      </c>
      <c r="F36" s="70"/>
      <c r="G36" s="98" t="s">
        <v>388</v>
      </c>
      <c r="H36" s="67"/>
      <c r="I36" s="71" t="s">
        <v>458</v>
      </c>
      <c r="J36" s="72"/>
      <c r="K36" s="72"/>
      <c r="L36" s="71" t="s">
        <v>426</v>
      </c>
      <c r="M36" s="75">
        <v>1364.3636363636363</v>
      </c>
      <c r="N36" s="76">
        <v>8122.31005859375</v>
      </c>
      <c r="O36" s="76">
        <v>3973.591064453125</v>
      </c>
      <c r="P36" s="77"/>
      <c r="Q36" s="78"/>
      <c r="R36" s="78"/>
      <c r="S36" s="48">
        <v>10</v>
      </c>
      <c r="T36" s="82"/>
      <c r="U36" s="82"/>
      <c r="V36" s="49">
        <v>4.185714</v>
      </c>
      <c r="W36" s="49">
        <v>0.016949</v>
      </c>
      <c r="X36" s="49">
        <v>0.068735</v>
      </c>
      <c r="Y36" s="49">
        <v>1.31466</v>
      </c>
      <c r="Z36" s="49">
        <v>0.8444444444444444</v>
      </c>
      <c r="AA36" s="49"/>
      <c r="AB36" s="73">
        <v>36</v>
      </c>
      <c r="AC36" s="73"/>
      <c r="AD36" s="74"/>
      <c r="AE36" s="80" t="s">
        <v>306</v>
      </c>
      <c r="AF36" s="97" t="s">
        <v>340</v>
      </c>
      <c r="AG36" s="80"/>
      <c r="AH36" s="80"/>
      <c r="AI36" s="80"/>
      <c r="AJ36" s="80"/>
      <c r="AK36" s="80"/>
      <c r="AL36" s="80"/>
      <c r="AM36" s="80"/>
      <c r="AN36" s="80"/>
      <c r="AO36" s="80"/>
      <c r="AP36" s="80"/>
      <c r="AQ36" s="80"/>
      <c r="AR36" s="80"/>
      <c r="AS36" s="80"/>
      <c r="AT36" s="80" t="s">
        <v>404</v>
      </c>
      <c r="AU36" s="80"/>
      <c r="AV36" s="80"/>
      <c r="AW36" s="80"/>
      <c r="AX36" s="80"/>
      <c r="AY36" s="80"/>
      <c r="AZ36" s="80"/>
      <c r="BA36" s="80" t="s">
        <v>458</v>
      </c>
      <c r="BB36" s="80" t="s">
        <v>470</v>
      </c>
      <c r="BC36" s="80" t="s">
        <v>273</v>
      </c>
      <c r="BD36" s="101">
        <v>43357.6258912037</v>
      </c>
      <c r="BE36" s="97" t="s">
        <v>388</v>
      </c>
      <c r="BF36" s="97" t="s">
        <v>340</v>
      </c>
      <c r="BG36" s="80">
        <v>3</v>
      </c>
      <c r="BH36" s="80">
        <v>1</v>
      </c>
      <c r="BI36" s="80">
        <v>1</v>
      </c>
      <c r="BJ36" s="80" t="str">
        <f>REPLACE(INDEX(GroupVertices[Group],MATCH(Vertices[[#This Row],[Vertex]],GroupVertices[Vertex],0)),1,1,"")</f>
        <v>3</v>
      </c>
      <c r="BK36" s="48">
        <v>3</v>
      </c>
      <c r="BL36" s="49">
        <v>4.225352112676056</v>
      </c>
      <c r="BM36" s="48">
        <v>1</v>
      </c>
      <c r="BN36" s="49">
        <v>1.408450704225352</v>
      </c>
      <c r="BO36" s="48">
        <v>0</v>
      </c>
      <c r="BP36" s="49">
        <v>0</v>
      </c>
      <c r="BQ36" s="48">
        <v>67</v>
      </c>
      <c r="BR36" s="49">
        <v>94.36619718309859</v>
      </c>
      <c r="BS36" s="48">
        <v>71</v>
      </c>
      <c r="BT36" s="48"/>
      <c r="BU36" s="48"/>
      <c r="BV36" s="48"/>
      <c r="BW36" s="48"/>
      <c r="BX36" s="120" t="s">
        <v>406</v>
      </c>
      <c r="BY36" s="120" t="s">
        <v>406</v>
      </c>
      <c r="BZ36" s="120" t="s">
        <v>406</v>
      </c>
      <c r="CA36" s="120" t="s">
        <v>406</v>
      </c>
      <c r="CB36" s="120" t="s">
        <v>406</v>
      </c>
      <c r="CC36" s="120" t="s">
        <v>406</v>
      </c>
      <c r="CD36" s="120" t="s">
        <v>406</v>
      </c>
      <c r="CE36" s="120" t="s">
        <v>406</v>
      </c>
      <c r="CF36" s="2"/>
      <c r="CG36" s="3"/>
      <c r="CH36" s="3"/>
      <c r="CI36" s="3"/>
      <c r="CJ36" s="3"/>
    </row>
    <row r="37" spans="1:88" ht="41.45" customHeight="1">
      <c r="A37" s="66" t="s">
        <v>251</v>
      </c>
      <c r="C37" s="67"/>
      <c r="D37" s="67"/>
      <c r="E37" s="68">
        <v>333.33333333333337</v>
      </c>
      <c r="F37" s="70"/>
      <c r="G37" s="98" t="s">
        <v>389</v>
      </c>
      <c r="H37" s="67"/>
      <c r="I37" s="50" t="s">
        <v>459</v>
      </c>
      <c r="J37" s="72"/>
      <c r="K37" s="72"/>
      <c r="L37" s="71" t="s">
        <v>427</v>
      </c>
      <c r="M37" s="75">
        <v>455.45454545454544</v>
      </c>
      <c r="N37" s="76">
        <v>3874.344482421875</v>
      </c>
      <c r="O37" s="76">
        <v>3032.1513671875</v>
      </c>
      <c r="P37" s="77"/>
      <c r="Q37" s="78"/>
      <c r="R37" s="78"/>
      <c r="S37" s="48">
        <v>2</v>
      </c>
      <c r="T37" s="82"/>
      <c r="U37" s="82"/>
      <c r="V37" s="49">
        <v>0</v>
      </c>
      <c r="W37" s="49">
        <v>0.012821</v>
      </c>
      <c r="X37" s="49">
        <v>0.005688</v>
      </c>
      <c r="Y37" s="49">
        <v>0.459843</v>
      </c>
      <c r="Z37" s="49">
        <v>1</v>
      </c>
      <c r="AA37" s="49"/>
      <c r="AB37" s="73">
        <v>37</v>
      </c>
      <c r="AC37" s="73"/>
      <c r="AD37" s="74"/>
      <c r="AE37" s="80" t="s">
        <v>306</v>
      </c>
      <c r="AF37" s="97" t="s">
        <v>341</v>
      </c>
      <c r="AG37" s="80"/>
      <c r="AH37" s="80"/>
      <c r="AI37" s="80"/>
      <c r="AJ37" s="80"/>
      <c r="AK37" s="80"/>
      <c r="AL37" s="80"/>
      <c r="AM37" s="80"/>
      <c r="AN37" s="80"/>
      <c r="AO37" s="80"/>
      <c r="AP37" s="80"/>
      <c r="AQ37" s="80"/>
      <c r="AR37" s="80"/>
      <c r="AS37" s="80"/>
      <c r="AT37" s="80" t="s">
        <v>404</v>
      </c>
      <c r="AU37" s="80"/>
      <c r="AV37" s="80"/>
      <c r="AW37" s="80"/>
      <c r="AX37" s="80"/>
      <c r="AY37" s="80"/>
      <c r="AZ37" s="80"/>
      <c r="BA37" s="80" t="s">
        <v>459</v>
      </c>
      <c r="BB37" s="80" t="s">
        <v>470</v>
      </c>
      <c r="BC37" s="80" t="s">
        <v>273</v>
      </c>
      <c r="BD37" s="101">
        <v>43238.70616898148</v>
      </c>
      <c r="BE37" s="97" t="s">
        <v>389</v>
      </c>
      <c r="BF37" s="97" t="s">
        <v>341</v>
      </c>
      <c r="BG37" s="80">
        <v>1</v>
      </c>
      <c r="BH37" s="80">
        <v>0</v>
      </c>
      <c r="BI37" s="80"/>
      <c r="BJ37" s="80" t="str">
        <f>REPLACE(INDEX(GroupVertices[Group],MATCH(Vertices[[#This Row],[Vertex]],GroupVertices[Vertex],0)),1,1,"")</f>
        <v>5</v>
      </c>
      <c r="BK37" s="48">
        <v>1</v>
      </c>
      <c r="BL37" s="49">
        <v>4.545454545454546</v>
      </c>
      <c r="BM37" s="48">
        <v>0</v>
      </c>
      <c r="BN37" s="49">
        <v>0</v>
      </c>
      <c r="BO37" s="48">
        <v>0</v>
      </c>
      <c r="BP37" s="49">
        <v>0</v>
      </c>
      <c r="BQ37" s="48">
        <v>21</v>
      </c>
      <c r="BR37" s="49">
        <v>95.45454545454545</v>
      </c>
      <c r="BS37" s="48">
        <v>22</v>
      </c>
      <c r="BT37" s="48"/>
      <c r="BU37" s="48"/>
      <c r="BV37" s="48"/>
      <c r="BW37" s="48"/>
      <c r="BX37" s="48"/>
      <c r="BY37" s="48"/>
      <c r="BZ37" s="48"/>
      <c r="CA37" s="48"/>
      <c r="CB37" s="48"/>
      <c r="CC37" s="48"/>
      <c r="CD37" s="48"/>
      <c r="CE37" s="48"/>
      <c r="CF37" s="2"/>
      <c r="CG37" s="3"/>
      <c r="CH37" s="3"/>
      <c r="CI37" s="3"/>
      <c r="CJ37" s="3"/>
    </row>
    <row r="38" spans="1:88" ht="41.45" customHeight="1">
      <c r="A38" s="66" t="s">
        <v>235</v>
      </c>
      <c r="C38" s="67"/>
      <c r="D38" s="67"/>
      <c r="E38" s="68">
        <v>1000</v>
      </c>
      <c r="F38" s="70"/>
      <c r="G38" s="98" t="s">
        <v>390</v>
      </c>
      <c r="H38" s="67"/>
      <c r="I38" s="71"/>
      <c r="J38" s="72"/>
      <c r="K38" s="72"/>
      <c r="L38" s="71" t="s">
        <v>406</v>
      </c>
      <c r="M38" s="75">
        <v>3182.181818181818</v>
      </c>
      <c r="N38" s="76">
        <v>5280.8916015625</v>
      </c>
      <c r="O38" s="76">
        <v>372.0726013183594</v>
      </c>
      <c r="P38" s="77"/>
      <c r="Q38" s="78"/>
      <c r="R38" s="78"/>
      <c r="S38" s="48">
        <v>4</v>
      </c>
      <c r="T38" s="82"/>
      <c r="U38" s="82"/>
      <c r="V38" s="49">
        <v>9.033333</v>
      </c>
      <c r="W38" s="49">
        <v>0.015625</v>
      </c>
      <c r="X38" s="49">
        <v>0.013302</v>
      </c>
      <c r="Y38" s="49">
        <v>0.799329</v>
      </c>
      <c r="Z38" s="49">
        <v>0.3333333333333333</v>
      </c>
      <c r="AA38" s="49"/>
      <c r="AB38" s="73">
        <v>38</v>
      </c>
      <c r="AC38" s="73"/>
      <c r="AD38" s="74"/>
      <c r="AE38" s="80" t="s">
        <v>306</v>
      </c>
      <c r="AF38" s="97" t="s">
        <v>342</v>
      </c>
      <c r="AG38" s="80"/>
      <c r="AH38" s="80"/>
      <c r="AI38" s="80"/>
      <c r="AJ38" s="80"/>
      <c r="AK38" s="80"/>
      <c r="AL38" s="80"/>
      <c r="AM38" s="80"/>
      <c r="AN38" s="80"/>
      <c r="AO38" s="80"/>
      <c r="AP38" s="80"/>
      <c r="AQ38" s="80"/>
      <c r="AR38" s="80"/>
      <c r="AS38" s="80"/>
      <c r="AT38" s="80" t="s">
        <v>404</v>
      </c>
      <c r="AU38" s="80"/>
      <c r="AV38" s="80"/>
      <c r="AW38" s="80"/>
      <c r="AX38" s="80"/>
      <c r="AY38" s="80"/>
      <c r="AZ38" s="80"/>
      <c r="BA38" s="80"/>
      <c r="BB38" s="80" t="s">
        <v>470</v>
      </c>
      <c r="BC38" s="80" t="s">
        <v>273</v>
      </c>
      <c r="BD38" s="101">
        <v>43386.76167824074</v>
      </c>
      <c r="BE38" s="97" t="s">
        <v>390</v>
      </c>
      <c r="BF38" s="97" t="s">
        <v>342</v>
      </c>
      <c r="BG38" s="80">
        <v>7</v>
      </c>
      <c r="BH38" s="80">
        <v>0</v>
      </c>
      <c r="BI38" s="80">
        <v>6</v>
      </c>
      <c r="BJ38" s="80" t="str">
        <f>REPLACE(INDEX(GroupVertices[Group],MATCH(Vertices[[#This Row],[Vertex]],GroupVertices[Vertex],0)),1,1,"")</f>
        <v>5</v>
      </c>
      <c r="BK38" s="48"/>
      <c r="BL38" s="49"/>
      <c r="BM38" s="48"/>
      <c r="BN38" s="49"/>
      <c r="BO38" s="48"/>
      <c r="BP38" s="49"/>
      <c r="BQ38" s="48"/>
      <c r="BR38" s="49"/>
      <c r="BS38" s="48"/>
      <c r="BT38" s="48"/>
      <c r="BU38" s="48"/>
      <c r="BV38" s="48"/>
      <c r="BW38" s="48"/>
      <c r="BX38" s="120" t="s">
        <v>406</v>
      </c>
      <c r="BY38" s="120" t="s">
        <v>406</v>
      </c>
      <c r="BZ38" s="120" t="s">
        <v>406</v>
      </c>
      <c r="CA38" s="120" t="s">
        <v>406</v>
      </c>
      <c r="CB38" s="120" t="s">
        <v>406</v>
      </c>
      <c r="CC38" s="120" t="s">
        <v>406</v>
      </c>
      <c r="CD38" s="120" t="s">
        <v>406</v>
      </c>
      <c r="CE38" s="120" t="s">
        <v>406</v>
      </c>
      <c r="CF38" s="2"/>
      <c r="CG38" s="3"/>
      <c r="CH38" s="3"/>
      <c r="CI38" s="3"/>
      <c r="CJ38" s="3"/>
    </row>
    <row r="39" spans="1:88" ht="41.45" customHeight="1">
      <c r="A39" s="66" t="s">
        <v>252</v>
      </c>
      <c r="C39" s="67"/>
      <c r="D39" s="67"/>
      <c r="E39" s="68">
        <v>600</v>
      </c>
      <c r="F39" s="70"/>
      <c r="G39" s="98" t="s">
        <v>391</v>
      </c>
      <c r="H39" s="67"/>
      <c r="I39" s="50" t="s">
        <v>460</v>
      </c>
      <c r="J39" s="72"/>
      <c r="K39" s="72"/>
      <c r="L39" s="71" t="s">
        <v>428</v>
      </c>
      <c r="M39" s="75">
        <v>1364.3636363636363</v>
      </c>
      <c r="N39" s="76">
        <v>4084.765869140625</v>
      </c>
      <c r="O39" s="76">
        <v>1370.119873046875</v>
      </c>
      <c r="P39" s="77"/>
      <c r="Q39" s="78"/>
      <c r="R39" s="78"/>
      <c r="S39" s="48">
        <v>2</v>
      </c>
      <c r="T39" s="82"/>
      <c r="U39" s="82"/>
      <c r="V39" s="49">
        <v>1.95</v>
      </c>
      <c r="W39" s="49">
        <v>0.012821</v>
      </c>
      <c r="X39" s="49">
        <v>0.005284</v>
      </c>
      <c r="Y39" s="49">
        <v>0.474424</v>
      </c>
      <c r="Z39" s="49">
        <v>0</v>
      </c>
      <c r="AA39" s="49"/>
      <c r="AB39" s="73">
        <v>39</v>
      </c>
      <c r="AC39" s="73"/>
      <c r="AD39" s="74"/>
      <c r="AE39" s="80" t="s">
        <v>306</v>
      </c>
      <c r="AF39" s="97" t="s">
        <v>343</v>
      </c>
      <c r="AG39" s="80"/>
      <c r="AH39" s="80"/>
      <c r="AI39" s="80"/>
      <c r="AJ39" s="80"/>
      <c r="AK39" s="80"/>
      <c r="AL39" s="80"/>
      <c r="AM39" s="80"/>
      <c r="AN39" s="80"/>
      <c r="AO39" s="80"/>
      <c r="AP39" s="80"/>
      <c r="AQ39" s="80"/>
      <c r="AR39" s="80"/>
      <c r="AS39" s="80"/>
      <c r="AT39" s="80" t="s">
        <v>404</v>
      </c>
      <c r="AU39" s="80"/>
      <c r="AV39" s="80"/>
      <c r="AW39" s="80"/>
      <c r="AX39" s="80"/>
      <c r="AY39" s="80"/>
      <c r="AZ39" s="80"/>
      <c r="BA39" s="80" t="s">
        <v>460</v>
      </c>
      <c r="BB39" s="80" t="s">
        <v>470</v>
      </c>
      <c r="BC39" s="80" t="s">
        <v>273</v>
      </c>
      <c r="BD39" s="101">
        <v>43283.046805555554</v>
      </c>
      <c r="BE39" s="97" t="s">
        <v>391</v>
      </c>
      <c r="BF39" s="97" t="s">
        <v>343</v>
      </c>
      <c r="BG39" s="80">
        <v>3</v>
      </c>
      <c r="BH39" s="80">
        <v>1</v>
      </c>
      <c r="BI39" s="80">
        <v>1</v>
      </c>
      <c r="BJ39" s="80" t="str">
        <f>REPLACE(INDEX(GroupVertices[Group],MATCH(Vertices[[#This Row],[Vertex]],GroupVertices[Vertex],0)),1,1,"")</f>
        <v>5</v>
      </c>
      <c r="BK39" s="48">
        <v>0</v>
      </c>
      <c r="BL39" s="49">
        <v>0</v>
      </c>
      <c r="BM39" s="48">
        <v>1</v>
      </c>
      <c r="BN39" s="49">
        <v>2.9411764705882355</v>
      </c>
      <c r="BO39" s="48">
        <v>0</v>
      </c>
      <c r="BP39" s="49">
        <v>0</v>
      </c>
      <c r="BQ39" s="48">
        <v>33</v>
      </c>
      <c r="BR39" s="49">
        <v>97.05882352941177</v>
      </c>
      <c r="BS39" s="48">
        <v>34</v>
      </c>
      <c r="BT39" s="48"/>
      <c r="BU39" s="48"/>
      <c r="BV39" s="48"/>
      <c r="BW39" s="48"/>
      <c r="BX39" s="48"/>
      <c r="BY39" s="48"/>
      <c r="BZ39" s="48"/>
      <c r="CA39" s="48"/>
      <c r="CB39" s="48"/>
      <c r="CC39" s="48"/>
      <c r="CD39" s="48"/>
      <c r="CE39" s="48"/>
      <c r="CF39" s="2"/>
      <c r="CG39" s="3"/>
      <c r="CH39" s="3"/>
      <c r="CI39" s="3"/>
      <c r="CJ39" s="3"/>
    </row>
    <row r="40" spans="1:88" ht="41.45" customHeight="1">
      <c r="A40" s="66" t="s">
        <v>236</v>
      </c>
      <c r="C40" s="67"/>
      <c r="D40" s="67"/>
      <c r="E40" s="68">
        <v>866.6666666666666</v>
      </c>
      <c r="F40" s="70"/>
      <c r="G40" s="98" t="s">
        <v>392</v>
      </c>
      <c r="H40" s="67"/>
      <c r="I40" s="71"/>
      <c r="J40" s="72"/>
      <c r="K40" s="72"/>
      <c r="L40" s="71" t="s">
        <v>406</v>
      </c>
      <c r="M40" s="75">
        <v>2273.2727272727275</v>
      </c>
      <c r="N40" s="76">
        <v>6814.6015625</v>
      </c>
      <c r="O40" s="76">
        <v>2501.263427734375</v>
      </c>
      <c r="P40" s="77"/>
      <c r="Q40" s="78"/>
      <c r="R40" s="78"/>
      <c r="S40" s="48">
        <v>3</v>
      </c>
      <c r="T40" s="82"/>
      <c r="U40" s="82"/>
      <c r="V40" s="49">
        <v>5.783333</v>
      </c>
      <c r="W40" s="49">
        <v>0.014286</v>
      </c>
      <c r="X40" s="49">
        <v>0.009334</v>
      </c>
      <c r="Y40" s="49">
        <v>0.650958</v>
      </c>
      <c r="Z40" s="49">
        <v>0.3333333333333333</v>
      </c>
      <c r="AA40" s="49"/>
      <c r="AB40" s="73">
        <v>40</v>
      </c>
      <c r="AC40" s="73"/>
      <c r="AD40" s="74"/>
      <c r="AE40" s="80" t="s">
        <v>306</v>
      </c>
      <c r="AF40" s="97" t="s">
        <v>344</v>
      </c>
      <c r="AG40" s="80"/>
      <c r="AH40" s="80"/>
      <c r="AI40" s="80"/>
      <c r="AJ40" s="80"/>
      <c r="AK40" s="80"/>
      <c r="AL40" s="80"/>
      <c r="AM40" s="80"/>
      <c r="AN40" s="80"/>
      <c r="AO40" s="80"/>
      <c r="AP40" s="80"/>
      <c r="AQ40" s="80"/>
      <c r="AR40" s="80"/>
      <c r="AS40" s="80"/>
      <c r="AT40" s="80" t="s">
        <v>404</v>
      </c>
      <c r="AU40" s="80"/>
      <c r="AV40" s="80"/>
      <c r="AW40" s="80"/>
      <c r="AX40" s="80"/>
      <c r="AY40" s="80"/>
      <c r="AZ40" s="80"/>
      <c r="BA40" s="80"/>
      <c r="BB40" s="80" t="s">
        <v>470</v>
      </c>
      <c r="BC40" s="80" t="s">
        <v>273</v>
      </c>
      <c r="BD40" s="101">
        <v>43390.729108796295</v>
      </c>
      <c r="BE40" s="97" t="s">
        <v>392</v>
      </c>
      <c r="BF40" s="97" t="s">
        <v>344</v>
      </c>
      <c r="BG40" s="80">
        <v>5</v>
      </c>
      <c r="BH40" s="80">
        <v>0</v>
      </c>
      <c r="BI40" s="80">
        <v>1</v>
      </c>
      <c r="BJ40" s="80" t="str">
        <f>REPLACE(INDEX(GroupVertices[Group],MATCH(Vertices[[#This Row],[Vertex]],GroupVertices[Vertex],0)),1,1,"")</f>
        <v>5</v>
      </c>
      <c r="BK40" s="48"/>
      <c r="BL40" s="49"/>
      <c r="BM40" s="48"/>
      <c r="BN40" s="49"/>
      <c r="BO40" s="48"/>
      <c r="BP40" s="49"/>
      <c r="BQ40" s="48"/>
      <c r="BR40" s="49"/>
      <c r="BS40" s="48"/>
      <c r="BT40" s="48"/>
      <c r="BU40" s="48"/>
      <c r="BV40" s="48"/>
      <c r="BW40" s="48"/>
      <c r="BX40" s="120" t="s">
        <v>406</v>
      </c>
      <c r="BY40" s="120" t="s">
        <v>406</v>
      </c>
      <c r="BZ40" s="120" t="s">
        <v>406</v>
      </c>
      <c r="CA40" s="120" t="s">
        <v>406</v>
      </c>
      <c r="CB40" s="120" t="s">
        <v>406</v>
      </c>
      <c r="CC40" s="120" t="s">
        <v>406</v>
      </c>
      <c r="CD40" s="120" t="s">
        <v>406</v>
      </c>
      <c r="CE40" s="120" t="s">
        <v>406</v>
      </c>
      <c r="CF40" s="2"/>
      <c r="CG40" s="3"/>
      <c r="CH40" s="3"/>
      <c r="CI40" s="3"/>
      <c r="CJ40" s="3"/>
    </row>
    <row r="41" spans="1:88" ht="41.45" customHeight="1">
      <c r="A41" s="66" t="s">
        <v>237</v>
      </c>
      <c r="C41" s="67"/>
      <c r="D41" s="67"/>
      <c r="E41" s="68">
        <v>1000</v>
      </c>
      <c r="F41" s="70"/>
      <c r="G41" s="98" t="s">
        <v>393</v>
      </c>
      <c r="H41" s="67"/>
      <c r="I41" s="71"/>
      <c r="J41" s="72"/>
      <c r="K41" s="72"/>
      <c r="L41" s="71" t="s">
        <v>406</v>
      </c>
      <c r="M41" s="75">
        <v>6363.363636363636</v>
      </c>
      <c r="N41" s="76">
        <v>5652.71826171875</v>
      </c>
      <c r="O41" s="76">
        <v>9626.927734375</v>
      </c>
      <c r="P41" s="77"/>
      <c r="Q41" s="78"/>
      <c r="R41" s="78"/>
      <c r="S41" s="48">
        <v>15</v>
      </c>
      <c r="T41" s="82"/>
      <c r="U41" s="82"/>
      <c r="V41" s="49">
        <v>127.045238</v>
      </c>
      <c r="W41" s="49">
        <v>0.021277</v>
      </c>
      <c r="X41" s="49">
        <v>0.072895</v>
      </c>
      <c r="Y41" s="49">
        <v>2.284794</v>
      </c>
      <c r="Z41" s="49">
        <v>0.4</v>
      </c>
      <c r="AA41" s="49"/>
      <c r="AB41" s="73">
        <v>41</v>
      </c>
      <c r="AC41" s="73"/>
      <c r="AD41" s="74"/>
      <c r="AE41" s="80" t="s">
        <v>306</v>
      </c>
      <c r="AF41" s="97" t="s">
        <v>345</v>
      </c>
      <c r="AG41" s="80"/>
      <c r="AH41" s="80"/>
      <c r="AI41" s="80"/>
      <c r="AJ41" s="80"/>
      <c r="AK41" s="80"/>
      <c r="AL41" s="80"/>
      <c r="AM41" s="80"/>
      <c r="AN41" s="80"/>
      <c r="AO41" s="80"/>
      <c r="AP41" s="80"/>
      <c r="AQ41" s="80"/>
      <c r="AR41" s="80"/>
      <c r="AS41" s="80"/>
      <c r="AT41" s="80" t="s">
        <v>404</v>
      </c>
      <c r="AU41" s="80"/>
      <c r="AV41" s="80"/>
      <c r="AW41" s="80"/>
      <c r="AX41" s="80"/>
      <c r="AY41" s="80"/>
      <c r="AZ41" s="80"/>
      <c r="BA41" s="80"/>
      <c r="BB41" s="80" t="s">
        <v>470</v>
      </c>
      <c r="BC41" s="80" t="s">
        <v>273</v>
      </c>
      <c r="BD41" s="101">
        <v>43393.981099537035</v>
      </c>
      <c r="BE41" s="97" t="s">
        <v>393</v>
      </c>
      <c r="BF41" s="97" t="s">
        <v>345</v>
      </c>
      <c r="BG41" s="80">
        <v>14</v>
      </c>
      <c r="BH41" s="80">
        <v>0</v>
      </c>
      <c r="BI41" s="80">
        <v>13</v>
      </c>
      <c r="BJ41" s="80" t="str">
        <f>REPLACE(INDEX(GroupVertices[Group],MATCH(Vertices[[#This Row],[Vertex]],GroupVertices[Vertex],0)),1,1,"")</f>
        <v>2</v>
      </c>
      <c r="BK41" s="48"/>
      <c r="BL41" s="49"/>
      <c r="BM41" s="48"/>
      <c r="BN41" s="49"/>
      <c r="BO41" s="48"/>
      <c r="BP41" s="49"/>
      <c r="BQ41" s="48"/>
      <c r="BR41" s="49"/>
      <c r="BS41" s="48"/>
      <c r="BT41" s="48"/>
      <c r="BU41" s="48"/>
      <c r="BV41" s="48"/>
      <c r="BW41" s="48"/>
      <c r="BX41" s="120" t="s">
        <v>406</v>
      </c>
      <c r="BY41" s="120" t="s">
        <v>406</v>
      </c>
      <c r="BZ41" s="120" t="s">
        <v>406</v>
      </c>
      <c r="CA41" s="120" t="s">
        <v>406</v>
      </c>
      <c r="CB41" s="120" t="s">
        <v>406</v>
      </c>
      <c r="CC41" s="120" t="s">
        <v>406</v>
      </c>
      <c r="CD41" s="120" t="s">
        <v>406</v>
      </c>
      <c r="CE41" s="120" t="s">
        <v>406</v>
      </c>
      <c r="CF41" s="2"/>
      <c r="CG41" s="3"/>
      <c r="CH41" s="3"/>
      <c r="CI41" s="3"/>
      <c r="CJ41" s="3"/>
    </row>
    <row r="42" spans="1:88" ht="41.45" customHeight="1">
      <c r="A42" s="66" t="s">
        <v>253</v>
      </c>
      <c r="C42" s="67"/>
      <c r="D42" s="67"/>
      <c r="E42" s="68">
        <v>333.33333333333337</v>
      </c>
      <c r="F42" s="70"/>
      <c r="G42" s="98" t="s">
        <v>361</v>
      </c>
      <c r="H42" s="67"/>
      <c r="I42" s="50" t="s">
        <v>441</v>
      </c>
      <c r="J42" s="72"/>
      <c r="K42" s="72"/>
      <c r="L42" s="71" t="s">
        <v>409</v>
      </c>
      <c r="M42" s="75">
        <v>455.45454545454544</v>
      </c>
      <c r="N42" s="76">
        <v>3933.912841796875</v>
      </c>
      <c r="O42" s="76">
        <v>6663.15771484375</v>
      </c>
      <c r="P42" s="77"/>
      <c r="Q42" s="78"/>
      <c r="R42" s="78"/>
      <c r="S42" s="48">
        <v>1</v>
      </c>
      <c r="T42" s="82"/>
      <c r="U42" s="82"/>
      <c r="V42" s="49">
        <v>0</v>
      </c>
      <c r="W42" s="49">
        <v>0.013158</v>
      </c>
      <c r="X42" s="49">
        <v>0.007438</v>
      </c>
      <c r="Y42" s="49">
        <v>0.279471</v>
      </c>
      <c r="Z42" s="49">
        <v>0</v>
      </c>
      <c r="AA42" s="49"/>
      <c r="AB42" s="73">
        <v>42</v>
      </c>
      <c r="AC42" s="73"/>
      <c r="AD42" s="74"/>
      <c r="AE42" s="80" t="s">
        <v>306</v>
      </c>
      <c r="AF42" s="97" t="s">
        <v>346</v>
      </c>
      <c r="AG42" s="80"/>
      <c r="AH42" s="80"/>
      <c r="AI42" s="80"/>
      <c r="AJ42" s="80"/>
      <c r="AK42" s="80"/>
      <c r="AL42" s="80"/>
      <c r="AM42" s="80"/>
      <c r="AN42" s="80"/>
      <c r="AO42" s="80"/>
      <c r="AP42" s="80"/>
      <c r="AQ42" s="80"/>
      <c r="AR42" s="80"/>
      <c r="AS42" s="80"/>
      <c r="AT42" s="80" t="s">
        <v>404</v>
      </c>
      <c r="AU42" s="80"/>
      <c r="AV42" s="80"/>
      <c r="AW42" s="80"/>
      <c r="AX42" s="80"/>
      <c r="AY42" s="80"/>
      <c r="AZ42" s="80"/>
      <c r="BA42" s="80" t="s">
        <v>441</v>
      </c>
      <c r="BB42" s="80" t="s">
        <v>470</v>
      </c>
      <c r="BC42" s="80" t="s">
        <v>273</v>
      </c>
      <c r="BD42" s="101">
        <v>43265.697546296295</v>
      </c>
      <c r="BE42" s="97" t="s">
        <v>361</v>
      </c>
      <c r="BF42" s="97" t="s">
        <v>346</v>
      </c>
      <c r="BG42" s="80">
        <v>1</v>
      </c>
      <c r="BH42" s="80">
        <v>0</v>
      </c>
      <c r="BI42" s="80"/>
      <c r="BJ42" s="80" t="str">
        <f>REPLACE(INDEX(GroupVertices[Group],MATCH(Vertices[[#This Row],[Vertex]],GroupVertices[Vertex],0)),1,1,"")</f>
        <v>2</v>
      </c>
      <c r="BK42" s="48">
        <v>1</v>
      </c>
      <c r="BL42" s="49">
        <v>4.545454545454546</v>
      </c>
      <c r="BM42" s="48">
        <v>0</v>
      </c>
      <c r="BN42" s="49">
        <v>0</v>
      </c>
      <c r="BO42" s="48">
        <v>0</v>
      </c>
      <c r="BP42" s="49">
        <v>0</v>
      </c>
      <c r="BQ42" s="48">
        <v>21</v>
      </c>
      <c r="BR42" s="49">
        <v>95.45454545454545</v>
      </c>
      <c r="BS42" s="48">
        <v>22</v>
      </c>
      <c r="BT42" s="48"/>
      <c r="BU42" s="48"/>
      <c r="BV42" s="48"/>
      <c r="BW42" s="48"/>
      <c r="BX42" s="48"/>
      <c r="BY42" s="48"/>
      <c r="BZ42" s="48"/>
      <c r="CA42" s="48"/>
      <c r="CB42" s="48"/>
      <c r="CC42" s="48"/>
      <c r="CD42" s="48"/>
      <c r="CE42" s="48"/>
      <c r="CF42" s="2"/>
      <c r="CG42" s="3"/>
      <c r="CH42" s="3"/>
      <c r="CI42" s="3"/>
      <c r="CJ42" s="3"/>
    </row>
    <row r="43" spans="1:88" ht="41.45" customHeight="1">
      <c r="A43" s="66" t="s">
        <v>239</v>
      </c>
      <c r="C43" s="67"/>
      <c r="D43" s="67"/>
      <c r="E43" s="68">
        <v>600</v>
      </c>
      <c r="F43" s="70"/>
      <c r="G43" s="98" t="s">
        <v>394</v>
      </c>
      <c r="H43" s="67"/>
      <c r="I43" s="50" t="s">
        <v>461</v>
      </c>
      <c r="J43" s="72"/>
      <c r="K43" s="72"/>
      <c r="L43" s="71" t="s">
        <v>429</v>
      </c>
      <c r="M43" s="75">
        <v>1364.3636363636363</v>
      </c>
      <c r="N43" s="76">
        <v>8075.3681640625</v>
      </c>
      <c r="O43" s="76">
        <v>7264.62646484375</v>
      </c>
      <c r="P43" s="77"/>
      <c r="Q43" s="78"/>
      <c r="R43" s="78"/>
      <c r="S43" s="48">
        <v>11</v>
      </c>
      <c r="T43" s="82"/>
      <c r="U43" s="82"/>
      <c r="V43" s="49">
        <v>30.9</v>
      </c>
      <c r="W43" s="49">
        <v>0.019608</v>
      </c>
      <c r="X43" s="49">
        <v>0.071308</v>
      </c>
      <c r="Y43" s="49">
        <v>1.505588</v>
      </c>
      <c r="Z43" s="49">
        <v>0.7272727272727273</v>
      </c>
      <c r="AA43" s="49"/>
      <c r="AB43" s="73">
        <v>43</v>
      </c>
      <c r="AC43" s="73"/>
      <c r="AD43" s="74"/>
      <c r="AE43" s="80" t="s">
        <v>306</v>
      </c>
      <c r="AF43" s="97" t="s">
        <v>347</v>
      </c>
      <c r="AG43" s="80"/>
      <c r="AH43" s="80"/>
      <c r="AI43" s="80"/>
      <c r="AJ43" s="80"/>
      <c r="AK43" s="80"/>
      <c r="AL43" s="80"/>
      <c r="AM43" s="80"/>
      <c r="AN43" s="80"/>
      <c r="AO43" s="80"/>
      <c r="AP43" s="80"/>
      <c r="AQ43" s="80"/>
      <c r="AR43" s="80"/>
      <c r="AS43" s="80"/>
      <c r="AT43" s="80" t="s">
        <v>404</v>
      </c>
      <c r="AU43" s="80"/>
      <c r="AV43" s="80"/>
      <c r="AW43" s="80"/>
      <c r="AX43" s="80"/>
      <c r="AY43" s="80"/>
      <c r="AZ43" s="80"/>
      <c r="BA43" s="80" t="s">
        <v>461</v>
      </c>
      <c r="BB43" s="80" t="s">
        <v>470</v>
      </c>
      <c r="BC43" s="80" t="s">
        <v>273</v>
      </c>
      <c r="BD43" s="101">
        <v>43178.79517361111</v>
      </c>
      <c r="BE43" s="97" t="s">
        <v>394</v>
      </c>
      <c r="BF43" s="97" t="s">
        <v>347</v>
      </c>
      <c r="BG43" s="80">
        <v>3</v>
      </c>
      <c r="BH43" s="80">
        <v>0</v>
      </c>
      <c r="BI43" s="80"/>
      <c r="BJ43" s="80" t="str">
        <f>REPLACE(INDEX(GroupVertices[Group],MATCH(Vertices[[#This Row],[Vertex]],GroupVertices[Vertex],0)),1,1,"")</f>
        <v>3</v>
      </c>
      <c r="BK43" s="48">
        <v>0</v>
      </c>
      <c r="BL43" s="49">
        <v>0</v>
      </c>
      <c r="BM43" s="48">
        <v>0</v>
      </c>
      <c r="BN43" s="49">
        <v>0</v>
      </c>
      <c r="BO43" s="48">
        <v>0</v>
      </c>
      <c r="BP43" s="49">
        <v>0</v>
      </c>
      <c r="BQ43" s="48">
        <v>26</v>
      </c>
      <c r="BR43" s="49">
        <v>100</v>
      </c>
      <c r="BS43" s="48">
        <v>26</v>
      </c>
      <c r="BT43" s="48"/>
      <c r="BU43" s="48"/>
      <c r="BV43" s="48"/>
      <c r="BW43" s="48"/>
      <c r="BX43" s="120" t="s">
        <v>406</v>
      </c>
      <c r="BY43" s="120" t="s">
        <v>406</v>
      </c>
      <c r="BZ43" s="120" t="s">
        <v>406</v>
      </c>
      <c r="CA43" s="120" t="s">
        <v>406</v>
      </c>
      <c r="CB43" s="120" t="s">
        <v>406</v>
      </c>
      <c r="CC43" s="120" t="s">
        <v>406</v>
      </c>
      <c r="CD43" s="120" t="s">
        <v>406</v>
      </c>
      <c r="CE43" s="120" t="s">
        <v>406</v>
      </c>
      <c r="CF43" s="2"/>
      <c r="CG43" s="3"/>
      <c r="CH43" s="3"/>
      <c r="CI43" s="3"/>
      <c r="CJ43" s="3"/>
    </row>
    <row r="44" spans="1:88" ht="41.45" customHeight="1">
      <c r="A44" s="66" t="s">
        <v>238</v>
      </c>
      <c r="C44" s="67"/>
      <c r="D44" s="67"/>
      <c r="E44" s="68">
        <v>333.33333333333337</v>
      </c>
      <c r="F44" s="70"/>
      <c r="G44" s="98" t="s">
        <v>395</v>
      </c>
      <c r="H44" s="67"/>
      <c r="I44" s="71"/>
      <c r="J44" s="72"/>
      <c r="K44" s="72"/>
      <c r="L44" s="71" t="s">
        <v>406</v>
      </c>
      <c r="M44" s="75">
        <v>455.45454545454544</v>
      </c>
      <c r="N44" s="76">
        <v>5231.32958984375</v>
      </c>
      <c r="O44" s="76">
        <v>3800.20166015625</v>
      </c>
      <c r="P44" s="77"/>
      <c r="Q44" s="78"/>
      <c r="R44" s="78"/>
      <c r="S44" s="48">
        <v>1</v>
      </c>
      <c r="T44" s="82"/>
      <c r="U44" s="82"/>
      <c r="V44" s="49">
        <v>0</v>
      </c>
      <c r="W44" s="49">
        <v>0.012195</v>
      </c>
      <c r="X44" s="49">
        <v>0.004331</v>
      </c>
      <c r="Y44" s="49">
        <v>0.289986</v>
      </c>
      <c r="Z44" s="49">
        <v>0</v>
      </c>
      <c r="AA44" s="49"/>
      <c r="AB44" s="73">
        <v>44</v>
      </c>
      <c r="AC44" s="73"/>
      <c r="AD44" s="74"/>
      <c r="AE44" s="80" t="s">
        <v>306</v>
      </c>
      <c r="AF44" s="97" t="s">
        <v>348</v>
      </c>
      <c r="AG44" s="80"/>
      <c r="AH44" s="80"/>
      <c r="AI44" s="80"/>
      <c r="AJ44" s="80"/>
      <c r="AK44" s="80"/>
      <c r="AL44" s="80"/>
      <c r="AM44" s="80"/>
      <c r="AN44" s="80"/>
      <c r="AO44" s="80"/>
      <c r="AP44" s="80"/>
      <c r="AQ44" s="80"/>
      <c r="AR44" s="80"/>
      <c r="AS44" s="80"/>
      <c r="AT44" s="80" t="s">
        <v>404</v>
      </c>
      <c r="AU44" s="80"/>
      <c r="AV44" s="80"/>
      <c r="AW44" s="80"/>
      <c r="AX44" s="80"/>
      <c r="AY44" s="80"/>
      <c r="AZ44" s="80"/>
      <c r="BA44" s="80"/>
      <c r="BB44" s="80" t="s">
        <v>470</v>
      </c>
      <c r="BC44" s="80" t="s">
        <v>273</v>
      </c>
      <c r="BD44" s="101">
        <v>43406.61130787037</v>
      </c>
      <c r="BE44" s="97" t="s">
        <v>395</v>
      </c>
      <c r="BF44" s="97" t="s">
        <v>348</v>
      </c>
      <c r="BG44" s="80">
        <v>1</v>
      </c>
      <c r="BH44" s="80">
        <v>0</v>
      </c>
      <c r="BI44" s="80"/>
      <c r="BJ44" s="80" t="str">
        <f>REPLACE(INDEX(GroupVertices[Group],MATCH(Vertices[[#This Row],[Vertex]],GroupVertices[Vertex],0)),1,1,"")</f>
        <v>5</v>
      </c>
      <c r="BK44" s="48"/>
      <c r="BL44" s="49"/>
      <c r="BM44" s="48"/>
      <c r="BN44" s="49"/>
      <c r="BO44" s="48"/>
      <c r="BP44" s="49"/>
      <c r="BQ44" s="48"/>
      <c r="BR44" s="49"/>
      <c r="BS44" s="48"/>
      <c r="BT44" s="48"/>
      <c r="BU44" s="48"/>
      <c r="BV44" s="48"/>
      <c r="BW44" s="48"/>
      <c r="BX44" s="120" t="s">
        <v>406</v>
      </c>
      <c r="BY44" s="120" t="s">
        <v>406</v>
      </c>
      <c r="BZ44" s="120" t="s">
        <v>406</v>
      </c>
      <c r="CA44" s="120" t="s">
        <v>406</v>
      </c>
      <c r="CB44" s="120" t="s">
        <v>406</v>
      </c>
      <c r="CC44" s="120" t="s">
        <v>406</v>
      </c>
      <c r="CD44" s="120" t="s">
        <v>406</v>
      </c>
      <c r="CE44" s="120" t="s">
        <v>406</v>
      </c>
      <c r="CF44" s="2"/>
      <c r="CG44" s="3"/>
      <c r="CH44" s="3"/>
      <c r="CI44" s="3"/>
      <c r="CJ44" s="3"/>
    </row>
    <row r="45" spans="1:88" ht="41.45" customHeight="1">
      <c r="A45" s="66" t="s">
        <v>241</v>
      </c>
      <c r="C45" s="67"/>
      <c r="D45" s="67"/>
      <c r="E45" s="68">
        <v>600</v>
      </c>
      <c r="F45" s="70"/>
      <c r="G45" s="98" t="s">
        <v>396</v>
      </c>
      <c r="H45" s="67"/>
      <c r="I45" s="50" t="s">
        <v>462</v>
      </c>
      <c r="J45" s="72"/>
      <c r="K45" s="72"/>
      <c r="L45" s="71" t="s">
        <v>430</v>
      </c>
      <c r="M45" s="75">
        <v>1364.3636363636363</v>
      </c>
      <c r="N45" s="76">
        <v>5586.85595703125</v>
      </c>
      <c r="O45" s="76">
        <v>6987.02685546875</v>
      </c>
      <c r="P45" s="77"/>
      <c r="Q45" s="78"/>
      <c r="R45" s="78"/>
      <c r="S45" s="48">
        <v>4</v>
      </c>
      <c r="T45" s="82"/>
      <c r="U45" s="82"/>
      <c r="V45" s="49">
        <v>2.733333</v>
      </c>
      <c r="W45" s="49">
        <v>0.015152</v>
      </c>
      <c r="X45" s="49">
        <v>0.017788</v>
      </c>
      <c r="Y45" s="49">
        <v>0.751878</v>
      </c>
      <c r="Z45" s="49">
        <v>0.6666666666666666</v>
      </c>
      <c r="AA45" s="49"/>
      <c r="AB45" s="73">
        <v>45</v>
      </c>
      <c r="AC45" s="73"/>
      <c r="AD45" s="74"/>
      <c r="AE45" s="80" t="s">
        <v>306</v>
      </c>
      <c r="AF45" s="97" t="s">
        <v>349</v>
      </c>
      <c r="AG45" s="80"/>
      <c r="AH45" s="80"/>
      <c r="AI45" s="80"/>
      <c r="AJ45" s="80"/>
      <c r="AK45" s="80"/>
      <c r="AL45" s="80"/>
      <c r="AM45" s="80"/>
      <c r="AN45" s="80"/>
      <c r="AO45" s="80"/>
      <c r="AP45" s="80"/>
      <c r="AQ45" s="80"/>
      <c r="AR45" s="80"/>
      <c r="AS45" s="80"/>
      <c r="AT45" s="80" t="s">
        <v>404</v>
      </c>
      <c r="AU45" s="80"/>
      <c r="AV45" s="80"/>
      <c r="AW45" s="80"/>
      <c r="AX45" s="80"/>
      <c r="AY45" s="80"/>
      <c r="AZ45" s="80"/>
      <c r="BA45" s="80" t="s">
        <v>462</v>
      </c>
      <c r="BB45" s="80" t="s">
        <v>470</v>
      </c>
      <c r="BC45" s="80" t="s">
        <v>273</v>
      </c>
      <c r="BD45" s="101">
        <v>43472.1222337963</v>
      </c>
      <c r="BE45" s="97" t="s">
        <v>396</v>
      </c>
      <c r="BF45" s="97" t="s">
        <v>349</v>
      </c>
      <c r="BG45" s="80">
        <v>3</v>
      </c>
      <c r="BH45" s="80">
        <v>2</v>
      </c>
      <c r="BI45" s="80"/>
      <c r="BJ45" s="80" t="str">
        <f>REPLACE(INDEX(GroupVertices[Group],MATCH(Vertices[[#This Row],[Vertex]],GroupVertices[Vertex],0)),1,1,"")</f>
        <v>2</v>
      </c>
      <c r="BK45" s="48">
        <v>1</v>
      </c>
      <c r="BL45" s="49">
        <v>2.5641025641025643</v>
      </c>
      <c r="BM45" s="48">
        <v>1</v>
      </c>
      <c r="BN45" s="49">
        <v>2.5641025641025643</v>
      </c>
      <c r="BO45" s="48">
        <v>0</v>
      </c>
      <c r="BP45" s="49">
        <v>0</v>
      </c>
      <c r="BQ45" s="48">
        <v>37</v>
      </c>
      <c r="BR45" s="49">
        <v>94.87179487179488</v>
      </c>
      <c r="BS45" s="48">
        <v>39</v>
      </c>
      <c r="BT45" s="48"/>
      <c r="BU45" s="48"/>
      <c r="BV45" s="48"/>
      <c r="BW45" s="48"/>
      <c r="BX45" s="120" t="s">
        <v>406</v>
      </c>
      <c r="BY45" s="120" t="s">
        <v>406</v>
      </c>
      <c r="BZ45" s="120" t="s">
        <v>406</v>
      </c>
      <c r="CA45" s="120" t="s">
        <v>406</v>
      </c>
      <c r="CB45" s="120" t="s">
        <v>406</v>
      </c>
      <c r="CC45" s="120" t="s">
        <v>406</v>
      </c>
      <c r="CD45" s="120" t="s">
        <v>406</v>
      </c>
      <c r="CE45" s="120" t="s">
        <v>406</v>
      </c>
      <c r="CF45" s="2"/>
      <c r="CG45" s="3"/>
      <c r="CH45" s="3"/>
      <c r="CI45" s="3"/>
      <c r="CJ45" s="3"/>
    </row>
    <row r="46" spans="1:88" ht="41.45" customHeight="1">
      <c r="A46" s="66" t="s">
        <v>242</v>
      </c>
      <c r="C46" s="67"/>
      <c r="D46" s="67"/>
      <c r="E46" s="68">
        <v>466.6666666666667</v>
      </c>
      <c r="F46" s="70"/>
      <c r="G46" s="98" t="s">
        <v>397</v>
      </c>
      <c r="H46" s="67"/>
      <c r="I46" s="50" t="s">
        <v>463</v>
      </c>
      <c r="J46" s="72"/>
      <c r="K46" s="72"/>
      <c r="L46" s="71" t="s">
        <v>431</v>
      </c>
      <c r="M46" s="75">
        <v>909.9090909090909</v>
      </c>
      <c r="N46" s="76">
        <v>8712.62109375</v>
      </c>
      <c r="O46" s="76">
        <v>4561.1962890625</v>
      </c>
      <c r="P46" s="77"/>
      <c r="Q46" s="78"/>
      <c r="R46" s="78"/>
      <c r="S46" s="48">
        <v>10</v>
      </c>
      <c r="T46" s="82"/>
      <c r="U46" s="82"/>
      <c r="V46" s="49">
        <v>6.461905</v>
      </c>
      <c r="W46" s="49">
        <v>0.016949</v>
      </c>
      <c r="X46" s="49">
        <v>0.066914</v>
      </c>
      <c r="Y46" s="49">
        <v>1.350013</v>
      </c>
      <c r="Z46" s="49">
        <v>0.8222222222222222</v>
      </c>
      <c r="AA46" s="49"/>
      <c r="AB46" s="73">
        <v>46</v>
      </c>
      <c r="AC46" s="73"/>
      <c r="AD46" s="74"/>
      <c r="AE46" s="80" t="s">
        <v>306</v>
      </c>
      <c r="AF46" s="97" t="s">
        <v>350</v>
      </c>
      <c r="AG46" s="80"/>
      <c r="AH46" s="80"/>
      <c r="AI46" s="80"/>
      <c r="AJ46" s="80"/>
      <c r="AK46" s="80"/>
      <c r="AL46" s="80"/>
      <c r="AM46" s="80"/>
      <c r="AN46" s="80"/>
      <c r="AO46" s="80"/>
      <c r="AP46" s="80"/>
      <c r="AQ46" s="80"/>
      <c r="AR46" s="80"/>
      <c r="AS46" s="80"/>
      <c r="AT46" s="80" t="s">
        <v>404</v>
      </c>
      <c r="AU46" s="80"/>
      <c r="AV46" s="80"/>
      <c r="AW46" s="80"/>
      <c r="AX46" s="80"/>
      <c r="AY46" s="80"/>
      <c r="AZ46" s="80"/>
      <c r="BA46" s="80" t="s">
        <v>463</v>
      </c>
      <c r="BB46" s="80" t="s">
        <v>470</v>
      </c>
      <c r="BC46" s="80" t="s">
        <v>273</v>
      </c>
      <c r="BD46" s="101">
        <v>43476.14978009259</v>
      </c>
      <c r="BE46" s="97" t="s">
        <v>397</v>
      </c>
      <c r="BF46" s="97" t="s">
        <v>350</v>
      </c>
      <c r="BG46" s="80">
        <v>2</v>
      </c>
      <c r="BH46" s="80">
        <v>0</v>
      </c>
      <c r="BI46" s="80">
        <v>1</v>
      </c>
      <c r="BJ46" s="80" t="str">
        <f>REPLACE(INDEX(GroupVertices[Group],MATCH(Vertices[[#This Row],[Vertex]],GroupVertices[Vertex],0)),1,1,"")</f>
        <v>3</v>
      </c>
      <c r="BK46" s="48">
        <v>0</v>
      </c>
      <c r="BL46" s="49">
        <v>0</v>
      </c>
      <c r="BM46" s="48">
        <v>0</v>
      </c>
      <c r="BN46" s="49">
        <v>0</v>
      </c>
      <c r="BO46" s="48">
        <v>0</v>
      </c>
      <c r="BP46" s="49">
        <v>0</v>
      </c>
      <c r="BQ46" s="48">
        <v>34</v>
      </c>
      <c r="BR46" s="49">
        <v>100</v>
      </c>
      <c r="BS46" s="48">
        <v>34</v>
      </c>
      <c r="BT46" s="48"/>
      <c r="BU46" s="48"/>
      <c r="BV46" s="48"/>
      <c r="BW46" s="48"/>
      <c r="BX46" s="120" t="s">
        <v>406</v>
      </c>
      <c r="BY46" s="120" t="s">
        <v>406</v>
      </c>
      <c r="BZ46" s="120" t="s">
        <v>406</v>
      </c>
      <c r="CA46" s="120" t="s">
        <v>406</v>
      </c>
      <c r="CB46" s="120" t="s">
        <v>406</v>
      </c>
      <c r="CC46" s="120" t="s">
        <v>406</v>
      </c>
      <c r="CD46" s="120" t="s">
        <v>406</v>
      </c>
      <c r="CE46" s="120" t="s">
        <v>406</v>
      </c>
      <c r="CF46" s="2"/>
      <c r="CG46" s="3"/>
      <c r="CH46" s="3"/>
      <c r="CI46" s="3"/>
      <c r="CJ46" s="3"/>
    </row>
    <row r="47" spans="1:88" ht="41.45" customHeight="1">
      <c r="A47" s="66" t="s">
        <v>243</v>
      </c>
      <c r="C47" s="67"/>
      <c r="D47" s="67"/>
      <c r="E47" s="68">
        <v>333.33333333333337</v>
      </c>
      <c r="F47" s="70"/>
      <c r="G47" s="98" t="s">
        <v>398</v>
      </c>
      <c r="H47" s="67"/>
      <c r="I47" s="71" t="s">
        <v>464</v>
      </c>
      <c r="J47" s="72"/>
      <c r="K47" s="72"/>
      <c r="L47" s="71" t="s">
        <v>432</v>
      </c>
      <c r="M47" s="75">
        <v>455.45454545454544</v>
      </c>
      <c r="N47" s="76">
        <v>9814.5703125</v>
      </c>
      <c r="O47" s="76">
        <v>6368.18359375</v>
      </c>
      <c r="P47" s="77"/>
      <c r="Q47" s="78"/>
      <c r="R47" s="78"/>
      <c r="S47" s="48">
        <v>9</v>
      </c>
      <c r="T47" s="82"/>
      <c r="U47" s="82"/>
      <c r="V47" s="49">
        <v>0</v>
      </c>
      <c r="W47" s="49">
        <v>0.016667</v>
      </c>
      <c r="X47" s="49">
        <v>0.065268</v>
      </c>
      <c r="Y47" s="49">
        <v>1.192377</v>
      </c>
      <c r="Z47" s="49">
        <v>1</v>
      </c>
      <c r="AA47" s="49"/>
      <c r="AB47" s="73">
        <v>47</v>
      </c>
      <c r="AC47" s="73"/>
      <c r="AD47" s="74"/>
      <c r="AE47" s="80" t="s">
        <v>306</v>
      </c>
      <c r="AF47" s="97" t="s">
        <v>351</v>
      </c>
      <c r="AG47" s="80"/>
      <c r="AH47" s="80"/>
      <c r="AI47" s="80"/>
      <c r="AJ47" s="80"/>
      <c r="AK47" s="80"/>
      <c r="AL47" s="80"/>
      <c r="AM47" s="80"/>
      <c r="AN47" s="80"/>
      <c r="AO47" s="80"/>
      <c r="AP47" s="80"/>
      <c r="AQ47" s="80"/>
      <c r="AR47" s="80"/>
      <c r="AS47" s="80"/>
      <c r="AT47" s="80" t="s">
        <v>404</v>
      </c>
      <c r="AU47" s="80"/>
      <c r="AV47" s="80"/>
      <c r="AW47" s="80"/>
      <c r="AX47" s="80"/>
      <c r="AY47" s="80"/>
      <c r="AZ47" s="80"/>
      <c r="BA47" s="80" t="s">
        <v>464</v>
      </c>
      <c r="BB47" s="80" t="s">
        <v>470</v>
      </c>
      <c r="BC47" s="80" t="s">
        <v>273</v>
      </c>
      <c r="BD47" s="101">
        <v>43266.73372685185</v>
      </c>
      <c r="BE47" s="97" t="s">
        <v>398</v>
      </c>
      <c r="BF47" s="97" t="s">
        <v>351</v>
      </c>
      <c r="BG47" s="80">
        <v>1</v>
      </c>
      <c r="BH47" s="80">
        <v>0</v>
      </c>
      <c r="BI47" s="80"/>
      <c r="BJ47" s="80" t="str">
        <f>REPLACE(INDEX(GroupVertices[Group],MATCH(Vertices[[#This Row],[Vertex]],GroupVertices[Vertex],0)),1,1,"")</f>
        <v>3</v>
      </c>
      <c r="BK47" s="48">
        <v>0</v>
      </c>
      <c r="BL47" s="49">
        <v>0</v>
      </c>
      <c r="BM47" s="48">
        <v>0</v>
      </c>
      <c r="BN47" s="49">
        <v>0</v>
      </c>
      <c r="BO47" s="48">
        <v>0</v>
      </c>
      <c r="BP47" s="49">
        <v>0</v>
      </c>
      <c r="BQ47" s="48">
        <v>22</v>
      </c>
      <c r="BR47" s="49">
        <v>100</v>
      </c>
      <c r="BS47" s="48">
        <v>22</v>
      </c>
      <c r="BT47" s="48"/>
      <c r="BU47" s="48"/>
      <c r="BV47" s="48"/>
      <c r="BW47" s="48"/>
      <c r="BX47" s="120" t="s">
        <v>406</v>
      </c>
      <c r="BY47" s="120" t="s">
        <v>406</v>
      </c>
      <c r="BZ47" s="120" t="s">
        <v>406</v>
      </c>
      <c r="CA47" s="120" t="s">
        <v>406</v>
      </c>
      <c r="CB47" s="120" t="s">
        <v>406</v>
      </c>
      <c r="CC47" s="120" t="s">
        <v>406</v>
      </c>
      <c r="CD47" s="120" t="s">
        <v>406</v>
      </c>
      <c r="CE47" s="120" t="s">
        <v>406</v>
      </c>
      <c r="CF47" s="2"/>
      <c r="CG47" s="3"/>
      <c r="CH47" s="3"/>
      <c r="CI47" s="3"/>
      <c r="CJ47" s="3"/>
    </row>
    <row r="48" spans="1:88" ht="41.45" customHeight="1">
      <c r="A48" s="66" t="s">
        <v>244</v>
      </c>
      <c r="C48" s="67"/>
      <c r="D48" s="67"/>
      <c r="E48" s="68">
        <v>866.6666666666666</v>
      </c>
      <c r="F48" s="70"/>
      <c r="G48" s="98" t="s">
        <v>399</v>
      </c>
      <c r="H48" s="67"/>
      <c r="I48" s="50" t="s">
        <v>465</v>
      </c>
      <c r="J48" s="72"/>
      <c r="K48" s="72"/>
      <c r="L48" s="71" t="s">
        <v>433</v>
      </c>
      <c r="M48" s="75">
        <v>2273.2727272727275</v>
      </c>
      <c r="N48" s="76">
        <v>7101.197265625</v>
      </c>
      <c r="O48" s="76">
        <v>8628.740234375</v>
      </c>
      <c r="P48" s="77"/>
      <c r="Q48" s="78"/>
      <c r="R48" s="78"/>
      <c r="S48" s="48">
        <v>9</v>
      </c>
      <c r="T48" s="82"/>
      <c r="U48" s="82"/>
      <c r="V48" s="49">
        <v>0</v>
      </c>
      <c r="W48" s="49">
        <v>0.016667</v>
      </c>
      <c r="X48" s="49">
        <v>0.065268</v>
      </c>
      <c r="Y48" s="49">
        <v>1.192377</v>
      </c>
      <c r="Z48" s="49">
        <v>1</v>
      </c>
      <c r="AA48" s="49"/>
      <c r="AB48" s="73">
        <v>48</v>
      </c>
      <c r="AC48" s="73"/>
      <c r="AD48" s="74"/>
      <c r="AE48" s="80" t="s">
        <v>306</v>
      </c>
      <c r="AF48" s="97" t="s">
        <v>352</v>
      </c>
      <c r="AG48" s="80"/>
      <c r="AH48" s="80"/>
      <c r="AI48" s="80"/>
      <c r="AJ48" s="80"/>
      <c r="AK48" s="80"/>
      <c r="AL48" s="80"/>
      <c r="AM48" s="80"/>
      <c r="AN48" s="80"/>
      <c r="AO48" s="80"/>
      <c r="AP48" s="80"/>
      <c r="AQ48" s="80"/>
      <c r="AR48" s="80"/>
      <c r="AS48" s="80"/>
      <c r="AT48" s="80" t="s">
        <v>404</v>
      </c>
      <c r="AU48" s="80"/>
      <c r="AV48" s="80"/>
      <c r="AW48" s="80"/>
      <c r="AX48" s="80"/>
      <c r="AY48" s="80"/>
      <c r="AZ48" s="80"/>
      <c r="BA48" s="80" t="s">
        <v>465</v>
      </c>
      <c r="BB48" s="80" t="s">
        <v>470</v>
      </c>
      <c r="BC48" s="80" t="s">
        <v>273</v>
      </c>
      <c r="BD48" s="101">
        <v>43370.82491898148</v>
      </c>
      <c r="BE48" s="97" t="s">
        <v>399</v>
      </c>
      <c r="BF48" s="97" t="s">
        <v>352</v>
      </c>
      <c r="BG48" s="80">
        <v>5</v>
      </c>
      <c r="BH48" s="80">
        <v>0</v>
      </c>
      <c r="BI48" s="80">
        <v>1</v>
      </c>
      <c r="BJ48" s="80" t="str">
        <f>REPLACE(INDEX(GroupVertices[Group],MATCH(Vertices[[#This Row],[Vertex]],GroupVertices[Vertex],0)),1,1,"")</f>
        <v>3</v>
      </c>
      <c r="BK48" s="48">
        <v>3</v>
      </c>
      <c r="BL48" s="49">
        <v>5.357142857142857</v>
      </c>
      <c r="BM48" s="48">
        <v>0</v>
      </c>
      <c r="BN48" s="49">
        <v>0</v>
      </c>
      <c r="BO48" s="48">
        <v>0</v>
      </c>
      <c r="BP48" s="49">
        <v>0</v>
      </c>
      <c r="BQ48" s="48">
        <v>53</v>
      </c>
      <c r="BR48" s="49">
        <v>94.64285714285714</v>
      </c>
      <c r="BS48" s="48">
        <v>56</v>
      </c>
      <c r="BT48" s="48"/>
      <c r="BU48" s="48"/>
      <c r="BV48" s="48"/>
      <c r="BW48" s="48"/>
      <c r="BX48" s="120" t="s">
        <v>406</v>
      </c>
      <c r="BY48" s="120" t="s">
        <v>406</v>
      </c>
      <c r="BZ48" s="120" t="s">
        <v>406</v>
      </c>
      <c r="CA48" s="120" t="s">
        <v>406</v>
      </c>
      <c r="CB48" s="120" t="s">
        <v>406</v>
      </c>
      <c r="CC48" s="120" t="s">
        <v>406</v>
      </c>
      <c r="CD48" s="120" t="s">
        <v>406</v>
      </c>
      <c r="CE48" s="120" t="s">
        <v>406</v>
      </c>
      <c r="CF48" s="2"/>
      <c r="CG48" s="3"/>
      <c r="CH48" s="3"/>
      <c r="CI48" s="3"/>
      <c r="CJ48" s="3"/>
    </row>
    <row r="49" spans="1:88" ht="41.45" customHeight="1">
      <c r="A49" s="66" t="s">
        <v>245</v>
      </c>
      <c r="C49" s="67"/>
      <c r="D49" s="67"/>
      <c r="E49" s="68">
        <v>333.33333333333337</v>
      </c>
      <c r="F49" s="70"/>
      <c r="G49" s="98" t="s">
        <v>400</v>
      </c>
      <c r="H49" s="67"/>
      <c r="I49" s="50" t="s">
        <v>466</v>
      </c>
      <c r="J49" s="72"/>
      <c r="K49" s="72"/>
      <c r="L49" s="71" t="s">
        <v>434</v>
      </c>
      <c r="M49" s="75">
        <v>455.45454545454544</v>
      </c>
      <c r="N49" s="76">
        <v>7253.12255859375</v>
      </c>
      <c r="O49" s="76">
        <v>6267.2333984375</v>
      </c>
      <c r="P49" s="77"/>
      <c r="Q49" s="78"/>
      <c r="R49" s="78"/>
      <c r="S49" s="48">
        <v>9</v>
      </c>
      <c r="T49" s="82"/>
      <c r="U49" s="82"/>
      <c r="V49" s="49">
        <v>0</v>
      </c>
      <c r="W49" s="49">
        <v>0.016667</v>
      </c>
      <c r="X49" s="49">
        <v>0.065268</v>
      </c>
      <c r="Y49" s="49">
        <v>1.192377</v>
      </c>
      <c r="Z49" s="49">
        <v>1</v>
      </c>
      <c r="AA49" s="49"/>
      <c r="AB49" s="73">
        <v>49</v>
      </c>
      <c r="AC49" s="73"/>
      <c r="AD49" s="74"/>
      <c r="AE49" s="80" t="s">
        <v>306</v>
      </c>
      <c r="AF49" s="97" t="s">
        <v>353</v>
      </c>
      <c r="AG49" s="80"/>
      <c r="AH49" s="80"/>
      <c r="AI49" s="80"/>
      <c r="AJ49" s="80"/>
      <c r="AK49" s="80"/>
      <c r="AL49" s="80"/>
      <c r="AM49" s="80"/>
      <c r="AN49" s="80"/>
      <c r="AO49" s="80"/>
      <c r="AP49" s="80"/>
      <c r="AQ49" s="80"/>
      <c r="AR49" s="80"/>
      <c r="AS49" s="80"/>
      <c r="AT49" s="80" t="s">
        <v>404</v>
      </c>
      <c r="AU49" s="80"/>
      <c r="AV49" s="80"/>
      <c r="AW49" s="80"/>
      <c r="AX49" s="80"/>
      <c r="AY49" s="80"/>
      <c r="AZ49" s="80"/>
      <c r="BA49" s="80" t="s">
        <v>466</v>
      </c>
      <c r="BB49" s="80" t="s">
        <v>470</v>
      </c>
      <c r="BC49" s="80" t="s">
        <v>273</v>
      </c>
      <c r="BD49" s="101">
        <v>43473.820439814815</v>
      </c>
      <c r="BE49" s="97" t="s">
        <v>400</v>
      </c>
      <c r="BF49" s="97" t="s">
        <v>353</v>
      </c>
      <c r="BG49" s="80">
        <v>1</v>
      </c>
      <c r="BH49" s="80">
        <v>0</v>
      </c>
      <c r="BI49" s="80"/>
      <c r="BJ49" s="80" t="str">
        <f>REPLACE(INDEX(GroupVertices[Group],MATCH(Vertices[[#This Row],[Vertex]],GroupVertices[Vertex],0)),1,1,"")</f>
        <v>3</v>
      </c>
      <c r="BK49" s="48">
        <v>1</v>
      </c>
      <c r="BL49" s="49">
        <v>4.3478260869565215</v>
      </c>
      <c r="BM49" s="48">
        <v>0</v>
      </c>
      <c r="BN49" s="49">
        <v>0</v>
      </c>
      <c r="BO49" s="48">
        <v>0</v>
      </c>
      <c r="BP49" s="49">
        <v>0</v>
      </c>
      <c r="BQ49" s="48">
        <v>22</v>
      </c>
      <c r="BR49" s="49">
        <v>95.65217391304348</v>
      </c>
      <c r="BS49" s="48">
        <v>23</v>
      </c>
      <c r="BT49" s="48"/>
      <c r="BU49" s="48"/>
      <c r="BV49" s="48"/>
      <c r="BW49" s="48"/>
      <c r="BX49" s="120" t="s">
        <v>406</v>
      </c>
      <c r="BY49" s="120" t="s">
        <v>406</v>
      </c>
      <c r="BZ49" s="120" t="s">
        <v>406</v>
      </c>
      <c r="CA49" s="120" t="s">
        <v>406</v>
      </c>
      <c r="CB49" s="120" t="s">
        <v>406</v>
      </c>
      <c r="CC49" s="120" t="s">
        <v>406</v>
      </c>
      <c r="CD49" s="120" t="s">
        <v>406</v>
      </c>
      <c r="CE49" s="120" t="s">
        <v>406</v>
      </c>
      <c r="CF49" s="2"/>
      <c r="CG49" s="3"/>
      <c r="CH49" s="3"/>
      <c r="CI49" s="3"/>
      <c r="CJ49" s="3"/>
    </row>
    <row r="50" spans="1:88" ht="41.45" customHeight="1">
      <c r="A50" s="66" t="s">
        <v>246</v>
      </c>
      <c r="C50" s="67"/>
      <c r="D50" s="67"/>
      <c r="E50" s="68">
        <v>466.6666666666667</v>
      </c>
      <c r="F50" s="70"/>
      <c r="G50" s="98" t="s">
        <v>401</v>
      </c>
      <c r="H50" s="67"/>
      <c r="I50" s="50" t="s">
        <v>467</v>
      </c>
      <c r="J50" s="72"/>
      <c r="K50" s="72"/>
      <c r="L50" s="71" t="s">
        <v>435</v>
      </c>
      <c r="M50" s="75">
        <v>909.9090909090909</v>
      </c>
      <c r="N50" s="76">
        <v>9286.18359375</v>
      </c>
      <c r="O50" s="76">
        <v>5516.0849609375</v>
      </c>
      <c r="P50" s="77"/>
      <c r="Q50" s="78"/>
      <c r="R50" s="78"/>
      <c r="S50" s="48">
        <v>11</v>
      </c>
      <c r="T50" s="82"/>
      <c r="U50" s="82"/>
      <c r="V50" s="49">
        <v>56</v>
      </c>
      <c r="W50" s="49">
        <v>0.017241</v>
      </c>
      <c r="X50" s="49">
        <v>0.06667</v>
      </c>
      <c r="Y50" s="49">
        <v>1.585316</v>
      </c>
      <c r="Z50" s="49">
        <v>0.6727272727272727</v>
      </c>
      <c r="AA50" s="49"/>
      <c r="AB50" s="73">
        <v>50</v>
      </c>
      <c r="AC50" s="73"/>
      <c r="AD50" s="74"/>
      <c r="AE50" s="80" t="s">
        <v>306</v>
      </c>
      <c r="AF50" s="97" t="s">
        <v>354</v>
      </c>
      <c r="AG50" s="80"/>
      <c r="AH50" s="80"/>
      <c r="AI50" s="80"/>
      <c r="AJ50" s="80"/>
      <c r="AK50" s="80"/>
      <c r="AL50" s="80"/>
      <c r="AM50" s="80"/>
      <c r="AN50" s="80"/>
      <c r="AO50" s="80"/>
      <c r="AP50" s="80"/>
      <c r="AQ50" s="80"/>
      <c r="AR50" s="80"/>
      <c r="AS50" s="80"/>
      <c r="AT50" s="80" t="s">
        <v>404</v>
      </c>
      <c r="AU50" s="80"/>
      <c r="AV50" s="80"/>
      <c r="AW50" s="80"/>
      <c r="AX50" s="80"/>
      <c r="AY50" s="80"/>
      <c r="AZ50" s="80"/>
      <c r="BA50" s="80" t="s">
        <v>467</v>
      </c>
      <c r="BB50" s="80" t="s">
        <v>470</v>
      </c>
      <c r="BC50" s="80" t="s">
        <v>273</v>
      </c>
      <c r="BD50" s="101">
        <v>43477.928622685184</v>
      </c>
      <c r="BE50" s="97" t="s">
        <v>401</v>
      </c>
      <c r="BF50" s="97" t="s">
        <v>354</v>
      </c>
      <c r="BG50" s="80">
        <v>2</v>
      </c>
      <c r="BH50" s="80">
        <v>1</v>
      </c>
      <c r="BI50" s="80"/>
      <c r="BJ50" s="80" t="str">
        <f>REPLACE(INDEX(GroupVertices[Group],MATCH(Vertices[[#This Row],[Vertex]],GroupVertices[Vertex],0)),1,1,"")</f>
        <v>3</v>
      </c>
      <c r="BK50" s="48">
        <v>0</v>
      </c>
      <c r="BL50" s="49">
        <v>0</v>
      </c>
      <c r="BM50" s="48">
        <v>0</v>
      </c>
      <c r="BN50" s="49">
        <v>0</v>
      </c>
      <c r="BO50" s="48">
        <v>0</v>
      </c>
      <c r="BP50" s="49">
        <v>0</v>
      </c>
      <c r="BQ50" s="48">
        <v>34</v>
      </c>
      <c r="BR50" s="49">
        <v>100</v>
      </c>
      <c r="BS50" s="48">
        <v>34</v>
      </c>
      <c r="BT50" s="48"/>
      <c r="BU50" s="48"/>
      <c r="BV50" s="48"/>
      <c r="BW50" s="48"/>
      <c r="BX50" s="120" t="s">
        <v>406</v>
      </c>
      <c r="BY50" s="120" t="s">
        <v>406</v>
      </c>
      <c r="BZ50" s="120" t="s">
        <v>406</v>
      </c>
      <c r="CA50" s="120" t="s">
        <v>406</v>
      </c>
      <c r="CB50" s="120" t="s">
        <v>406</v>
      </c>
      <c r="CC50" s="120" t="s">
        <v>406</v>
      </c>
      <c r="CD50" s="120" t="s">
        <v>406</v>
      </c>
      <c r="CE50" s="120" t="s">
        <v>406</v>
      </c>
      <c r="CF50" s="2"/>
      <c r="CG50" s="3"/>
      <c r="CH50" s="3"/>
      <c r="CI50" s="3"/>
      <c r="CJ50" s="3"/>
    </row>
    <row r="51" spans="1:88" ht="41.45" customHeight="1">
      <c r="A51" s="66" t="s">
        <v>254</v>
      </c>
      <c r="C51" s="67"/>
      <c r="D51" s="67"/>
      <c r="E51" s="68">
        <v>333.33333333333337</v>
      </c>
      <c r="F51" s="70"/>
      <c r="G51" s="98" t="s">
        <v>402</v>
      </c>
      <c r="H51" s="67"/>
      <c r="I51" s="50" t="s">
        <v>468</v>
      </c>
      <c r="J51" s="72"/>
      <c r="K51" s="72"/>
      <c r="L51" s="71" t="s">
        <v>436</v>
      </c>
      <c r="M51" s="75">
        <v>455.45454545454544</v>
      </c>
      <c r="N51" s="76">
        <v>9623.279296875</v>
      </c>
      <c r="O51" s="76">
        <v>8022.04833984375</v>
      </c>
      <c r="P51" s="77"/>
      <c r="Q51" s="78"/>
      <c r="R51" s="78"/>
      <c r="S51" s="48">
        <v>2</v>
      </c>
      <c r="T51" s="82"/>
      <c r="U51" s="82"/>
      <c r="V51" s="49">
        <v>0</v>
      </c>
      <c r="W51" s="49">
        <v>0.011628</v>
      </c>
      <c r="X51" s="49">
        <v>0.007576</v>
      </c>
      <c r="Y51" s="49">
        <v>0.473915</v>
      </c>
      <c r="Z51" s="49">
        <v>1</v>
      </c>
      <c r="AA51" s="49"/>
      <c r="AB51" s="73">
        <v>51</v>
      </c>
      <c r="AC51" s="73"/>
      <c r="AD51" s="74"/>
      <c r="AE51" s="80" t="s">
        <v>306</v>
      </c>
      <c r="AF51" s="97" t="s">
        <v>355</v>
      </c>
      <c r="AG51" s="80"/>
      <c r="AH51" s="80"/>
      <c r="AI51" s="80"/>
      <c r="AJ51" s="80"/>
      <c r="AK51" s="80"/>
      <c r="AL51" s="80"/>
      <c r="AM51" s="80"/>
      <c r="AN51" s="80"/>
      <c r="AO51" s="80"/>
      <c r="AP51" s="80"/>
      <c r="AQ51" s="80"/>
      <c r="AR51" s="80"/>
      <c r="AS51" s="80"/>
      <c r="AT51" s="80" t="s">
        <v>404</v>
      </c>
      <c r="AU51" s="80"/>
      <c r="AV51" s="80"/>
      <c r="AW51" s="80"/>
      <c r="AX51" s="80"/>
      <c r="AY51" s="80"/>
      <c r="AZ51" s="80"/>
      <c r="BA51" s="80" t="s">
        <v>468</v>
      </c>
      <c r="BB51" s="80" t="s">
        <v>470</v>
      </c>
      <c r="BC51" s="80" t="s">
        <v>273</v>
      </c>
      <c r="BD51" s="101">
        <v>43473.690092592595</v>
      </c>
      <c r="BE51" s="97" t="s">
        <v>402</v>
      </c>
      <c r="BF51" s="97" t="s">
        <v>355</v>
      </c>
      <c r="BG51" s="80">
        <v>1</v>
      </c>
      <c r="BH51" s="80">
        <v>0</v>
      </c>
      <c r="BI51" s="80"/>
      <c r="BJ51" s="80" t="str">
        <f>REPLACE(INDEX(GroupVertices[Group],MATCH(Vertices[[#This Row],[Vertex]],GroupVertices[Vertex],0)),1,1,"")</f>
        <v>3</v>
      </c>
      <c r="BK51" s="48">
        <v>1</v>
      </c>
      <c r="BL51" s="49">
        <v>4.166666666666667</v>
      </c>
      <c r="BM51" s="48">
        <v>1</v>
      </c>
      <c r="BN51" s="49">
        <v>4.166666666666667</v>
      </c>
      <c r="BO51" s="48">
        <v>0</v>
      </c>
      <c r="BP51" s="49">
        <v>0</v>
      </c>
      <c r="BQ51" s="48">
        <v>22</v>
      </c>
      <c r="BR51" s="49">
        <v>91.66666666666667</v>
      </c>
      <c r="BS51" s="48">
        <v>24</v>
      </c>
      <c r="BT51" s="48"/>
      <c r="BU51" s="48"/>
      <c r="BV51" s="48"/>
      <c r="BW51" s="48"/>
      <c r="BX51" s="48"/>
      <c r="BY51" s="48"/>
      <c r="BZ51" s="48"/>
      <c r="CA51" s="48"/>
      <c r="CB51" s="48"/>
      <c r="CC51" s="48"/>
      <c r="CD51" s="48"/>
      <c r="CE51" s="48"/>
      <c r="CF51" s="2"/>
      <c r="CG51" s="3"/>
      <c r="CH51" s="3"/>
      <c r="CI51" s="3"/>
      <c r="CJ51" s="3"/>
    </row>
    <row r="52" spans="1:88" ht="41.45" customHeight="1">
      <c r="A52" s="83" t="s">
        <v>247</v>
      </c>
      <c r="C52" s="84"/>
      <c r="D52" s="84"/>
      <c r="E52" s="85">
        <v>333.33333333333337</v>
      </c>
      <c r="F52" s="86"/>
      <c r="G52" s="99" t="s">
        <v>403</v>
      </c>
      <c r="H52" s="84"/>
      <c r="I52" s="100" t="s">
        <v>469</v>
      </c>
      <c r="J52" s="88"/>
      <c r="K52" s="88"/>
      <c r="L52" s="87" t="s">
        <v>437</v>
      </c>
      <c r="M52" s="89">
        <v>455.45454545454544</v>
      </c>
      <c r="N52" s="90">
        <v>8279.7880859375</v>
      </c>
      <c r="O52" s="90">
        <v>9747.94140625</v>
      </c>
      <c r="P52" s="91"/>
      <c r="Q52" s="92"/>
      <c r="R52" s="92"/>
      <c r="S52" s="48">
        <v>2</v>
      </c>
      <c r="T52" s="93"/>
      <c r="U52" s="93"/>
      <c r="V52" s="49">
        <v>0</v>
      </c>
      <c r="W52" s="49">
        <v>0.011628</v>
      </c>
      <c r="X52" s="49">
        <v>0.007576</v>
      </c>
      <c r="Y52" s="49">
        <v>0.473915</v>
      </c>
      <c r="Z52" s="49">
        <v>1</v>
      </c>
      <c r="AA52" s="94"/>
      <c r="AB52" s="95">
        <v>52</v>
      </c>
      <c r="AC52" s="95"/>
      <c r="AD52" s="96"/>
      <c r="AE52" s="80" t="s">
        <v>306</v>
      </c>
      <c r="AF52" s="97" t="s">
        <v>356</v>
      </c>
      <c r="AG52" s="80"/>
      <c r="AH52" s="80"/>
      <c r="AI52" s="80"/>
      <c r="AJ52" s="80"/>
      <c r="AK52" s="80"/>
      <c r="AL52" s="80"/>
      <c r="AM52" s="80"/>
      <c r="AN52" s="80"/>
      <c r="AO52" s="80"/>
      <c r="AP52" s="80"/>
      <c r="AQ52" s="80"/>
      <c r="AR52" s="80"/>
      <c r="AS52" s="80"/>
      <c r="AT52" s="80" t="s">
        <v>404</v>
      </c>
      <c r="AU52" s="80"/>
      <c r="AV52" s="80"/>
      <c r="AW52" s="80"/>
      <c r="AX52" s="80"/>
      <c r="AY52" s="80"/>
      <c r="AZ52" s="80"/>
      <c r="BA52" s="80" t="s">
        <v>469</v>
      </c>
      <c r="BB52" s="80" t="s">
        <v>470</v>
      </c>
      <c r="BC52" s="80" t="s">
        <v>273</v>
      </c>
      <c r="BD52" s="101">
        <v>43479.103900462964</v>
      </c>
      <c r="BE52" s="97" t="s">
        <v>403</v>
      </c>
      <c r="BF52" s="97" t="s">
        <v>356</v>
      </c>
      <c r="BG52" s="80">
        <v>1</v>
      </c>
      <c r="BH52" s="80">
        <v>0</v>
      </c>
      <c r="BI52" s="80"/>
      <c r="BJ52" s="80" t="str">
        <f>REPLACE(INDEX(GroupVertices[Group],MATCH(Vertices[[#This Row],[Vertex]],GroupVertices[Vertex],0)),1,1,"")</f>
        <v>3</v>
      </c>
      <c r="BK52" s="48">
        <v>1</v>
      </c>
      <c r="BL52" s="49">
        <v>3.5714285714285716</v>
      </c>
      <c r="BM52" s="48">
        <v>0</v>
      </c>
      <c r="BN52" s="49">
        <v>0</v>
      </c>
      <c r="BO52" s="48">
        <v>0</v>
      </c>
      <c r="BP52" s="49">
        <v>0</v>
      </c>
      <c r="BQ52" s="48">
        <v>27</v>
      </c>
      <c r="BR52" s="49">
        <v>96.42857142857143</v>
      </c>
      <c r="BS52" s="48">
        <v>28</v>
      </c>
      <c r="BT52" s="48"/>
      <c r="BU52" s="48"/>
      <c r="BV52" s="48"/>
      <c r="BW52" s="48"/>
      <c r="BX52" s="120" t="s">
        <v>406</v>
      </c>
      <c r="BY52" s="120" t="s">
        <v>406</v>
      </c>
      <c r="BZ52" s="120" t="s">
        <v>406</v>
      </c>
      <c r="CA52" s="120" t="s">
        <v>406</v>
      </c>
      <c r="CB52" s="120" t="s">
        <v>406</v>
      </c>
      <c r="CC52" s="120" t="s">
        <v>406</v>
      </c>
      <c r="CD52" s="120" t="s">
        <v>406</v>
      </c>
      <c r="CE52" s="120" t="s">
        <v>406</v>
      </c>
      <c r="CF52" s="2"/>
      <c r="CG52" s="3"/>
      <c r="CH52" s="3"/>
      <c r="CI52" s="3"/>
      <c r="CJ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CF3"/>
    <dataValidation allowBlank="1" showErrorMessage="1" sqref="C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F3" r:id="rId1" display="https://www.facebook.com/118630724835597_1830896933608959"/>
    <hyperlink ref="AF4" r:id="rId2" display="https://www.facebook.com/118630724835597_1847045931994059"/>
    <hyperlink ref="AF5" r:id="rId3" display="https://www.facebook.com/118630724835597_1909995975699054"/>
    <hyperlink ref="AF6" r:id="rId4" display="https://www.facebook.com/118630724835597_1925239630841355"/>
    <hyperlink ref="AF7" r:id="rId5" display="https://www.facebook.com/118630724835597_1932429003455751"/>
    <hyperlink ref="AF8" r:id="rId6" display="https://www.facebook.com/118630724835597_1933937459971572"/>
    <hyperlink ref="AF9" r:id="rId7" display="https://www.facebook.com/118630724835597_2088439871187996"/>
    <hyperlink ref="AF10" r:id="rId8" display="https://www.facebook.com/118630724835597_2095978080434175"/>
    <hyperlink ref="AF11" r:id="rId9" display="https://www.facebook.com/118630724835597_2100553563309960"/>
    <hyperlink ref="AF12" r:id="rId10" display="https://www.facebook.com/118630724835597_2126705327361450"/>
    <hyperlink ref="AF13" r:id="rId11" display="https://www.facebook.com/118630724835597_2133201426711840"/>
    <hyperlink ref="AF14" r:id="rId12" display="https://www.facebook.com/118630724835597_2142431479122168"/>
    <hyperlink ref="AF15" r:id="rId13" display="https://www.facebook.com/118630724835597_2142566052442044"/>
    <hyperlink ref="AF16" r:id="rId14" display="https://www.facebook.com/118630724835597_2149398201758829"/>
    <hyperlink ref="AF17" r:id="rId15" display="https://www.facebook.com/118630724835597_2151262914905691"/>
    <hyperlink ref="AF18" r:id="rId16" display="https://www.facebook.com/118630724835597_2251355338229781"/>
    <hyperlink ref="AF19" r:id="rId17" display="https://www.facebook.com/118630724835597_2258803107485004"/>
    <hyperlink ref="AF20" r:id="rId18" display="https://www.facebook.com/118630724835597_2262067037158611"/>
    <hyperlink ref="AF21" r:id="rId19" display="https://www.facebook.com/118630724835597_2272846152747366"/>
    <hyperlink ref="AF22" r:id="rId20" display="https://www.facebook.com/118630724835597_1832469380118381"/>
    <hyperlink ref="AF23" r:id="rId21" display="https://www.facebook.com/118630724835597_1823556154343037"/>
    <hyperlink ref="AF24" r:id="rId22" display="https://www.facebook.com/118630724835597_1906654032699915"/>
    <hyperlink ref="AF25" r:id="rId23" display="https://www.facebook.com/118630724835597_1860731240625528"/>
    <hyperlink ref="AF26" r:id="rId24" display="https://www.facebook.com/118630724835597_1792282337470419"/>
    <hyperlink ref="AF27" r:id="rId25" display="https://www.facebook.com/118630724835597_1909730049058980"/>
    <hyperlink ref="AF28" r:id="rId26" display="https://www.facebook.com/118630724835597_1841037869261532"/>
    <hyperlink ref="AF29" r:id="rId27" display="https://www.facebook.com/118630724835597_1977044428994208"/>
    <hyperlink ref="AF30" r:id="rId28" display="https://www.facebook.com/118630724835597_1962608680437783"/>
    <hyperlink ref="AF31" r:id="rId29" display="https://www.facebook.com/118630724835597_2001659086532742"/>
    <hyperlink ref="AF32" r:id="rId30" display="https://www.facebook.com/118630724835597_2014199431945374"/>
    <hyperlink ref="AF33" r:id="rId31" display="https://www.facebook.com/118630724835597_2015632401802077"/>
    <hyperlink ref="AF34" r:id="rId32" display="https://www.facebook.com/118630724835597_2037329719632345"/>
    <hyperlink ref="AF35" r:id="rId33" display="https://www.facebook.com/118630724835597_2051479848217332"/>
    <hyperlink ref="AF36" r:id="rId34" display="https://www.facebook.com/118630724835597_2079851588713491"/>
    <hyperlink ref="AF37" r:id="rId35" display="https://www.facebook.com/118630724835597_1902271446471507"/>
    <hyperlink ref="AF38" r:id="rId36" display="https://www.facebook.com/118630724835597_2117968854901764"/>
    <hyperlink ref="AF39" r:id="rId37" display="https://www.facebook.com/118630724835597_1961265630572088"/>
    <hyperlink ref="AF40" r:id="rId38" display="https://www.facebook.com/118630724835597_2123613041004012"/>
    <hyperlink ref="AF41" r:id="rId39" display="https://www.facebook.com/118630724835597_2128114087220574"/>
    <hyperlink ref="AF42" r:id="rId40" display="https://www.facebook.com/118630724835597_1932429863455665"/>
    <hyperlink ref="AF43" r:id="rId41" display="https://www.facebook.com/118630724835597_1837200132978639"/>
    <hyperlink ref="AF44" r:id="rId42" display="https://www.facebook.com/118630724835597_2150673068298009"/>
    <hyperlink ref="AF45" r:id="rId43" display="https://www.facebook.com/118630724835597_2246880512010597"/>
    <hyperlink ref="AF46" r:id="rId44" display="https://www.facebook.com/118630724835597_2253040238061291"/>
    <hyperlink ref="AF47" r:id="rId45" display="https://www.facebook.com/118630724835597_1933938103304841"/>
    <hyperlink ref="AF48" r:id="rId46" display="https://www.facebook.com/118630724835597_2096355880396395"/>
    <hyperlink ref="AF49" r:id="rId47" display="https://www.facebook.com/118630724835597_2249464005085581"/>
    <hyperlink ref="AF50" r:id="rId48" display="https://www.facebook.com/118630724835597_2255919474440034"/>
    <hyperlink ref="AF51" r:id="rId49" display="https://www.facebook.com/118630724835597_2249246495107332"/>
    <hyperlink ref="AF52" r:id="rId50" display="https://www.facebook.com/118630724835597_2257783900920258"/>
    <hyperlink ref="G3" r:id="rId51" display="https://scontent.xx.fbcdn.net/v/t45.1600-4/spS444/c25.0.130.130a/p130x130/29962963_23842765688650254_4861607755904974848_n.png?_nc_cat=109&amp;efg=eyJxZV9ncm91cHMiOlsibm9fc2FmZV9pbWFnZV9mb3JfYWRzX2ltYWdlIl19&amp;_nc_ht=scontent.xx&amp;oh=38345181b856260a0b114dc320a38099&amp;oe=5CB3297D"/>
    <hyperlink ref="G4" r:id="rId52" display="https://scontent.xx.fbcdn.net/v/t1.0-0/s130x130/27545558_981481232000681_3751402594429405837_n.jpg?_nc_cat=110&amp;_nc_ht=scontent.xx&amp;oh=6b62483a67c0c5dbaab25ec588e8c06b&amp;oe=5CB7141D"/>
    <hyperlink ref="G5" r:id="rId53" display="https://external.xx.fbcdn.net/safe_image.php?d=AQC-VMBckgUHKAMz&amp;w=130&amp;h=130&amp;url=https%3A%2F%2Fnodexlgraphgallery.org%2FImages%2FImage.ashx%3FgraphID%3D153187%26type%3Df&amp;cfs=1&amp;_nc_hash=AQB5XiIGmeAnha4J"/>
    <hyperlink ref="G6" r:id="rId54" display="https://external.xx.fbcdn.net/safe_image.php?d=AQBKGoApx687g6Vw&amp;w=130&amp;h=130&amp;url=https%3A%2F%2Fnodexlgraphgallery.org%2FImages%2FImage.ashx%3FgraphID%3D154972%26type%3Df&amp;cfs=1&amp;_nc_hash=AQBnHS7yt886HJQn"/>
    <hyperlink ref="G7" r:id="rId55" display="https://external.xx.fbcdn.net/safe_image.php?d=AQARnwmOGBM0sLUs&amp;w=130&amp;h=130&amp;url=https%3A%2F%2Fnodexlgraphgallery.org%2FImages%2FImage.ashx%3FgraphID%3D155653%26type%3Df&amp;cfs=1&amp;_nc_hash=AQDq_evIAsi--OPy"/>
    <hyperlink ref="G8" r:id="rId56" display="https://scontent.xx.fbcdn.net/v/t1.0-0/s130x130/35305996_1933937469971571_5120600103534460928_n.png?_nc_cat=105&amp;_nc_ht=scontent.xx&amp;oh=525b2108bf559bac378a719f4cd24e8a&amp;oe=5CBD71D8"/>
    <hyperlink ref="G9" r:id="rId57" display="https://external.xx.fbcdn.net/safe_image.php?d=AQBQDfXW7_oWJqr9&amp;w=130&amp;h=130&amp;url=https%3A%2F%2Fgijn.org%2Fwp-content%2Fuploads%2F2018%2F09%2FScreen-Shot-2018-09-20-at-11.01.37-AM.png&amp;cfs=1&amp;_nc_hash=AQCgeCbdqmNkNibn"/>
    <hyperlink ref="G10" r:id="rId58" display="https://external.xx.fbcdn.net/safe_image.php?d=AQCJitAlLIOIYQox&amp;w=130&amp;h=130&amp;url=https%3A%2F%2Fgijn.org%2Fwp-content%2Fuploads%2F2018%2F09%2Fbirds-migrate-1170x536.jpg&amp;cfs=1&amp;_nc_hash=AQB_Dxx63tx6OL8Q"/>
    <hyperlink ref="G11" r:id="rId59" display="https://scontent.xx.fbcdn.net/v/t45.1600-4/c0.26.130.130a/p130x130/42727237_6104776167513_1323859223007723520_n.png?_nc_cat=105&amp;_nc_ht=scontent.xx&amp;oh=9be04013f0376f0c39a090f43124e187&amp;oe=5CF82426"/>
    <hyperlink ref="G12" r:id="rId60" display="https://scontent.xx.fbcdn.net/v/t1.0-1/p100x100/12733565_482364295284154_6837940622559845049_n.jpg?_nc_cat=107&amp;_nc_ht=scontent.xx&amp;oh=59a2225f0dde2b0bd4772a17a3d8af8d&amp;oe=5CB7F445"/>
    <hyperlink ref="G13" r:id="rId61" display="https://external.xx.fbcdn.net/safe_image.php?d=AQCARH10lIa6hIln&amp;w=130&amp;h=130&amp;url=https%3A%2F%2Fwww.emeraldinsight.com%2Fpb-assets%2Fimages%2Femerald-logo-1479984518743.png&amp;cfs=1&amp;_nc_hash=AQBERMtaRTZ5Bx5o"/>
    <hyperlink ref="G14" r:id="rId62" display="https://external.xx.fbcdn.net/safe_image.php?d=AQDpANG4ZjpvLT_R&amp;w=130&amp;h=130&amp;url=https%3A%2F%2Fblogs.shu.ac.uk%2Fc3riimpact%2Ffiles%2F2018%2F10%2F2018-11-07-Smith-Marc.jpg&amp;cfs=1&amp;sx=16&amp;sy=0&amp;sw=260&amp;sh=260&amp;_nc_hash=AQD_DuX8-nU_eYR2"/>
    <hyperlink ref="G15" r:id="rId63" display="https://external.xx.fbcdn.net/safe_image.php?d=AQB8dZiYTdlwiPA5&amp;w=130&amp;h=130&amp;url=https%3A%2F%2Fnodexlgraphgallery.org%2FImages%2FImage.ashx%3FgraphID%3D173192%26type%3Df&amp;cfs=1&amp;_nc_hash=AQCgnkJOyw4V38P5"/>
    <hyperlink ref="G16" r:id="rId64" display="https://external.xx.fbcdn.net/safe_image.php?d=AQCg2TSSuP2Tuv-Q&amp;w=130&amp;h=130&amp;url=https%3A%2F%2Fgijn.org%2Fwp-content%2Fuploads%2F2018%2F10%2Fsketching-for-ux-1170x878.jpg&amp;cfs=1&amp;_nc_hash=AQAu5Sf5d8C7W9aK"/>
    <hyperlink ref="G17" r:id="rId65" display="https://external.xx.fbcdn.net/safe_image.php?d=AQDbH6B0GW0nKc35&amp;w=130&amp;h=130&amp;url=http%3A%2F%2Fwatef.org%2Fhome%2Ftheme%2Fthekany_watef%2Fimg%2Flogo.png&amp;cfs=1&amp;_nc_hash=AQBiE_aJ0ps7WolL"/>
    <hyperlink ref="G18" r:id="rId66" display="https://scontent.xx.fbcdn.net/v/t1.0-0/s130x130/50606722_2251355348229780_3317143318764191744_n.jpg?_nc_cat=108&amp;_nc_ht=scontent.xx&amp;oh=1f932ea1a1d5254d0dfc3e8426252404&amp;oe=5CB86CFC"/>
    <hyperlink ref="G19" r:id="rId67" display="https://scontent.xx.fbcdn.net/v/t15.5256-10/s130x130/49209986_2565201826864612_759878709363605504_n.jpg?_nc_cat=103&amp;_nc_ht=scontent.xx&amp;oh=ca9216c34a094800fc36598e7b46d32d&amp;oe=5CC1242E"/>
    <hyperlink ref="G20" r:id="rId68" display="https://external.xx.fbcdn.net/safe_image.php?d=AQDUMwYy2HAGGnB9&amp;w=130&amp;h=130&amp;url=https%3A%2F%2Fnodexlgraphgallery.org%2FImages%2FImage.ashx%3FgraphID%3D182192%26type%3Df&amp;cfs=1&amp;_nc_hash=AQBxCb4bGG2KnA9A"/>
    <hyperlink ref="G21" r:id="rId69" display="https://external.xx.fbcdn.net/safe_image.php?d=AQBHv3WZF4YPECzU&amp;w=130&amp;h=130&amp;url=https%3A%2F%2Fi.ytimg.com%2Fvi%2FHEUnWyWAI8E%2Fmaxresdefault.jpg&amp;cfs=1&amp;_nc_hash=AQCr_M9vjsV8uxEj"/>
    <hyperlink ref="G22" r:id="rId70" display="https://scontent.xx.fbcdn.net/v/t45.1600-4/spS444/c59.0.130.130a/p130x130/31418800_23842772496260254_6871975492103176192_n.jpg?_nc_cat=101&amp;efg=eyJxZV9ncm91cHMiOlsibm9fc2FmZV9pbWFnZV9mb3JfYWRzX2ltYWdlIl19&amp;_nc_ht=scontent.xx&amp;oh=8c0bcf4464aa2d13d63785e5e516dce7&amp;oe=5CCA8057"/>
    <hyperlink ref="G23" r:id="rId71" display="https://scontent.xx.fbcdn.net/v/t45.1600-4/spS444/c25.0.130.130a/p130x130/30534538_23842765688680254_4402294551587323904_n.png?_nc_cat=102&amp;efg=eyJxZV9ncm91cHMiOlsibm9fc2FmZV9pbWFnZV9mb3JfYWRzX2ltYWdlIl19&amp;_nc_ht=scontent.xx&amp;oh=afe52f148e1e72246117d29f03f763b9&amp;oe=5CBCB11F"/>
    <hyperlink ref="G24" r:id="rId72" display="https://external.xx.fbcdn.net/safe_image.php?d=AQDPD4BPowg5vbfP&amp;w=130&amp;h=130&amp;url=https%3A%2F%2Fnodexlgraphgallery.org%2FImages%2FImage.ashx%3FgraphID%3D152742%26type%3Df&amp;cfs=1&amp;_nc_hash=AQCWsIJXh4ycir9f"/>
    <hyperlink ref="G25" r:id="rId73" display="https://scontent.xx.fbcdn.net/v/t45.1600-4/c58.0.130.130a/p130x130/30431396_6107627244365_7898872159345311744_n.png?_nc_cat=101&amp;_nc_ht=scontent.xx&amp;oh=66d7e47012f06eb94319d2c47c91b221&amp;oe=5CC0E83E"/>
    <hyperlink ref="G27" r:id="rId74" display="https://external.xx.fbcdn.net/safe_image.php?d=AQC-VMBckgUHKAMz&amp;w=130&amp;h=130&amp;url=https%3A%2F%2Fnodexlgraphgallery.org%2FImages%2FImage.ashx%3FgraphID%3D153187%26type%3Df&amp;cfs=1&amp;_nc_hash=AQB5XiIGmeAnha4J"/>
    <hyperlink ref="G28" r:id="rId75" display="https://scontent.xx.fbcdn.net/v/t45.1600-4/spS444/c25.0.130.130a/p130x130/29963135_23842765688700254_46637473614266368_n.png?_nc_cat=108&amp;efg=eyJxZV9ncm91cHMiOlsibm9fc2FmZV9pbWFnZV9mb3JfYWRzX2ltYWdlIl19&amp;_nc_ht=scontent.xx&amp;oh=e82a6ef32502da455b453c9544d99c1c&amp;oe=5D00E949"/>
    <hyperlink ref="G29" r:id="rId76" display="https://external.xx.fbcdn.net/safe_image.php?d=AQCKEy7KRjiel9y0&amp;w=130&amp;h=130&amp;url=https%3A%2F%2Fnodexlgraphgallery.org%2FImages%2FImage.ashx%3FgraphID%3D158735%26type%3Df&amp;cfs=1&amp;_nc_hash=AQC0y9EXhOTJ7vYZ"/>
    <hyperlink ref="G30" r:id="rId77" display="https://scontent.xx.fbcdn.net/v/t45.1600-4/c0.0.130.130a/p130x130/29963550_6093510741138_6241850759818772480_n.png?_nc_cat=105&amp;_nc_ht=scontent.xx&amp;oh=d78c0a7b6e00ea78fded8b9adcc98876&amp;oe=5CB531A0"/>
    <hyperlink ref="G31" r:id="rId78" display="https://external.xx.fbcdn.net/safe_image.php?d=AQBpiq7LlD3WR3lm&amp;w=130&amp;h=130&amp;url=https%3A%2F%2Fnodexlgraphgallery.org%2FImages%2FImage.ashx%3FgraphID%3D160436%26type%3Df&amp;cfs=1&amp;sx=262&amp;sy=0&amp;sw=688&amp;sh=688&amp;_nc_hash=AQBqTGB-ffHlRgmt"/>
    <hyperlink ref="G32" r:id="rId79" display="https://external.xx.fbcdn.net/safe_image.php?d=AQBkE7NYgjsyvy3z&amp;w=130&amp;h=130&amp;url=https%3A%2F%2Fnodexlgraphgallery.org%2FImages%2FImage.ashx%3FgraphID%3D161413%26type%3Df&amp;cfs=1&amp;_nc_hash=AQA7J_mBfrLIfzym"/>
    <hyperlink ref="G33" r:id="rId80" display="https://scontent.xx.fbcdn.net/v/t1.0-0/s130x130/38448992_2015632245135426_4329743019130486784_n.png?_nc_cat=107&amp;_nc_ht=scontent.xx&amp;oh=3a2c70da0f368932f440da383c27aa72&amp;oe=5CBB036D"/>
    <hyperlink ref="G34" r:id="rId81" display="https://scontent.xx.fbcdn.net/v/t1.0-0/s130x130/39181043_2037328702965780_3183533534795005952_n.png?_nc_cat=100&amp;_nc_ht=scontent.xx&amp;oh=8df4d3955de6e8b6422acc4c4b3be558&amp;oe=5CB72D15"/>
    <hyperlink ref="G35" r:id="rId82" display="https://external.xx.fbcdn.net/safe_image.php?d=AQBzNczwxXKPxzMj&amp;w=130&amp;h=130&amp;url=https%3A%2F%2Fgijn.org%2Fwp-content%2Fuploads%2F2018%2F08%2Fpockets-771x505.jpg&amp;cfs=1&amp;_nc_hash=AQAku31vOgYJhlOw"/>
    <hyperlink ref="G36" r:id="rId83" display="https://scontent.xx.fbcdn.net/v/t1.0-0/s130x130/41558860_10161069204165650_1583596519829798912_n.jpg?_nc_cat=107&amp;_nc_ht=scontent.xx&amp;oh=4f6be1b83a7722d705d13974bc9e0f05&amp;oe=5CFAE6A8"/>
    <hyperlink ref="G37" r:id="rId84" display="https://external.xx.fbcdn.net/safe_image.php?d=AQAWKS4-p7ApA9cM&amp;w=130&amp;h=130&amp;url=https%3A%2F%2Fnodexlgraphgallery.org%2FImages%2FImage.ashx%3FgraphID%3D152282%26type%3Df&amp;cfs=1&amp;_nc_hash=AQAoPoWm1aVEaO8d"/>
    <hyperlink ref="G38" r:id="rId85" display="https://scontent.xx.fbcdn.net/v/t45.1600-4/c65.0.130.130a/p130x130/43698550_6105769189713_387058604424822784_n.png?_nc_cat=103&amp;_nc_ht=scontent.xx&amp;oh=fa9b2b77939b85bfb20482f8b1195d8e&amp;oe=5CB2F24B"/>
    <hyperlink ref="G39" r:id="rId86" display="https://scontent.xx.fbcdn.net/v/t1.0-0/s130x130/36488233_1961265640572087_6815650663918206976_n.png?_nc_cat=111&amp;_nc_ht=scontent.xx&amp;oh=db74a848db582e350a5126aacc5b6e2d&amp;oe=5CB9DA52"/>
    <hyperlink ref="G40" r:id="rId87" display="https://scontent.xx.fbcdn.net/v/t45.1600-4/c27.0.130.130a/p130x130/41702030_6106297201513_4721737292597690368_n.png?_nc_cat=109&amp;_nc_ht=scontent.xx&amp;oh=f603350c452a2ee4eab91932b5ac480f&amp;oe=5CB3E508"/>
    <hyperlink ref="G41" r:id="rId88" display="https://scontent.xx.fbcdn.net/v/t45.1600-4/c34.0.130.130a/p130x130/44257996_6106291449313_7116837539062743040_n.png?_nc_cat=109&amp;_nc_ht=scontent.xx&amp;oh=4774058f102c1199873f3284c2b1edcf&amp;oe=5CF2B72A"/>
    <hyperlink ref="G42" r:id="rId89" display="https://external.xx.fbcdn.net/safe_image.php?d=AQARnwmOGBM0sLUs&amp;w=130&amp;h=130&amp;url=https%3A%2F%2Fnodexlgraphgallery.org%2FImages%2FImage.ashx%3FgraphID%3D155653%26type%3Df&amp;cfs=1&amp;_nc_hash=AQDq_evIAsi--OPy"/>
    <hyperlink ref="G43" r:id="rId90" display="https://scontent.xx.fbcdn.net/v/t1.0-0/s130x130/29356545_1837200136311972_601372035066626048_n.png?_nc_cat=101&amp;_nc_ht=scontent.xx&amp;oh=e184aa084a47519bb2d3a3476cc73acb&amp;oe=5CB4CE17"/>
    <hyperlink ref="G44" r:id="rId91" display="https://external.xx.fbcdn.net/safe_image.php?d=AQAq9S8kB19U9Ti1&amp;w=130&amp;h=130&amp;url=https%3A%2F%2Fcdn.slidesharecdn.com%2Fss_thumbnails%2Fnodexlawardannouncement180930-181001033940-thumbnail-4.jpg%3Fcb%3D1538365320&amp;cfs=1&amp;_nc_hash=AQDna-w6fzs9CHxB"/>
    <hyperlink ref="G45" r:id="rId92" display="https://scontent.xx.fbcdn.net/v/t1.0-0/s130x130/49461911_2246880518677263_4080902956281495552_n.png?_nc_cat=110&amp;_nc_ht=scontent.xx&amp;oh=faba1959dcbdda667d4b2ad673a74f43&amp;oe=5CFC9037"/>
    <hyperlink ref="G46" r:id="rId93" display="https://external.xx.fbcdn.net/safe_image.php?d=AQBkC-hK5hWukb4s&amp;w=130&amp;h=130&amp;url=https%3A%2F%2Fi.ytimg.com%2Fvi%2FrY8KZhzI5I8%2Fhqdefault.jpg&amp;cfs=1&amp;_nc_hash=AQDaRs1TAly3Xotf"/>
    <hyperlink ref="G47" r:id="rId94" display="https://scontent.xx.fbcdn.net/v/t1.0-0/s130x130/35389346_1933938113304840_1251566354956288_n.png?_nc_cat=104&amp;_nc_ht=scontent.xx&amp;oh=9a884545e37f6268a160bc724aebca1b&amp;oe=5CB8FC2A"/>
    <hyperlink ref="G48" r:id="rId95" display="https://scontent.xx.fbcdn.net/v/t45.1600-4/c65.0.130.130a/p130x130/43036317_6105097232713_4816276416205160448_n.png?_nc_cat=103&amp;_nc_ht=scontent.xx&amp;oh=7b5c78191a205af9cf2467f9e7f01362&amp;oe=5CBB5F4B"/>
    <hyperlink ref="G49" r:id="rId96" display="https://external.xx.fbcdn.net/safe_image.php?d=AQAFn6K4QYfnmRu-&amp;w=130&amp;h=130&amp;url=https%3A%2F%2Fnodexlgraphgallery.org%2FImages%2FImage.ashx%3FgraphID%3D181189%26type%3Df&amp;cfs=1&amp;_nc_hash=AQA2HqFMgqu9oiJ9"/>
    <hyperlink ref="G50" r:id="rId97" display="https://scontent.xx.fbcdn.net/v/t1.0-0/s130x130/49846477_2255919481106700_3213824375765598208_n.jpg?_nc_cat=109&amp;_nc_ht=scontent.xx&amp;oh=025ee246fb925984cdac90ea254687b8&amp;oe=5CB81D83"/>
    <hyperlink ref="G51" r:id="rId98" display="https://external.xx.fbcdn.net/safe_image.php?d=AQA1z6Vo19eFELF4&amp;w=130&amp;h=130&amp;url=https%3A%2F%2Fnodexlgraphgallery.org%2FImages%2FImage.ashx%3FgraphID%3D181174%26type%3Df&amp;cfs=1&amp;_nc_hash=AQDolhstp3LY6Mlu"/>
    <hyperlink ref="G52" r:id="rId99" display="https://external.xx.fbcdn.net/safe_image.php?d=AQAENHcmYyf9oOkl&amp;w=130&amp;h=130&amp;url=https%3A%2F%2Fi.ytimg.com%2Fvi%2FmjAq8eA7uOM%2Fmaxresdefault.jpg&amp;cfs=1&amp;_nc_hash=AQDCwzi2xNRqe_N1"/>
    <hyperlink ref="BE3" r:id="rId100" display="https://scontent.xx.fbcdn.net/v/t45.1600-4/spS444/c25.0.130.130a/p130x130/29962963_23842765688650254_4861607755904974848_n.png?_nc_cat=109&amp;efg=eyJxZV9ncm91cHMiOlsibm9fc2FmZV9pbWFnZV9mb3JfYWRzX2ltYWdlIl19&amp;_nc_ht=scontent.xx&amp;oh=38345181b856260a0b114dc320a38099&amp;oe=5CB3297D"/>
    <hyperlink ref="BE4" r:id="rId101" display="https://scontent.xx.fbcdn.net/v/t1.0-0/s130x130/27545558_981481232000681_3751402594429405837_n.jpg?_nc_cat=110&amp;_nc_ht=scontent.xx&amp;oh=6b62483a67c0c5dbaab25ec588e8c06b&amp;oe=5CB7141D"/>
    <hyperlink ref="BE5" r:id="rId102" display="https://external.xx.fbcdn.net/safe_image.php?d=AQC-VMBckgUHKAMz&amp;w=130&amp;h=130&amp;url=https%3A%2F%2Fnodexlgraphgallery.org%2FImages%2FImage.ashx%3FgraphID%3D153187%26type%3Df&amp;cfs=1&amp;_nc_hash=AQB5XiIGmeAnha4J"/>
    <hyperlink ref="BE6" r:id="rId103" display="https://external.xx.fbcdn.net/safe_image.php?d=AQBKGoApx687g6Vw&amp;w=130&amp;h=130&amp;url=https%3A%2F%2Fnodexlgraphgallery.org%2FImages%2FImage.ashx%3FgraphID%3D154972%26type%3Df&amp;cfs=1&amp;_nc_hash=AQBnHS7yt886HJQn"/>
    <hyperlink ref="BE7" r:id="rId104" display="https://external.xx.fbcdn.net/safe_image.php?d=AQARnwmOGBM0sLUs&amp;w=130&amp;h=130&amp;url=https%3A%2F%2Fnodexlgraphgallery.org%2FImages%2FImage.ashx%3FgraphID%3D155653%26type%3Df&amp;cfs=1&amp;_nc_hash=AQDq_evIAsi--OPy"/>
    <hyperlink ref="BE8" r:id="rId105" display="https://scontent.xx.fbcdn.net/v/t1.0-0/s130x130/35305996_1933937469971571_5120600103534460928_n.png?_nc_cat=105&amp;_nc_ht=scontent.xx&amp;oh=525b2108bf559bac378a719f4cd24e8a&amp;oe=5CBD71D8"/>
    <hyperlink ref="BE9" r:id="rId106" display="https://external.xx.fbcdn.net/safe_image.php?d=AQBQDfXW7_oWJqr9&amp;w=130&amp;h=130&amp;url=https%3A%2F%2Fgijn.org%2Fwp-content%2Fuploads%2F2018%2F09%2FScreen-Shot-2018-09-20-at-11.01.37-AM.png&amp;cfs=1&amp;_nc_hash=AQCgeCbdqmNkNibn"/>
    <hyperlink ref="BE10" r:id="rId107" display="https://external.xx.fbcdn.net/safe_image.php?d=AQCJitAlLIOIYQox&amp;w=130&amp;h=130&amp;url=https%3A%2F%2Fgijn.org%2Fwp-content%2Fuploads%2F2018%2F09%2Fbirds-migrate-1170x536.jpg&amp;cfs=1&amp;_nc_hash=AQB_Dxx63tx6OL8Q"/>
    <hyperlink ref="BE11" r:id="rId108" display="https://scontent.xx.fbcdn.net/v/t45.1600-4/c0.26.130.130a/p130x130/42727237_6104776167513_1323859223007723520_n.png?_nc_cat=105&amp;_nc_ht=scontent.xx&amp;oh=9be04013f0376f0c39a090f43124e187&amp;oe=5CF82426"/>
    <hyperlink ref="BE12" r:id="rId109" display="https://scontent.xx.fbcdn.net/v/t1.0-1/p100x100/12733565_482364295284154_6837940622559845049_n.jpg?_nc_cat=107&amp;_nc_ht=scontent.xx&amp;oh=59a2225f0dde2b0bd4772a17a3d8af8d&amp;oe=5CB7F445"/>
    <hyperlink ref="BE13" r:id="rId110" display="https://external.xx.fbcdn.net/safe_image.php?d=AQCARH10lIa6hIln&amp;w=130&amp;h=130&amp;url=https%3A%2F%2Fwww.emeraldinsight.com%2Fpb-assets%2Fimages%2Femerald-logo-1479984518743.png&amp;cfs=1&amp;_nc_hash=AQBERMtaRTZ5Bx5o"/>
    <hyperlink ref="BE14" r:id="rId111" display="https://external.xx.fbcdn.net/safe_image.php?d=AQDpANG4ZjpvLT_R&amp;w=130&amp;h=130&amp;url=https%3A%2F%2Fblogs.shu.ac.uk%2Fc3riimpact%2Ffiles%2F2018%2F10%2F2018-11-07-Smith-Marc.jpg&amp;cfs=1&amp;sx=16&amp;sy=0&amp;sw=260&amp;sh=260&amp;_nc_hash=AQD_DuX8-nU_eYR2"/>
    <hyperlink ref="BE15" r:id="rId112" display="https://external.xx.fbcdn.net/safe_image.php?d=AQB8dZiYTdlwiPA5&amp;w=130&amp;h=130&amp;url=https%3A%2F%2Fnodexlgraphgallery.org%2FImages%2FImage.ashx%3FgraphID%3D173192%26type%3Df&amp;cfs=1&amp;_nc_hash=AQCgnkJOyw4V38P5"/>
    <hyperlink ref="BE16" r:id="rId113" display="https://external.xx.fbcdn.net/safe_image.php?d=AQCg2TSSuP2Tuv-Q&amp;w=130&amp;h=130&amp;url=https%3A%2F%2Fgijn.org%2Fwp-content%2Fuploads%2F2018%2F10%2Fsketching-for-ux-1170x878.jpg&amp;cfs=1&amp;_nc_hash=AQAu5Sf5d8C7W9aK"/>
    <hyperlink ref="BE17" r:id="rId114" display="https://external.xx.fbcdn.net/safe_image.php?d=AQDbH6B0GW0nKc35&amp;w=130&amp;h=130&amp;url=http%3A%2F%2Fwatef.org%2Fhome%2Ftheme%2Fthekany_watef%2Fimg%2Flogo.png&amp;cfs=1&amp;_nc_hash=AQBiE_aJ0ps7WolL"/>
    <hyperlink ref="BE18" r:id="rId115" display="https://scontent.xx.fbcdn.net/v/t1.0-0/s130x130/50606722_2251355348229780_3317143318764191744_n.jpg?_nc_cat=108&amp;_nc_ht=scontent.xx&amp;oh=1f932ea1a1d5254d0dfc3e8426252404&amp;oe=5CB86CFC"/>
    <hyperlink ref="BE19" r:id="rId116" display="https://scontent.xx.fbcdn.net/v/t15.5256-10/s130x130/49209986_2565201826864612_759878709363605504_n.jpg?_nc_cat=103&amp;_nc_ht=scontent.xx&amp;oh=ca9216c34a094800fc36598e7b46d32d&amp;oe=5CC1242E"/>
    <hyperlink ref="BE20" r:id="rId117" display="https://external.xx.fbcdn.net/safe_image.php?d=AQDUMwYy2HAGGnB9&amp;w=130&amp;h=130&amp;url=https%3A%2F%2Fnodexlgraphgallery.org%2FImages%2FImage.ashx%3FgraphID%3D182192%26type%3Df&amp;cfs=1&amp;_nc_hash=AQBxCb4bGG2KnA9A"/>
    <hyperlink ref="BE21" r:id="rId118" display="https://external.xx.fbcdn.net/safe_image.php?d=AQBHv3WZF4YPECzU&amp;w=130&amp;h=130&amp;url=https%3A%2F%2Fi.ytimg.com%2Fvi%2FHEUnWyWAI8E%2Fmaxresdefault.jpg&amp;cfs=1&amp;_nc_hash=AQCr_M9vjsV8uxEj"/>
    <hyperlink ref="BE22" r:id="rId119" display="https://scontent.xx.fbcdn.net/v/t45.1600-4/spS444/c59.0.130.130a/p130x130/31418800_23842772496260254_6871975492103176192_n.jpg?_nc_cat=101&amp;efg=eyJxZV9ncm91cHMiOlsibm9fc2FmZV9pbWFnZV9mb3JfYWRzX2ltYWdlIl19&amp;_nc_ht=scontent.xx&amp;oh=8c0bcf4464aa2d13d63785e5e516dce7&amp;oe=5CCA8057"/>
    <hyperlink ref="BE23" r:id="rId120" display="https://scontent.xx.fbcdn.net/v/t45.1600-4/spS444/c25.0.130.130a/p130x130/30534538_23842765688680254_4402294551587323904_n.png?_nc_cat=102&amp;efg=eyJxZV9ncm91cHMiOlsibm9fc2FmZV9pbWFnZV9mb3JfYWRzX2ltYWdlIl19&amp;_nc_ht=scontent.xx&amp;oh=afe52f148e1e72246117d29f03f763b9&amp;oe=5CBCB11F"/>
    <hyperlink ref="BE24" r:id="rId121" display="https://external.xx.fbcdn.net/safe_image.php?d=AQDPD4BPowg5vbfP&amp;w=130&amp;h=130&amp;url=https%3A%2F%2Fnodexlgraphgallery.org%2FImages%2FImage.ashx%3FgraphID%3D152742%26type%3Df&amp;cfs=1&amp;_nc_hash=AQCWsIJXh4ycir9f"/>
    <hyperlink ref="BE25" r:id="rId122" display="https://scontent.xx.fbcdn.net/v/t45.1600-4/c58.0.130.130a/p130x130/30431396_6107627244365_7898872159345311744_n.png?_nc_cat=101&amp;_nc_ht=scontent.xx&amp;oh=66d7e47012f06eb94319d2c47c91b221&amp;oe=5CC0E83E"/>
    <hyperlink ref="BE27" r:id="rId123" display="https://external.xx.fbcdn.net/safe_image.php?d=AQC-VMBckgUHKAMz&amp;w=130&amp;h=130&amp;url=https%3A%2F%2Fnodexlgraphgallery.org%2FImages%2FImage.ashx%3FgraphID%3D153187%26type%3Df&amp;cfs=1&amp;_nc_hash=AQB5XiIGmeAnha4J"/>
    <hyperlink ref="BE28" r:id="rId124" display="https://scontent.xx.fbcdn.net/v/t45.1600-4/spS444/c25.0.130.130a/p130x130/29963135_23842765688700254_46637473614266368_n.png?_nc_cat=108&amp;efg=eyJxZV9ncm91cHMiOlsibm9fc2FmZV9pbWFnZV9mb3JfYWRzX2ltYWdlIl19&amp;_nc_ht=scontent.xx&amp;oh=e82a6ef32502da455b453c9544d99c1c&amp;oe=5D00E949"/>
    <hyperlink ref="BE29" r:id="rId125" display="https://external.xx.fbcdn.net/safe_image.php?d=AQCKEy7KRjiel9y0&amp;w=130&amp;h=130&amp;url=https%3A%2F%2Fnodexlgraphgallery.org%2FImages%2FImage.ashx%3FgraphID%3D158735%26type%3Df&amp;cfs=1&amp;_nc_hash=AQC0y9EXhOTJ7vYZ"/>
    <hyperlink ref="BE30" r:id="rId126" display="https://scontent.xx.fbcdn.net/v/t45.1600-4/c0.0.130.130a/p130x130/29963550_6093510741138_6241850759818772480_n.png?_nc_cat=105&amp;_nc_ht=scontent.xx&amp;oh=d78c0a7b6e00ea78fded8b9adcc98876&amp;oe=5CB531A0"/>
    <hyperlink ref="BE31" r:id="rId127" display="https://external.xx.fbcdn.net/safe_image.php?d=AQBpiq7LlD3WR3lm&amp;w=130&amp;h=130&amp;url=https%3A%2F%2Fnodexlgraphgallery.org%2FImages%2FImage.ashx%3FgraphID%3D160436%26type%3Df&amp;cfs=1&amp;sx=262&amp;sy=0&amp;sw=688&amp;sh=688&amp;_nc_hash=AQBqTGB-ffHlRgmt"/>
    <hyperlink ref="BE32" r:id="rId128" display="https://external.xx.fbcdn.net/safe_image.php?d=AQBkE7NYgjsyvy3z&amp;w=130&amp;h=130&amp;url=https%3A%2F%2Fnodexlgraphgallery.org%2FImages%2FImage.ashx%3FgraphID%3D161413%26type%3Df&amp;cfs=1&amp;_nc_hash=AQA7J_mBfrLIfzym"/>
    <hyperlink ref="BE33" r:id="rId129" display="https://scontent.xx.fbcdn.net/v/t1.0-0/s130x130/38448992_2015632245135426_4329743019130486784_n.png?_nc_cat=107&amp;_nc_ht=scontent.xx&amp;oh=3a2c70da0f368932f440da383c27aa72&amp;oe=5CBB036D"/>
    <hyperlink ref="BE34" r:id="rId130" display="https://scontent.xx.fbcdn.net/v/t1.0-0/s130x130/39181043_2037328702965780_3183533534795005952_n.png?_nc_cat=100&amp;_nc_ht=scontent.xx&amp;oh=8df4d3955de6e8b6422acc4c4b3be558&amp;oe=5CB72D15"/>
    <hyperlink ref="BE35" r:id="rId131" display="https://external.xx.fbcdn.net/safe_image.php?d=AQBzNczwxXKPxzMj&amp;w=130&amp;h=130&amp;url=https%3A%2F%2Fgijn.org%2Fwp-content%2Fuploads%2F2018%2F08%2Fpockets-771x505.jpg&amp;cfs=1&amp;_nc_hash=AQAku31vOgYJhlOw"/>
    <hyperlink ref="BE36" r:id="rId132" display="https://scontent.xx.fbcdn.net/v/t1.0-0/s130x130/41558860_10161069204165650_1583596519829798912_n.jpg?_nc_cat=107&amp;_nc_ht=scontent.xx&amp;oh=4f6be1b83a7722d705d13974bc9e0f05&amp;oe=5CFAE6A8"/>
    <hyperlink ref="BE37" r:id="rId133" display="https://external.xx.fbcdn.net/safe_image.php?d=AQAWKS4-p7ApA9cM&amp;w=130&amp;h=130&amp;url=https%3A%2F%2Fnodexlgraphgallery.org%2FImages%2FImage.ashx%3FgraphID%3D152282%26type%3Df&amp;cfs=1&amp;_nc_hash=AQAoPoWm1aVEaO8d"/>
    <hyperlink ref="BE38" r:id="rId134" display="https://scontent.xx.fbcdn.net/v/t45.1600-4/c65.0.130.130a/p130x130/43698550_6105769189713_387058604424822784_n.png?_nc_cat=103&amp;_nc_ht=scontent.xx&amp;oh=fa9b2b77939b85bfb20482f8b1195d8e&amp;oe=5CB2F24B"/>
    <hyperlink ref="BE39" r:id="rId135" display="https://scontent.xx.fbcdn.net/v/t1.0-0/s130x130/36488233_1961265640572087_6815650663918206976_n.png?_nc_cat=111&amp;_nc_ht=scontent.xx&amp;oh=db74a848db582e350a5126aacc5b6e2d&amp;oe=5CB9DA52"/>
    <hyperlink ref="BE40" r:id="rId136" display="https://scontent.xx.fbcdn.net/v/t45.1600-4/c27.0.130.130a/p130x130/41702030_6106297201513_4721737292597690368_n.png?_nc_cat=109&amp;_nc_ht=scontent.xx&amp;oh=f603350c452a2ee4eab91932b5ac480f&amp;oe=5CB3E508"/>
    <hyperlink ref="BE41" r:id="rId137" display="https://scontent.xx.fbcdn.net/v/t45.1600-4/c34.0.130.130a/p130x130/44257996_6106291449313_7116837539062743040_n.png?_nc_cat=109&amp;_nc_ht=scontent.xx&amp;oh=4774058f102c1199873f3284c2b1edcf&amp;oe=5CF2B72A"/>
    <hyperlink ref="BE42" r:id="rId138" display="https://external.xx.fbcdn.net/safe_image.php?d=AQARnwmOGBM0sLUs&amp;w=130&amp;h=130&amp;url=https%3A%2F%2Fnodexlgraphgallery.org%2FImages%2FImage.ashx%3FgraphID%3D155653%26type%3Df&amp;cfs=1&amp;_nc_hash=AQDq_evIAsi--OPy"/>
    <hyperlink ref="BE43" r:id="rId139" display="https://scontent.xx.fbcdn.net/v/t1.0-0/s130x130/29356545_1837200136311972_601372035066626048_n.png?_nc_cat=101&amp;_nc_ht=scontent.xx&amp;oh=e184aa084a47519bb2d3a3476cc73acb&amp;oe=5CB4CE17"/>
    <hyperlink ref="BE44" r:id="rId140" display="https://external.xx.fbcdn.net/safe_image.php?d=AQAq9S8kB19U9Ti1&amp;w=130&amp;h=130&amp;url=https%3A%2F%2Fcdn.slidesharecdn.com%2Fss_thumbnails%2Fnodexlawardannouncement180930-181001033940-thumbnail-4.jpg%3Fcb%3D1538365320&amp;cfs=1&amp;_nc_hash=AQDna-w6fzs9CHxB"/>
    <hyperlink ref="BE45" r:id="rId141" display="https://scontent.xx.fbcdn.net/v/t1.0-0/s130x130/49461911_2246880518677263_4080902956281495552_n.png?_nc_cat=110&amp;_nc_ht=scontent.xx&amp;oh=faba1959dcbdda667d4b2ad673a74f43&amp;oe=5CFC9037"/>
    <hyperlink ref="BE46" r:id="rId142" display="https://external.xx.fbcdn.net/safe_image.php?d=AQBkC-hK5hWukb4s&amp;w=130&amp;h=130&amp;url=https%3A%2F%2Fi.ytimg.com%2Fvi%2FrY8KZhzI5I8%2Fhqdefault.jpg&amp;cfs=1&amp;_nc_hash=AQDaRs1TAly3Xotf"/>
    <hyperlink ref="BE47" r:id="rId143" display="https://scontent.xx.fbcdn.net/v/t1.0-0/s130x130/35389346_1933938113304840_1251566354956288_n.png?_nc_cat=104&amp;_nc_ht=scontent.xx&amp;oh=9a884545e37f6268a160bc724aebca1b&amp;oe=5CB8FC2A"/>
    <hyperlink ref="BE48" r:id="rId144" display="https://scontent.xx.fbcdn.net/v/t45.1600-4/c65.0.130.130a/p130x130/43036317_6105097232713_4816276416205160448_n.png?_nc_cat=103&amp;_nc_ht=scontent.xx&amp;oh=7b5c78191a205af9cf2467f9e7f01362&amp;oe=5CBB5F4B"/>
    <hyperlink ref="BE49" r:id="rId145" display="https://external.xx.fbcdn.net/safe_image.php?d=AQAFn6K4QYfnmRu-&amp;w=130&amp;h=130&amp;url=https%3A%2F%2Fnodexlgraphgallery.org%2FImages%2FImage.ashx%3FgraphID%3D181189%26type%3Df&amp;cfs=1&amp;_nc_hash=AQA2HqFMgqu9oiJ9"/>
    <hyperlink ref="BE50" r:id="rId146" display="https://scontent.xx.fbcdn.net/v/t1.0-0/s130x130/49846477_2255919481106700_3213824375765598208_n.jpg?_nc_cat=109&amp;_nc_ht=scontent.xx&amp;oh=025ee246fb925984cdac90ea254687b8&amp;oe=5CB81D83"/>
    <hyperlink ref="BE51" r:id="rId147" display="https://external.xx.fbcdn.net/safe_image.php?d=AQA1z6Vo19eFELF4&amp;w=130&amp;h=130&amp;url=https%3A%2F%2Fnodexlgraphgallery.org%2FImages%2FImage.ashx%3FgraphID%3D181174%26type%3Df&amp;cfs=1&amp;_nc_hash=AQDolhstp3LY6Mlu"/>
    <hyperlink ref="BE52" r:id="rId148" display="https://external.xx.fbcdn.net/safe_image.php?d=AQAENHcmYyf9oOkl&amp;w=130&amp;h=130&amp;url=https%3A%2F%2Fi.ytimg.com%2Fvi%2FmjAq8eA7uOM%2Fmaxresdefault.jpg&amp;cfs=1&amp;_nc_hash=AQDCwzi2xNRqe_N1"/>
    <hyperlink ref="BF3" r:id="rId149" display="https://www.facebook.com/118630724835597_1830896933608959"/>
    <hyperlink ref="BF4" r:id="rId150" display="https://www.facebook.com/118630724835597_1847045931994059"/>
    <hyperlink ref="BF5" r:id="rId151" display="https://www.facebook.com/118630724835597_1909995975699054"/>
    <hyperlink ref="BF6" r:id="rId152" display="https://www.facebook.com/118630724835597_1925239630841355"/>
    <hyperlink ref="BF7" r:id="rId153" display="https://www.facebook.com/118630724835597_1932429003455751"/>
    <hyperlink ref="BF8" r:id="rId154" display="https://www.facebook.com/118630724835597_1933937459971572"/>
    <hyperlink ref="BF9" r:id="rId155" display="https://www.facebook.com/118630724835597_2088439871187996"/>
    <hyperlink ref="BF10" r:id="rId156" display="https://www.facebook.com/118630724835597_2095978080434175"/>
    <hyperlink ref="BF11" r:id="rId157" display="https://www.facebook.com/118630724835597_2100553563309960"/>
    <hyperlink ref="BF12" r:id="rId158" display="https://www.facebook.com/118630724835597_2126705327361450"/>
    <hyperlink ref="BF13" r:id="rId159" display="https://www.facebook.com/118630724835597_2133201426711840"/>
    <hyperlink ref="BF14" r:id="rId160" display="https://www.facebook.com/118630724835597_2142431479122168"/>
    <hyperlink ref="BF15" r:id="rId161" display="https://www.facebook.com/118630724835597_2142566052442044"/>
    <hyperlink ref="BF16" r:id="rId162" display="https://www.facebook.com/118630724835597_2149398201758829"/>
    <hyperlink ref="BF17" r:id="rId163" display="https://www.facebook.com/118630724835597_2151262914905691"/>
    <hyperlink ref="BF18" r:id="rId164" display="https://www.facebook.com/118630724835597_2251355338229781"/>
    <hyperlink ref="BF19" r:id="rId165" display="https://www.facebook.com/118630724835597_2258803107485004"/>
    <hyperlink ref="BF20" r:id="rId166" display="https://www.facebook.com/118630724835597_2262067037158611"/>
    <hyperlink ref="BF21" r:id="rId167" display="https://www.facebook.com/118630724835597_2272846152747366"/>
    <hyperlink ref="BF22" r:id="rId168" display="https://www.facebook.com/118630724835597_1832469380118381"/>
    <hyperlink ref="BF23" r:id="rId169" display="https://www.facebook.com/118630724835597_1823556154343037"/>
    <hyperlink ref="BF24" r:id="rId170" display="https://www.facebook.com/118630724835597_1906654032699915"/>
    <hyperlink ref="BF25" r:id="rId171" display="https://www.facebook.com/118630724835597_1860731240625528"/>
    <hyperlink ref="BF26" r:id="rId172" display="https://www.facebook.com/118630724835597_1792282337470419"/>
    <hyperlink ref="BF27" r:id="rId173" display="https://www.facebook.com/118630724835597_1909730049058980"/>
    <hyperlink ref="BF28" r:id="rId174" display="https://www.facebook.com/118630724835597_1841037869261532"/>
    <hyperlink ref="BF29" r:id="rId175" display="https://www.facebook.com/118630724835597_1977044428994208"/>
    <hyperlink ref="BF30" r:id="rId176" display="https://www.facebook.com/118630724835597_1962608680437783"/>
    <hyperlink ref="BF31" r:id="rId177" display="https://www.facebook.com/118630724835597_2001659086532742"/>
    <hyperlink ref="BF32" r:id="rId178" display="https://www.facebook.com/118630724835597_2014199431945374"/>
    <hyperlink ref="BF33" r:id="rId179" display="https://www.facebook.com/118630724835597_2015632401802077"/>
    <hyperlink ref="BF34" r:id="rId180" display="https://www.facebook.com/118630724835597_2037329719632345"/>
    <hyperlink ref="BF35" r:id="rId181" display="https://www.facebook.com/118630724835597_2051479848217332"/>
    <hyperlink ref="BF36" r:id="rId182" display="https://www.facebook.com/118630724835597_2079851588713491"/>
    <hyperlink ref="BF37" r:id="rId183" display="https://www.facebook.com/118630724835597_1902271446471507"/>
    <hyperlink ref="BF38" r:id="rId184" display="https://www.facebook.com/118630724835597_2117968854901764"/>
    <hyperlink ref="BF39" r:id="rId185" display="https://www.facebook.com/118630724835597_1961265630572088"/>
    <hyperlink ref="BF40" r:id="rId186" display="https://www.facebook.com/118630724835597_2123613041004012"/>
    <hyperlink ref="BF41" r:id="rId187" display="https://www.facebook.com/118630724835597_2128114087220574"/>
    <hyperlink ref="BF42" r:id="rId188" display="https://www.facebook.com/118630724835597_1932429863455665"/>
    <hyperlink ref="BF43" r:id="rId189" display="https://www.facebook.com/118630724835597_1837200132978639"/>
    <hyperlink ref="BF44" r:id="rId190" display="https://www.facebook.com/118630724835597_2150673068298009"/>
    <hyperlink ref="BF45" r:id="rId191" display="https://www.facebook.com/118630724835597_2246880512010597"/>
    <hyperlink ref="BF46" r:id="rId192" display="https://www.facebook.com/118630724835597_2253040238061291"/>
    <hyperlink ref="BF47" r:id="rId193" display="https://www.facebook.com/118630724835597_1933938103304841"/>
    <hyperlink ref="BF48" r:id="rId194" display="https://www.facebook.com/118630724835597_2096355880396395"/>
    <hyperlink ref="BF49" r:id="rId195" display="https://www.facebook.com/118630724835597_2249464005085581"/>
    <hyperlink ref="BF50" r:id="rId196" display="https://www.facebook.com/118630724835597_2255919474440034"/>
    <hyperlink ref="BF51" r:id="rId197" display="https://www.facebook.com/118630724835597_2249246495107332"/>
    <hyperlink ref="BF52" r:id="rId198" display="https://www.facebook.com/118630724835597_2257783900920258"/>
  </hyperlinks>
  <printOptions/>
  <pageMargins left="0.7" right="0.7" top="0.75" bottom="0.75" header="0.3" footer="0.3"/>
  <pageSetup horizontalDpi="600" verticalDpi="600" orientation="portrait" r:id="rId203"/>
  <drawing r:id="rId202"/>
  <legacyDrawing r:id="rId200"/>
  <tableParts>
    <tablePart r:id="rId2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7"/>
  <sheetViews>
    <sheetView workbookViewId="0" topLeftCell="A1">
      <pane ySplit="2" topLeftCell="A3" activePane="bottomLeft" state="frozen"/>
      <selection pane="bottomLeft" activeCell="A2" sqref="A2:AM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3.28125" style="0" bestFit="1" customWidth="1"/>
    <col min="30" max="30" width="28.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6" width="14.8515625" style="0" bestFit="1" customWidth="1"/>
    <col min="37" max="37" width="17.00390625" style="0" bestFit="1" customWidth="1"/>
    <col min="38" max="38" width="12.7109375" style="0" bestFit="1" customWidth="1"/>
    <col min="39" max="39" width="16.7109375" style="0" bestFit="1" customWidth="1"/>
  </cols>
  <sheetData>
    <row r="1" spans="2:24" ht="15">
      <c r="B1" s="54" t="s">
        <v>40</v>
      </c>
      <c r="C1" s="55"/>
      <c r="D1" s="55"/>
      <c r="E1" s="56"/>
      <c r="F1" s="52" t="s">
        <v>44</v>
      </c>
      <c r="G1" s="57" t="s">
        <v>45</v>
      </c>
      <c r="H1" s="58"/>
      <c r="I1" s="59" t="s">
        <v>41</v>
      </c>
      <c r="J1" s="60"/>
      <c r="K1" s="61" t="s">
        <v>43</v>
      </c>
      <c r="L1" s="62"/>
      <c r="M1" s="62"/>
      <c r="N1" s="62"/>
      <c r="O1" s="62"/>
      <c r="P1" s="62"/>
      <c r="Q1" s="62"/>
      <c r="R1" s="62"/>
      <c r="S1" s="62"/>
      <c r="T1" s="62"/>
      <c r="U1" s="62"/>
      <c r="V1" s="62"/>
      <c r="W1" s="62"/>
      <c r="X1" s="62"/>
    </row>
    <row r="2" spans="1:39"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3" t="s">
        <v>515</v>
      </c>
      <c r="Z2" s="53" t="s">
        <v>516</v>
      </c>
      <c r="AA2" s="53" t="s">
        <v>517</v>
      </c>
      <c r="AB2" s="53" t="s">
        <v>518</v>
      </c>
      <c r="AC2" s="53" t="s">
        <v>519</v>
      </c>
      <c r="AD2" s="53" t="s">
        <v>520</v>
      </c>
      <c r="AE2" s="53" t="s">
        <v>521</v>
      </c>
      <c r="AF2" s="53" t="s">
        <v>522</v>
      </c>
      <c r="AG2" s="53" t="s">
        <v>525</v>
      </c>
      <c r="AH2" s="13" t="s">
        <v>532</v>
      </c>
      <c r="AI2" s="13" t="s">
        <v>533</v>
      </c>
      <c r="AJ2" s="13" t="s">
        <v>534</v>
      </c>
      <c r="AK2" s="13" t="s">
        <v>535</v>
      </c>
      <c r="AL2" s="13" t="s">
        <v>586</v>
      </c>
      <c r="AM2" s="13" t="s">
        <v>623</v>
      </c>
    </row>
    <row r="3" spans="1:39" ht="15">
      <c r="A3" s="83" t="s">
        <v>472</v>
      </c>
      <c r="B3" s="67" t="s">
        <v>477</v>
      </c>
      <c r="C3" s="67" t="s">
        <v>57</v>
      </c>
      <c r="D3" s="103"/>
      <c r="E3" s="102"/>
      <c r="F3" s="104" t="s">
        <v>770</v>
      </c>
      <c r="G3" s="105"/>
      <c r="H3" s="105"/>
      <c r="I3" s="106">
        <v>3</v>
      </c>
      <c r="J3" s="107"/>
      <c r="K3" s="48">
        <v>19</v>
      </c>
      <c r="L3" s="48">
        <v>19</v>
      </c>
      <c r="M3" s="48">
        <v>0</v>
      </c>
      <c r="N3" s="48">
        <v>19</v>
      </c>
      <c r="O3" s="48">
        <v>19</v>
      </c>
      <c r="P3" s="49" t="s">
        <v>492</v>
      </c>
      <c r="Q3" s="49" t="s">
        <v>492</v>
      </c>
      <c r="R3" s="48">
        <v>19</v>
      </c>
      <c r="S3" s="48">
        <v>19</v>
      </c>
      <c r="T3" s="48">
        <v>1</v>
      </c>
      <c r="U3" s="48">
        <v>1</v>
      </c>
      <c r="V3" s="48">
        <v>0</v>
      </c>
      <c r="W3" s="49">
        <v>0</v>
      </c>
      <c r="X3" s="49">
        <v>0</v>
      </c>
      <c r="Y3" s="48">
        <v>7</v>
      </c>
      <c r="Z3" s="49">
        <v>3.30188679245283</v>
      </c>
      <c r="AA3" s="48">
        <v>0</v>
      </c>
      <c r="AB3" s="49">
        <v>0</v>
      </c>
      <c r="AC3" s="48">
        <v>0</v>
      </c>
      <c r="AD3" s="49">
        <v>0</v>
      </c>
      <c r="AE3" s="48">
        <v>205</v>
      </c>
      <c r="AF3" s="49">
        <v>96.69811320754717</v>
      </c>
      <c r="AG3" s="48">
        <v>212</v>
      </c>
      <c r="AH3" s="80"/>
      <c r="AI3" s="80"/>
      <c r="AJ3" s="114"/>
      <c r="AK3" s="114"/>
      <c r="AL3" s="114" t="s">
        <v>587</v>
      </c>
      <c r="AM3" s="114" t="s">
        <v>624</v>
      </c>
    </row>
    <row r="4" spans="1:39" ht="15">
      <c r="A4" s="121" t="s">
        <v>473</v>
      </c>
      <c r="B4" s="67" t="s">
        <v>478</v>
      </c>
      <c r="C4" s="67" t="s">
        <v>57</v>
      </c>
      <c r="D4" s="109"/>
      <c r="E4" s="108"/>
      <c r="F4" s="110" t="s">
        <v>771</v>
      </c>
      <c r="G4" s="111"/>
      <c r="H4" s="111"/>
      <c r="I4" s="112">
        <v>4</v>
      </c>
      <c r="J4" s="113"/>
      <c r="K4" s="48">
        <v>10</v>
      </c>
      <c r="L4" s="48">
        <v>12</v>
      </c>
      <c r="M4" s="48">
        <v>4</v>
      </c>
      <c r="N4" s="48">
        <v>16</v>
      </c>
      <c r="O4" s="48">
        <v>0</v>
      </c>
      <c r="P4" s="49" t="s">
        <v>492</v>
      </c>
      <c r="Q4" s="49" t="s">
        <v>492</v>
      </c>
      <c r="R4" s="48">
        <v>1</v>
      </c>
      <c r="S4" s="48">
        <v>0</v>
      </c>
      <c r="T4" s="48">
        <v>10</v>
      </c>
      <c r="U4" s="48">
        <v>16</v>
      </c>
      <c r="V4" s="48">
        <v>4</v>
      </c>
      <c r="W4" s="49">
        <v>1.76</v>
      </c>
      <c r="X4" s="49">
        <v>0.3111111111111111</v>
      </c>
      <c r="Y4" s="48">
        <v>12</v>
      </c>
      <c r="Z4" s="49">
        <v>2.6315789473684212</v>
      </c>
      <c r="AA4" s="48">
        <v>5</v>
      </c>
      <c r="AB4" s="49">
        <v>1.0964912280701755</v>
      </c>
      <c r="AC4" s="48">
        <v>0</v>
      </c>
      <c r="AD4" s="49">
        <v>0</v>
      </c>
      <c r="AE4" s="48">
        <v>439</v>
      </c>
      <c r="AF4" s="49">
        <v>96.2719298245614</v>
      </c>
      <c r="AG4" s="48">
        <v>456</v>
      </c>
      <c r="AH4" s="125"/>
      <c r="AI4" s="122"/>
      <c r="AJ4" s="122"/>
      <c r="AK4" s="122"/>
      <c r="AL4" s="114" t="s">
        <v>588</v>
      </c>
      <c r="AM4" s="114" t="s">
        <v>625</v>
      </c>
    </row>
    <row r="5" spans="1:39" ht="15">
      <c r="A5" s="121" t="s">
        <v>474</v>
      </c>
      <c r="B5" s="67" t="s">
        <v>479</v>
      </c>
      <c r="C5" s="67" t="s">
        <v>57</v>
      </c>
      <c r="D5" s="109"/>
      <c r="E5" s="108"/>
      <c r="F5" s="110" t="s">
        <v>772</v>
      </c>
      <c r="G5" s="111"/>
      <c r="H5" s="111"/>
      <c r="I5" s="112">
        <v>5</v>
      </c>
      <c r="J5" s="113"/>
      <c r="K5" s="48">
        <v>9</v>
      </c>
      <c r="L5" s="48">
        <v>24</v>
      </c>
      <c r="M5" s="48">
        <v>0</v>
      </c>
      <c r="N5" s="48">
        <v>24</v>
      </c>
      <c r="O5" s="48">
        <v>0</v>
      </c>
      <c r="P5" s="49" t="s">
        <v>492</v>
      </c>
      <c r="Q5" s="49" t="s">
        <v>492</v>
      </c>
      <c r="R5" s="48">
        <v>1</v>
      </c>
      <c r="S5" s="48">
        <v>0</v>
      </c>
      <c r="T5" s="48">
        <v>9</v>
      </c>
      <c r="U5" s="48">
        <v>24</v>
      </c>
      <c r="V5" s="48">
        <v>2</v>
      </c>
      <c r="W5" s="49">
        <v>1.185185</v>
      </c>
      <c r="X5" s="49">
        <v>0.6666666666666666</v>
      </c>
      <c r="Y5" s="48">
        <v>9</v>
      </c>
      <c r="Z5" s="49">
        <v>2.830188679245283</v>
      </c>
      <c r="AA5" s="48">
        <v>2</v>
      </c>
      <c r="AB5" s="49">
        <v>0.6289308176100629</v>
      </c>
      <c r="AC5" s="48">
        <v>0</v>
      </c>
      <c r="AD5" s="49">
        <v>0</v>
      </c>
      <c r="AE5" s="48">
        <v>307</v>
      </c>
      <c r="AF5" s="49">
        <v>96.54088050314465</v>
      </c>
      <c r="AG5" s="48">
        <v>318</v>
      </c>
      <c r="AH5" s="125"/>
      <c r="AI5" s="122"/>
      <c r="AJ5" s="122"/>
      <c r="AK5" s="122"/>
      <c r="AL5" s="114" t="s">
        <v>589</v>
      </c>
      <c r="AM5" s="114" t="s">
        <v>626</v>
      </c>
    </row>
    <row r="6" spans="1:39" ht="15">
      <c r="A6" s="121" t="s">
        <v>475</v>
      </c>
      <c r="B6" s="67" t="s">
        <v>480</v>
      </c>
      <c r="C6" s="67" t="s">
        <v>57</v>
      </c>
      <c r="D6" s="109"/>
      <c r="E6" s="108"/>
      <c r="F6" s="110" t="s">
        <v>773</v>
      </c>
      <c r="G6" s="111"/>
      <c r="H6" s="111"/>
      <c r="I6" s="112">
        <v>6</v>
      </c>
      <c r="J6" s="113"/>
      <c r="K6" s="48">
        <v>6</v>
      </c>
      <c r="L6" s="48">
        <v>14</v>
      </c>
      <c r="M6" s="48">
        <v>2</v>
      </c>
      <c r="N6" s="48">
        <v>16</v>
      </c>
      <c r="O6" s="48">
        <v>0</v>
      </c>
      <c r="P6" s="49" t="s">
        <v>492</v>
      </c>
      <c r="Q6" s="49" t="s">
        <v>492</v>
      </c>
      <c r="R6" s="48">
        <v>1</v>
      </c>
      <c r="S6" s="48">
        <v>0</v>
      </c>
      <c r="T6" s="48">
        <v>6</v>
      </c>
      <c r="U6" s="48">
        <v>16</v>
      </c>
      <c r="V6" s="48">
        <v>1</v>
      </c>
      <c r="W6" s="49">
        <v>0.833333</v>
      </c>
      <c r="X6" s="49">
        <v>1</v>
      </c>
      <c r="Y6" s="48">
        <v>4</v>
      </c>
      <c r="Z6" s="49">
        <v>2.8776978417266186</v>
      </c>
      <c r="AA6" s="48">
        <v>3</v>
      </c>
      <c r="AB6" s="49">
        <v>2.158273381294964</v>
      </c>
      <c r="AC6" s="48">
        <v>0</v>
      </c>
      <c r="AD6" s="49">
        <v>0</v>
      </c>
      <c r="AE6" s="48">
        <v>132</v>
      </c>
      <c r="AF6" s="49">
        <v>94.96402877697842</v>
      </c>
      <c r="AG6" s="48">
        <v>139</v>
      </c>
      <c r="AH6" s="125"/>
      <c r="AI6" s="122"/>
      <c r="AJ6" s="122"/>
      <c r="AK6" s="122"/>
      <c r="AL6" s="114" t="s">
        <v>590</v>
      </c>
      <c r="AM6" s="114" t="s">
        <v>627</v>
      </c>
    </row>
    <row r="7" spans="1:39" ht="15">
      <c r="A7" s="121" t="s">
        <v>476</v>
      </c>
      <c r="B7" s="67" t="s">
        <v>481</v>
      </c>
      <c r="C7" s="67" t="s">
        <v>57</v>
      </c>
      <c r="D7" s="109"/>
      <c r="E7" s="108"/>
      <c r="F7" s="110" t="s">
        <v>774</v>
      </c>
      <c r="G7" s="111"/>
      <c r="H7" s="111"/>
      <c r="I7" s="112">
        <v>7</v>
      </c>
      <c r="J7" s="113"/>
      <c r="K7" s="48">
        <v>6</v>
      </c>
      <c r="L7" s="48">
        <v>7</v>
      </c>
      <c r="M7" s="48">
        <v>0</v>
      </c>
      <c r="N7" s="48">
        <v>7</v>
      </c>
      <c r="O7" s="48">
        <v>0</v>
      </c>
      <c r="P7" s="49" t="s">
        <v>492</v>
      </c>
      <c r="Q7" s="49" t="s">
        <v>492</v>
      </c>
      <c r="R7" s="48">
        <v>1</v>
      </c>
      <c r="S7" s="48">
        <v>0</v>
      </c>
      <c r="T7" s="48">
        <v>6</v>
      </c>
      <c r="U7" s="48">
        <v>7</v>
      </c>
      <c r="V7" s="48">
        <v>3</v>
      </c>
      <c r="W7" s="49">
        <v>1.333333</v>
      </c>
      <c r="X7" s="49">
        <v>0.4666666666666667</v>
      </c>
      <c r="Y7" s="48">
        <v>1</v>
      </c>
      <c r="Z7" s="49">
        <v>0.8264462809917356</v>
      </c>
      <c r="AA7" s="48">
        <v>3</v>
      </c>
      <c r="AB7" s="49">
        <v>2.479338842975207</v>
      </c>
      <c r="AC7" s="48">
        <v>0</v>
      </c>
      <c r="AD7" s="49">
        <v>0</v>
      </c>
      <c r="AE7" s="48">
        <v>117</v>
      </c>
      <c r="AF7" s="49">
        <v>96.69421487603306</v>
      </c>
      <c r="AG7" s="48">
        <v>121</v>
      </c>
      <c r="AH7" s="125"/>
      <c r="AI7" s="122"/>
      <c r="AJ7" s="122"/>
      <c r="AK7" s="122"/>
      <c r="AL7" s="114" t="s">
        <v>591</v>
      </c>
      <c r="AM7" s="114" t="s">
        <v>628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80" t="s">
        <v>472</v>
      </c>
      <c r="B2" s="114" t="s">
        <v>205</v>
      </c>
      <c r="C2" s="80">
        <f>VLOOKUP(GroupVertices[[#This Row],[Vertex]],Vertices[],MATCH("ID",Vertices[[#Headers],[Vertex]:[Top Word Pairs in Content by Salience]],0),FALSE)</f>
        <v>3</v>
      </c>
    </row>
    <row r="3" spans="1:3" ht="15">
      <c r="A3" s="80" t="s">
        <v>472</v>
      </c>
      <c r="B3" s="114" t="s">
        <v>206</v>
      </c>
      <c r="C3" s="80">
        <f>VLOOKUP(GroupVertices[[#This Row],[Vertex]],Vertices[],MATCH("ID",Vertices[[#Headers],[Vertex]:[Top Word Pairs in Content by Salience]],0),FALSE)</f>
        <v>4</v>
      </c>
    </row>
    <row r="4" spans="1:3" ht="15">
      <c r="A4" s="80" t="s">
        <v>472</v>
      </c>
      <c r="B4" s="114" t="s">
        <v>207</v>
      </c>
      <c r="C4" s="80">
        <f>VLOOKUP(GroupVertices[[#This Row],[Vertex]],Vertices[],MATCH("ID",Vertices[[#Headers],[Vertex]:[Top Word Pairs in Content by Salience]],0),FALSE)</f>
        <v>5</v>
      </c>
    </row>
    <row r="5" spans="1:3" ht="15">
      <c r="A5" s="80" t="s">
        <v>472</v>
      </c>
      <c r="B5" s="114" t="s">
        <v>208</v>
      </c>
      <c r="C5" s="80">
        <f>VLOOKUP(GroupVertices[[#This Row],[Vertex]],Vertices[],MATCH("ID",Vertices[[#Headers],[Vertex]:[Top Word Pairs in Content by Salience]],0),FALSE)</f>
        <v>6</v>
      </c>
    </row>
    <row r="6" spans="1:3" ht="15">
      <c r="A6" s="80" t="s">
        <v>472</v>
      </c>
      <c r="B6" s="114" t="s">
        <v>209</v>
      </c>
      <c r="C6" s="80">
        <f>VLOOKUP(GroupVertices[[#This Row],[Vertex]],Vertices[],MATCH("ID",Vertices[[#Headers],[Vertex]:[Top Word Pairs in Content by Salience]],0),FALSE)</f>
        <v>7</v>
      </c>
    </row>
    <row r="7" spans="1:3" ht="15">
      <c r="A7" s="80" t="s">
        <v>472</v>
      </c>
      <c r="B7" s="114" t="s">
        <v>210</v>
      </c>
      <c r="C7" s="80">
        <f>VLOOKUP(GroupVertices[[#This Row],[Vertex]],Vertices[],MATCH("ID",Vertices[[#Headers],[Vertex]:[Top Word Pairs in Content by Salience]],0),FALSE)</f>
        <v>8</v>
      </c>
    </row>
    <row r="8" spans="1:3" ht="15">
      <c r="A8" s="80" t="s">
        <v>472</v>
      </c>
      <c r="B8" s="114" t="s">
        <v>211</v>
      </c>
      <c r="C8" s="80">
        <f>VLOOKUP(GroupVertices[[#This Row],[Vertex]],Vertices[],MATCH("ID",Vertices[[#Headers],[Vertex]:[Top Word Pairs in Content by Salience]],0),FALSE)</f>
        <v>9</v>
      </c>
    </row>
    <row r="9" spans="1:3" ht="15">
      <c r="A9" s="80" t="s">
        <v>472</v>
      </c>
      <c r="B9" s="114" t="s">
        <v>212</v>
      </c>
      <c r="C9" s="80">
        <f>VLOOKUP(GroupVertices[[#This Row],[Vertex]],Vertices[],MATCH("ID",Vertices[[#Headers],[Vertex]:[Top Word Pairs in Content by Salience]],0),FALSE)</f>
        <v>10</v>
      </c>
    </row>
    <row r="10" spans="1:3" ht="15">
      <c r="A10" s="80" t="s">
        <v>472</v>
      </c>
      <c r="B10" s="114" t="s">
        <v>213</v>
      </c>
      <c r="C10" s="80">
        <f>VLOOKUP(GroupVertices[[#This Row],[Vertex]],Vertices[],MATCH("ID",Vertices[[#Headers],[Vertex]:[Top Word Pairs in Content by Salience]],0),FALSE)</f>
        <v>11</v>
      </c>
    </row>
    <row r="11" spans="1:3" ht="15">
      <c r="A11" s="80" t="s">
        <v>472</v>
      </c>
      <c r="B11" s="114" t="s">
        <v>214</v>
      </c>
      <c r="C11" s="80">
        <f>VLOOKUP(GroupVertices[[#This Row],[Vertex]],Vertices[],MATCH("ID",Vertices[[#Headers],[Vertex]:[Top Word Pairs in Content by Salience]],0),FALSE)</f>
        <v>12</v>
      </c>
    </row>
    <row r="12" spans="1:3" ht="15">
      <c r="A12" s="80" t="s">
        <v>472</v>
      </c>
      <c r="B12" s="114" t="s">
        <v>215</v>
      </c>
      <c r="C12" s="80">
        <f>VLOOKUP(GroupVertices[[#This Row],[Vertex]],Vertices[],MATCH("ID",Vertices[[#Headers],[Vertex]:[Top Word Pairs in Content by Salience]],0),FALSE)</f>
        <v>13</v>
      </c>
    </row>
    <row r="13" spans="1:3" ht="15">
      <c r="A13" s="80" t="s">
        <v>472</v>
      </c>
      <c r="B13" s="114" t="s">
        <v>216</v>
      </c>
      <c r="C13" s="80">
        <f>VLOOKUP(GroupVertices[[#This Row],[Vertex]],Vertices[],MATCH("ID",Vertices[[#Headers],[Vertex]:[Top Word Pairs in Content by Salience]],0),FALSE)</f>
        <v>14</v>
      </c>
    </row>
    <row r="14" spans="1:3" ht="15">
      <c r="A14" s="80" t="s">
        <v>472</v>
      </c>
      <c r="B14" s="114" t="s">
        <v>217</v>
      </c>
      <c r="C14" s="80">
        <f>VLOOKUP(GroupVertices[[#This Row],[Vertex]],Vertices[],MATCH("ID",Vertices[[#Headers],[Vertex]:[Top Word Pairs in Content by Salience]],0),FALSE)</f>
        <v>15</v>
      </c>
    </row>
    <row r="15" spans="1:3" ht="15">
      <c r="A15" s="80" t="s">
        <v>472</v>
      </c>
      <c r="B15" s="114" t="s">
        <v>218</v>
      </c>
      <c r="C15" s="80">
        <f>VLOOKUP(GroupVertices[[#This Row],[Vertex]],Vertices[],MATCH("ID",Vertices[[#Headers],[Vertex]:[Top Word Pairs in Content by Salience]],0),FALSE)</f>
        <v>16</v>
      </c>
    </row>
    <row r="16" spans="1:3" ht="15">
      <c r="A16" s="80" t="s">
        <v>472</v>
      </c>
      <c r="B16" s="114" t="s">
        <v>219</v>
      </c>
      <c r="C16" s="80">
        <f>VLOOKUP(GroupVertices[[#This Row],[Vertex]],Vertices[],MATCH("ID",Vertices[[#Headers],[Vertex]:[Top Word Pairs in Content by Salience]],0),FALSE)</f>
        <v>17</v>
      </c>
    </row>
    <row r="17" spans="1:3" ht="15">
      <c r="A17" s="80" t="s">
        <v>472</v>
      </c>
      <c r="B17" s="114" t="s">
        <v>220</v>
      </c>
      <c r="C17" s="80">
        <f>VLOOKUP(GroupVertices[[#This Row],[Vertex]],Vertices[],MATCH("ID",Vertices[[#Headers],[Vertex]:[Top Word Pairs in Content by Salience]],0),FALSE)</f>
        <v>18</v>
      </c>
    </row>
    <row r="18" spans="1:3" ht="15">
      <c r="A18" s="80" t="s">
        <v>472</v>
      </c>
      <c r="B18" s="114" t="s">
        <v>221</v>
      </c>
      <c r="C18" s="80">
        <f>VLOOKUP(GroupVertices[[#This Row],[Vertex]],Vertices[],MATCH("ID",Vertices[[#Headers],[Vertex]:[Top Word Pairs in Content by Salience]],0),FALSE)</f>
        <v>19</v>
      </c>
    </row>
    <row r="19" spans="1:3" ht="15">
      <c r="A19" s="80" t="s">
        <v>472</v>
      </c>
      <c r="B19" s="114" t="s">
        <v>222</v>
      </c>
      <c r="C19" s="80">
        <f>VLOOKUP(GroupVertices[[#This Row],[Vertex]],Vertices[],MATCH("ID",Vertices[[#Headers],[Vertex]:[Top Word Pairs in Content by Salience]],0),FALSE)</f>
        <v>20</v>
      </c>
    </row>
    <row r="20" spans="1:3" ht="15">
      <c r="A20" s="80" t="s">
        <v>472</v>
      </c>
      <c r="B20" s="114" t="s">
        <v>223</v>
      </c>
      <c r="C20" s="80">
        <f>VLOOKUP(GroupVertices[[#This Row],[Vertex]],Vertices[],MATCH("ID",Vertices[[#Headers],[Vertex]:[Top Word Pairs in Content by Salience]],0),FALSE)</f>
        <v>21</v>
      </c>
    </row>
    <row r="21" spans="1:3" ht="15">
      <c r="A21" s="80" t="s">
        <v>473</v>
      </c>
      <c r="B21" s="114" t="s">
        <v>237</v>
      </c>
      <c r="C21" s="80">
        <f>VLOOKUP(GroupVertices[[#This Row],[Vertex]],Vertices[],MATCH("ID",Vertices[[#Headers],[Vertex]:[Top Word Pairs in Content by Salience]],0),FALSE)</f>
        <v>41</v>
      </c>
    </row>
    <row r="22" spans="1:3" ht="15">
      <c r="A22" s="80" t="s">
        <v>473</v>
      </c>
      <c r="B22" s="114" t="s">
        <v>241</v>
      </c>
      <c r="C22" s="80">
        <f>VLOOKUP(GroupVertices[[#This Row],[Vertex]],Vertices[],MATCH("ID",Vertices[[#Headers],[Vertex]:[Top Word Pairs in Content by Salience]],0),FALSE)</f>
        <v>45</v>
      </c>
    </row>
    <row r="23" spans="1:3" ht="15">
      <c r="A23" s="80" t="s">
        <v>473</v>
      </c>
      <c r="B23" s="114" t="s">
        <v>240</v>
      </c>
      <c r="C23" s="80">
        <f>VLOOKUP(GroupVertices[[#This Row],[Vertex]],Vertices[],MATCH("ID",Vertices[[#Headers],[Vertex]:[Top Word Pairs in Content by Salience]],0),FALSE)</f>
        <v>28</v>
      </c>
    </row>
    <row r="24" spans="1:3" ht="15">
      <c r="A24" s="80" t="s">
        <v>473</v>
      </c>
      <c r="B24" s="114" t="s">
        <v>224</v>
      </c>
      <c r="C24" s="80">
        <f>VLOOKUP(GroupVertices[[#This Row],[Vertex]],Vertices[],MATCH("ID",Vertices[[#Headers],[Vertex]:[Top Word Pairs in Content by Salience]],0),FALSE)</f>
        <v>22</v>
      </c>
    </row>
    <row r="25" spans="1:3" ht="15">
      <c r="A25" s="80" t="s">
        <v>473</v>
      </c>
      <c r="B25" s="114" t="s">
        <v>253</v>
      </c>
      <c r="C25" s="80">
        <f>VLOOKUP(GroupVertices[[#This Row],[Vertex]],Vertices[],MATCH("ID",Vertices[[#Headers],[Vertex]:[Top Word Pairs in Content by Salience]],0),FALSE)</f>
        <v>42</v>
      </c>
    </row>
    <row r="26" spans="1:3" ht="15">
      <c r="A26" s="80" t="s">
        <v>473</v>
      </c>
      <c r="B26" s="114" t="s">
        <v>226</v>
      </c>
      <c r="C26" s="80">
        <f>VLOOKUP(GroupVertices[[#This Row],[Vertex]],Vertices[],MATCH("ID",Vertices[[#Headers],[Vertex]:[Top Word Pairs in Content by Salience]],0),FALSE)</f>
        <v>25</v>
      </c>
    </row>
    <row r="27" spans="1:3" ht="15">
      <c r="A27" s="80" t="s">
        <v>473</v>
      </c>
      <c r="B27" s="114" t="s">
        <v>227</v>
      </c>
      <c r="C27" s="80">
        <f>VLOOKUP(GroupVertices[[#This Row],[Vertex]],Vertices[],MATCH("ID",Vertices[[#Headers],[Vertex]:[Top Word Pairs in Content by Salience]],0),FALSE)</f>
        <v>27</v>
      </c>
    </row>
    <row r="28" spans="1:3" ht="15">
      <c r="A28" s="80" t="s">
        <v>473</v>
      </c>
      <c r="B28" s="114" t="s">
        <v>249</v>
      </c>
      <c r="C28" s="80">
        <f>VLOOKUP(GroupVertices[[#This Row],[Vertex]],Vertices[],MATCH("ID",Vertices[[#Headers],[Vertex]:[Top Word Pairs in Content by Salience]],0),FALSE)</f>
        <v>26</v>
      </c>
    </row>
    <row r="29" spans="1:3" ht="15">
      <c r="A29" s="80" t="s">
        <v>473</v>
      </c>
      <c r="B29" s="114" t="s">
        <v>225</v>
      </c>
      <c r="C29" s="80">
        <f>VLOOKUP(GroupVertices[[#This Row],[Vertex]],Vertices[],MATCH("ID",Vertices[[#Headers],[Vertex]:[Top Word Pairs in Content by Salience]],0),FALSE)</f>
        <v>24</v>
      </c>
    </row>
    <row r="30" spans="1:3" ht="15">
      <c r="A30" s="80" t="s">
        <v>473</v>
      </c>
      <c r="B30" s="114" t="s">
        <v>248</v>
      </c>
      <c r="C30" s="80">
        <f>VLOOKUP(GroupVertices[[#This Row],[Vertex]],Vertices[],MATCH("ID",Vertices[[#Headers],[Vertex]:[Top Word Pairs in Content by Salience]],0),FALSE)</f>
        <v>23</v>
      </c>
    </row>
    <row r="31" spans="1:3" ht="15">
      <c r="A31" s="80" t="s">
        <v>474</v>
      </c>
      <c r="B31" s="114" t="s">
        <v>247</v>
      </c>
      <c r="C31" s="80">
        <f>VLOOKUP(GroupVertices[[#This Row],[Vertex]],Vertices[],MATCH("ID",Vertices[[#Headers],[Vertex]:[Top Word Pairs in Content by Salience]],0),FALSE)</f>
        <v>52</v>
      </c>
    </row>
    <row r="32" spans="1:3" ht="15">
      <c r="A32" s="80" t="s">
        <v>474</v>
      </c>
      <c r="B32" s="114" t="s">
        <v>246</v>
      </c>
      <c r="C32" s="80">
        <f>VLOOKUP(GroupVertices[[#This Row],[Vertex]],Vertices[],MATCH("ID",Vertices[[#Headers],[Vertex]:[Top Word Pairs in Content by Salience]],0),FALSE)</f>
        <v>50</v>
      </c>
    </row>
    <row r="33" spans="1:3" ht="15">
      <c r="A33" s="80" t="s">
        <v>474</v>
      </c>
      <c r="B33" s="114" t="s">
        <v>254</v>
      </c>
      <c r="C33" s="80">
        <f>VLOOKUP(GroupVertices[[#This Row],[Vertex]],Vertices[],MATCH("ID",Vertices[[#Headers],[Vertex]:[Top Word Pairs in Content by Salience]],0),FALSE)</f>
        <v>51</v>
      </c>
    </row>
    <row r="34" spans="1:3" ht="15">
      <c r="A34" s="80" t="s">
        <v>474</v>
      </c>
      <c r="B34" s="114" t="s">
        <v>242</v>
      </c>
      <c r="C34" s="80">
        <f>VLOOKUP(GroupVertices[[#This Row],[Vertex]],Vertices[],MATCH("ID",Vertices[[#Headers],[Vertex]:[Top Word Pairs in Content by Salience]],0),FALSE)</f>
        <v>46</v>
      </c>
    </row>
    <row r="35" spans="1:3" ht="15">
      <c r="A35" s="80" t="s">
        <v>474</v>
      </c>
      <c r="B35" s="114" t="s">
        <v>245</v>
      </c>
      <c r="C35" s="80">
        <f>VLOOKUP(GroupVertices[[#This Row],[Vertex]],Vertices[],MATCH("ID",Vertices[[#Headers],[Vertex]:[Top Word Pairs in Content by Salience]],0),FALSE)</f>
        <v>49</v>
      </c>
    </row>
    <row r="36" spans="1:3" ht="15">
      <c r="A36" s="80" t="s">
        <v>474</v>
      </c>
      <c r="B36" s="114" t="s">
        <v>244</v>
      </c>
      <c r="C36" s="80">
        <f>VLOOKUP(GroupVertices[[#This Row],[Vertex]],Vertices[],MATCH("ID",Vertices[[#Headers],[Vertex]:[Top Word Pairs in Content by Salience]],0),FALSE)</f>
        <v>48</v>
      </c>
    </row>
    <row r="37" spans="1:3" ht="15">
      <c r="A37" s="80" t="s">
        <v>474</v>
      </c>
      <c r="B37" s="114" t="s">
        <v>234</v>
      </c>
      <c r="C37" s="80">
        <f>VLOOKUP(GroupVertices[[#This Row],[Vertex]],Vertices[],MATCH("ID",Vertices[[#Headers],[Vertex]:[Top Word Pairs in Content by Salience]],0),FALSE)</f>
        <v>36</v>
      </c>
    </row>
    <row r="38" spans="1:3" ht="15">
      <c r="A38" s="80" t="s">
        <v>474</v>
      </c>
      <c r="B38" s="114" t="s">
        <v>243</v>
      </c>
      <c r="C38" s="80">
        <f>VLOOKUP(GroupVertices[[#This Row],[Vertex]],Vertices[],MATCH("ID",Vertices[[#Headers],[Vertex]:[Top Word Pairs in Content by Salience]],0),FALSE)</f>
        <v>47</v>
      </c>
    </row>
    <row r="39" spans="1:3" ht="15">
      <c r="A39" s="80" t="s">
        <v>474</v>
      </c>
      <c r="B39" s="114" t="s">
        <v>239</v>
      </c>
      <c r="C39" s="80">
        <f>VLOOKUP(GroupVertices[[#This Row],[Vertex]],Vertices[],MATCH("ID",Vertices[[#Headers],[Vertex]:[Top Word Pairs in Content by Salience]],0),FALSE)</f>
        <v>43</v>
      </c>
    </row>
    <row r="40" spans="1:3" ht="15">
      <c r="A40" s="80" t="s">
        <v>475</v>
      </c>
      <c r="B40" s="114" t="s">
        <v>231</v>
      </c>
      <c r="C40" s="80">
        <f>VLOOKUP(GroupVertices[[#This Row],[Vertex]],Vertices[],MATCH("ID",Vertices[[#Headers],[Vertex]:[Top Word Pairs in Content by Salience]],0),FALSE)</f>
        <v>33</v>
      </c>
    </row>
    <row r="41" spans="1:3" ht="15">
      <c r="A41" s="80" t="s">
        <v>475</v>
      </c>
      <c r="B41" s="114" t="s">
        <v>230</v>
      </c>
      <c r="C41" s="80">
        <f>VLOOKUP(GroupVertices[[#This Row],[Vertex]],Vertices[],MATCH("ID",Vertices[[#Headers],[Vertex]:[Top Word Pairs in Content by Salience]],0),FALSE)</f>
        <v>32</v>
      </c>
    </row>
    <row r="42" spans="1:3" ht="15">
      <c r="A42" s="80" t="s">
        <v>475</v>
      </c>
      <c r="B42" s="114" t="s">
        <v>233</v>
      </c>
      <c r="C42" s="80">
        <f>VLOOKUP(GroupVertices[[#This Row],[Vertex]],Vertices[],MATCH("ID",Vertices[[#Headers],[Vertex]:[Top Word Pairs in Content by Salience]],0),FALSE)</f>
        <v>35</v>
      </c>
    </row>
    <row r="43" spans="1:3" ht="15">
      <c r="A43" s="80" t="s">
        <v>475</v>
      </c>
      <c r="B43" s="114" t="s">
        <v>229</v>
      </c>
      <c r="C43" s="80">
        <f>VLOOKUP(GroupVertices[[#This Row],[Vertex]],Vertices[],MATCH("ID",Vertices[[#Headers],[Vertex]:[Top Word Pairs in Content by Salience]],0),FALSE)</f>
        <v>31</v>
      </c>
    </row>
    <row r="44" spans="1:3" ht="15">
      <c r="A44" s="80" t="s">
        <v>475</v>
      </c>
      <c r="B44" s="114" t="s">
        <v>228</v>
      </c>
      <c r="C44" s="80">
        <f>VLOOKUP(GroupVertices[[#This Row],[Vertex]],Vertices[],MATCH("ID",Vertices[[#Headers],[Vertex]:[Top Word Pairs in Content by Salience]],0),FALSE)</f>
        <v>29</v>
      </c>
    </row>
    <row r="45" spans="1:3" ht="15">
      <c r="A45" s="80" t="s">
        <v>475</v>
      </c>
      <c r="B45" s="114" t="s">
        <v>250</v>
      </c>
      <c r="C45" s="80">
        <f>VLOOKUP(GroupVertices[[#This Row],[Vertex]],Vertices[],MATCH("ID",Vertices[[#Headers],[Vertex]:[Top Word Pairs in Content by Salience]],0),FALSE)</f>
        <v>30</v>
      </c>
    </row>
    <row r="46" spans="1:3" ht="15">
      <c r="A46" s="80" t="s">
        <v>476</v>
      </c>
      <c r="B46" s="114" t="s">
        <v>238</v>
      </c>
      <c r="C46" s="80">
        <f>VLOOKUP(GroupVertices[[#This Row],[Vertex]],Vertices[],MATCH("ID",Vertices[[#Headers],[Vertex]:[Top Word Pairs in Content by Salience]],0),FALSE)</f>
        <v>44</v>
      </c>
    </row>
    <row r="47" spans="1:3" ht="15">
      <c r="A47" s="80" t="s">
        <v>476</v>
      </c>
      <c r="B47" s="114" t="s">
        <v>232</v>
      </c>
      <c r="C47" s="80">
        <f>VLOOKUP(GroupVertices[[#This Row],[Vertex]],Vertices[],MATCH("ID",Vertices[[#Headers],[Vertex]:[Top Word Pairs in Content by Salience]],0),FALSE)</f>
        <v>34</v>
      </c>
    </row>
    <row r="48" spans="1:3" ht="15">
      <c r="A48" s="80" t="s">
        <v>476</v>
      </c>
      <c r="B48" s="114" t="s">
        <v>236</v>
      </c>
      <c r="C48" s="80">
        <f>VLOOKUP(GroupVertices[[#This Row],[Vertex]],Vertices[],MATCH("ID",Vertices[[#Headers],[Vertex]:[Top Word Pairs in Content by Salience]],0),FALSE)</f>
        <v>40</v>
      </c>
    </row>
    <row r="49" spans="1:3" ht="15">
      <c r="A49" s="80" t="s">
        <v>476</v>
      </c>
      <c r="B49" s="114" t="s">
        <v>235</v>
      </c>
      <c r="C49" s="80">
        <f>VLOOKUP(GroupVertices[[#This Row],[Vertex]],Vertices[],MATCH("ID",Vertices[[#Headers],[Vertex]:[Top Word Pairs in Content by Salience]],0),FALSE)</f>
        <v>38</v>
      </c>
    </row>
    <row r="50" spans="1:3" ht="15">
      <c r="A50" s="80" t="s">
        <v>476</v>
      </c>
      <c r="B50" s="114" t="s">
        <v>252</v>
      </c>
      <c r="C50" s="80">
        <f>VLOOKUP(GroupVertices[[#This Row],[Vertex]],Vertices[],MATCH("ID",Vertices[[#Headers],[Vertex]:[Top Word Pairs in Content by Salience]],0),FALSE)</f>
        <v>39</v>
      </c>
    </row>
    <row r="51" spans="1:3" ht="15">
      <c r="A51" s="80" t="s">
        <v>476</v>
      </c>
      <c r="B51" s="114" t="s">
        <v>251</v>
      </c>
      <c r="C51" s="80">
        <f>VLOOKUP(GroupVertices[[#This Row],[Vertex]],Vertices[],MATCH("ID",Vertices[[#Headers],[Vertex]:[Top Word Pairs in Content by Salience]],0),FALSE)</f>
        <v>37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488</v>
      </c>
      <c r="B2" s="34" t="s">
        <v>31</v>
      </c>
      <c r="D2" s="31">
        <f>MIN(Vertices[Degree])</f>
        <v>1</v>
      </c>
      <c r="E2" s="3">
        <f>COUNTIF(Vertices[Degree],"&gt;= "&amp;D2)-COUNTIF(Vertices[Degree],"&gt;="&amp;D3)</f>
        <v>4</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35</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20</v>
      </c>
      <c r="P2" s="37">
        <f>MIN(Vertices[PageRank])</f>
        <v>0.279471</v>
      </c>
      <c r="Q2" s="38">
        <f>COUNTIF(Vertices[PageRank],"&gt;= "&amp;P2)-COUNTIF(Vertices[PageRank],"&gt;="&amp;P3)</f>
        <v>2</v>
      </c>
      <c r="R2" s="37">
        <f>MIN(Vertices[Clustering Coefficient])</f>
        <v>0</v>
      </c>
      <c r="S2" s="43">
        <f>COUNTIF(Vertices[Clustering Coefficient],"&gt;= "&amp;R2)-COUNTIF(Vertices[Clustering Coefficient],"&gt;="&amp;R3)</f>
        <v>24</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7"/>
      <c r="B3" s="117"/>
      <c r="D3" s="32">
        <f aca="true" t="shared" si="1" ref="D3:D26">D2+($D$57-$D$2)/BinDivisor</f>
        <v>1.2545454545454544</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2.309913418181818</v>
      </c>
      <c r="K3" s="40">
        <f>COUNTIF(Vertices[Betweenness Centrality],"&gt;= "&amp;J3)-COUNTIF(Vertices[Betweenness Centrality],"&gt;="&amp;J4)</f>
        <v>2</v>
      </c>
      <c r="L3" s="39">
        <f aca="true" t="shared" si="5" ref="L3:L26">L2+($L$57-$L$2)/BinDivisor</f>
        <v>0.00038685454545454547</v>
      </c>
      <c r="M3" s="40">
        <f>COUNTIF(Vertices[Closeness Centrality],"&gt;= "&amp;L3)-COUNTIF(Vertices[Closeness Centrality],"&gt;="&amp;L4)</f>
        <v>0</v>
      </c>
      <c r="N3" s="39">
        <f aca="true" t="shared" si="6" ref="N3:N26">N2+($N$57-$N$2)/BinDivisor</f>
        <v>0.0014781818181818182</v>
      </c>
      <c r="O3" s="40">
        <f>COUNTIF(Vertices[Eigenvector Centrality],"&gt;= "&amp;N3)-COUNTIF(Vertices[Eigenvector Centrality],"&gt;="&amp;N4)</f>
        <v>4</v>
      </c>
      <c r="P3" s="39">
        <f aca="true" t="shared" si="7" ref="P3:P26">P2+($P$57-$P$2)/BinDivisor</f>
        <v>0.3159314181818182</v>
      </c>
      <c r="Q3" s="40">
        <f>COUNTIF(Vertices[PageRank],"&gt;= "&amp;P3)-COUNTIF(Vertices[PageRank],"&gt;="&amp;P4)</f>
        <v>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50</v>
      </c>
      <c r="D4" s="32">
        <f t="shared" si="1"/>
        <v>1.5090909090909088</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4.619826836363636</v>
      </c>
      <c r="K4" s="38">
        <f>COUNTIF(Vertices[Betweenness Centrality],"&gt;= "&amp;J4)-COUNTIF(Vertices[Betweenness Centrality],"&gt;="&amp;J5)</f>
        <v>2</v>
      </c>
      <c r="L4" s="37">
        <f t="shared" si="5"/>
        <v>0.0007737090909090909</v>
      </c>
      <c r="M4" s="38">
        <f>COUNTIF(Vertices[Closeness Centrality],"&gt;= "&amp;L4)-COUNTIF(Vertices[Closeness Centrality],"&gt;="&amp;L5)</f>
        <v>0</v>
      </c>
      <c r="N4" s="37">
        <f t="shared" si="6"/>
        <v>0.0029563636363636363</v>
      </c>
      <c r="O4" s="38">
        <f>COUNTIF(Vertices[Eigenvector Centrality],"&gt;= "&amp;N4)-COUNTIF(Vertices[Eigenvector Centrality],"&gt;="&amp;N5)</f>
        <v>1</v>
      </c>
      <c r="P4" s="37">
        <f t="shared" si="7"/>
        <v>0.35239183636363636</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1.7636363636363632</v>
      </c>
      <c r="E5" s="3">
        <f>COUNTIF(Vertices[Degree],"&gt;= "&amp;D5)-COUNTIF(Vertices[Degree],"&gt;="&amp;D6)</f>
        <v>24</v>
      </c>
      <c r="F5" s="39">
        <f t="shared" si="2"/>
        <v>0</v>
      </c>
      <c r="G5" s="40">
        <f>COUNTIF(Vertices[In-Degree],"&gt;= "&amp;F5)-COUNTIF(Vertices[In-Degree],"&gt;="&amp;F6)</f>
        <v>0</v>
      </c>
      <c r="H5" s="39">
        <f t="shared" si="3"/>
        <v>0</v>
      </c>
      <c r="I5" s="40">
        <f>COUNTIF(Vertices[Out-Degree],"&gt;= "&amp;H5)-COUNTIF(Vertices[Out-Degree],"&gt;="&amp;H6)</f>
        <v>0</v>
      </c>
      <c r="J5" s="39">
        <f t="shared" si="4"/>
        <v>6.929740254545454</v>
      </c>
      <c r="K5" s="40">
        <f>COUNTIF(Vertices[Betweenness Centrality],"&gt;= "&amp;J5)-COUNTIF(Vertices[Betweenness Centrality],"&gt;="&amp;J6)</f>
        <v>2</v>
      </c>
      <c r="L5" s="39">
        <f t="shared" si="5"/>
        <v>0.0011605636363636364</v>
      </c>
      <c r="M5" s="40">
        <f>COUNTIF(Vertices[Closeness Centrality],"&gt;= "&amp;L5)-COUNTIF(Vertices[Closeness Centrality],"&gt;="&amp;L6)</f>
        <v>0</v>
      </c>
      <c r="N5" s="39">
        <f t="shared" si="6"/>
        <v>0.004434545454545455</v>
      </c>
      <c r="O5" s="40">
        <f>COUNTIF(Vertices[Eigenvector Centrality],"&gt;= "&amp;N5)-COUNTIF(Vertices[Eigenvector Centrality],"&gt;="&amp;N6)</f>
        <v>2</v>
      </c>
      <c r="P5" s="39">
        <f t="shared" si="7"/>
        <v>0.3888522545454545</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110</v>
      </c>
      <c r="D6" s="32">
        <f t="shared" si="1"/>
        <v>2.0181818181818176</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9.239653672727272</v>
      </c>
      <c r="K6" s="38">
        <f>COUNTIF(Vertices[Betweenness Centrality],"&gt;= "&amp;J6)-COUNTIF(Vertices[Betweenness Centrality],"&gt;="&amp;J7)</f>
        <v>0</v>
      </c>
      <c r="L6" s="37">
        <f t="shared" si="5"/>
        <v>0.0015474181818181819</v>
      </c>
      <c r="M6" s="38">
        <f>COUNTIF(Vertices[Closeness Centrality],"&gt;= "&amp;L6)-COUNTIF(Vertices[Closeness Centrality],"&gt;="&amp;L7)</f>
        <v>0</v>
      </c>
      <c r="N6" s="37">
        <f t="shared" si="6"/>
        <v>0.005912727272727273</v>
      </c>
      <c r="O6" s="38">
        <f>COUNTIF(Vertices[Eigenvector Centrality],"&gt;= "&amp;N6)-COUNTIF(Vertices[Eigenvector Centrality],"&gt;="&amp;N7)</f>
        <v>0</v>
      </c>
      <c r="P6" s="37">
        <f t="shared" si="7"/>
        <v>0.4253126727272727</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10</v>
      </c>
      <c r="D7" s="32">
        <f t="shared" si="1"/>
        <v>2.272727272727272</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11.54956709090909</v>
      </c>
      <c r="K7" s="40">
        <f>COUNTIF(Vertices[Betweenness Centrality],"&gt;= "&amp;J7)-COUNTIF(Vertices[Betweenness Centrality],"&gt;="&amp;J8)</f>
        <v>0</v>
      </c>
      <c r="L7" s="39">
        <f t="shared" si="5"/>
        <v>0.0019342727272727274</v>
      </c>
      <c r="M7" s="40">
        <f>COUNTIF(Vertices[Closeness Centrality],"&gt;= "&amp;L7)-COUNTIF(Vertices[Closeness Centrality],"&gt;="&amp;L8)</f>
        <v>0</v>
      </c>
      <c r="N7" s="39">
        <f t="shared" si="6"/>
        <v>0.00739090909090909</v>
      </c>
      <c r="O7" s="40">
        <f>COUNTIF(Vertices[Eigenvector Centrality],"&gt;= "&amp;N7)-COUNTIF(Vertices[Eigenvector Centrality],"&gt;="&amp;N8)</f>
        <v>3</v>
      </c>
      <c r="P7" s="39">
        <f t="shared" si="7"/>
        <v>0.46177309090909086</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151</v>
      </c>
      <c r="B8" s="34">
        <v>120</v>
      </c>
      <c r="D8" s="32">
        <f t="shared" si="1"/>
        <v>2.5272727272727264</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13.859480509090908</v>
      </c>
      <c r="K8" s="38">
        <f>COUNTIF(Vertices[Betweenness Centrality],"&gt;= "&amp;J8)-COUNTIF(Vertices[Betweenness Centrality],"&gt;="&amp;J9)</f>
        <v>0</v>
      </c>
      <c r="L8" s="37">
        <f t="shared" si="5"/>
        <v>0.0023211272727272727</v>
      </c>
      <c r="M8" s="38">
        <f>COUNTIF(Vertices[Closeness Centrality],"&gt;= "&amp;L8)-COUNTIF(Vertices[Closeness Centrality],"&gt;="&amp;L9)</f>
        <v>0</v>
      </c>
      <c r="N8" s="37">
        <f t="shared" si="6"/>
        <v>0.008869090909090908</v>
      </c>
      <c r="O8" s="38">
        <f>COUNTIF(Vertices[Eigenvector Centrality],"&gt;= "&amp;N8)-COUNTIF(Vertices[Eigenvector Centrality],"&gt;="&amp;N9)</f>
        <v>1</v>
      </c>
      <c r="P8" s="37">
        <f t="shared" si="7"/>
        <v>0.498233509090909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2.781818181818181</v>
      </c>
      <c r="E9" s="3">
        <f>COUNTIF(Vertices[Degree],"&gt;= "&amp;D9)-COUNTIF(Vertices[Degree],"&gt;="&amp;D10)</f>
        <v>3</v>
      </c>
      <c r="F9" s="39">
        <f t="shared" si="2"/>
        <v>0</v>
      </c>
      <c r="G9" s="40">
        <f>COUNTIF(Vertices[In-Degree],"&gt;= "&amp;F9)-COUNTIF(Vertices[In-Degree],"&gt;="&amp;F10)</f>
        <v>0</v>
      </c>
      <c r="H9" s="39">
        <f t="shared" si="3"/>
        <v>0</v>
      </c>
      <c r="I9" s="40">
        <f>COUNTIF(Vertices[Out-Degree],"&gt;= "&amp;H9)-COUNTIF(Vertices[Out-Degree],"&gt;="&amp;H10)</f>
        <v>0</v>
      </c>
      <c r="J9" s="39">
        <f t="shared" si="4"/>
        <v>16.169393927272726</v>
      </c>
      <c r="K9" s="40">
        <f>COUNTIF(Vertices[Betweenness Centrality],"&gt;= "&amp;J9)-COUNTIF(Vertices[Betweenness Centrality],"&gt;="&amp;J10)</f>
        <v>0</v>
      </c>
      <c r="L9" s="39">
        <f t="shared" si="5"/>
        <v>0.0027079818181818182</v>
      </c>
      <c r="M9" s="40">
        <f>COUNTIF(Vertices[Closeness Centrality],"&gt;= "&amp;L9)-COUNTIF(Vertices[Closeness Centrality],"&gt;="&amp;L10)</f>
        <v>0</v>
      </c>
      <c r="N9" s="39">
        <f t="shared" si="6"/>
        <v>0.010347272727272726</v>
      </c>
      <c r="O9" s="40">
        <f>COUNTIF(Vertices[Eigenvector Centrality],"&gt;= "&amp;N9)-COUNTIF(Vertices[Eigenvector Centrality],"&gt;="&amp;N10)</f>
        <v>1</v>
      </c>
      <c r="P9" s="39">
        <f t="shared" si="7"/>
        <v>0.5346939272727272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489</v>
      </c>
      <c r="B10" s="34">
        <v>2</v>
      </c>
      <c r="D10" s="32">
        <f t="shared" si="1"/>
        <v>3.0363636363636353</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18.479307345454544</v>
      </c>
      <c r="K10" s="38">
        <f>COUNTIF(Vertices[Betweenness Centrality],"&gt;= "&amp;J10)-COUNTIF(Vertices[Betweenness Centrality],"&gt;="&amp;J11)</f>
        <v>0</v>
      </c>
      <c r="L10" s="37">
        <f t="shared" si="5"/>
        <v>0.0030948363636363638</v>
      </c>
      <c r="M10" s="38">
        <f>COUNTIF(Vertices[Closeness Centrality],"&gt;= "&amp;L10)-COUNTIF(Vertices[Closeness Centrality],"&gt;="&amp;L11)</f>
        <v>0</v>
      </c>
      <c r="N10" s="37">
        <f t="shared" si="6"/>
        <v>0.011825454545454544</v>
      </c>
      <c r="O10" s="38">
        <f>COUNTIF(Vertices[Eigenvector Centrality],"&gt;= "&amp;N10)-COUNTIF(Vertices[Eigenvector Centrality],"&gt;="&amp;N11)</f>
        <v>1</v>
      </c>
      <c r="P10" s="37">
        <f t="shared" si="7"/>
        <v>0.5711543454545455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3.2909090909090897</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20.78922076363636</v>
      </c>
      <c r="K11" s="40">
        <f>COUNTIF(Vertices[Betweenness Centrality],"&gt;= "&amp;J11)-COUNTIF(Vertices[Betweenness Centrality],"&gt;="&amp;J12)</f>
        <v>0</v>
      </c>
      <c r="L11" s="39">
        <f t="shared" si="5"/>
        <v>0.0034816909090909093</v>
      </c>
      <c r="M11" s="40">
        <f>COUNTIF(Vertices[Closeness Centrality],"&gt;= "&amp;L11)-COUNTIF(Vertices[Closeness Centrality],"&gt;="&amp;L12)</f>
        <v>0</v>
      </c>
      <c r="N11" s="39">
        <f t="shared" si="6"/>
        <v>0.013303636363636361</v>
      </c>
      <c r="O11" s="40">
        <f>COUNTIF(Vertices[Eigenvector Centrality],"&gt;= "&amp;N11)-COUNTIF(Vertices[Eigenvector Centrality],"&gt;="&amp;N12)</f>
        <v>0</v>
      </c>
      <c r="P11" s="39">
        <f t="shared" si="7"/>
        <v>0.6076147636363637</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256</v>
      </c>
      <c r="B12" s="34">
        <v>101</v>
      </c>
      <c r="D12" s="32">
        <f t="shared" si="1"/>
        <v>3.545454545454544</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23.09913418181818</v>
      </c>
      <c r="K12" s="38">
        <f>COUNTIF(Vertices[Betweenness Centrality],"&gt;= "&amp;J12)-COUNTIF(Vertices[Betweenness Centrality],"&gt;="&amp;J13)</f>
        <v>0</v>
      </c>
      <c r="L12" s="37">
        <f t="shared" si="5"/>
        <v>0.003868545454545455</v>
      </c>
      <c r="M12" s="38">
        <f>COUNTIF(Vertices[Closeness Centrality],"&gt;= "&amp;L12)-COUNTIF(Vertices[Closeness Centrality],"&gt;="&amp;L13)</f>
        <v>0</v>
      </c>
      <c r="N12" s="37">
        <f t="shared" si="6"/>
        <v>0.014781818181818179</v>
      </c>
      <c r="O12" s="38">
        <f>COUNTIF(Vertices[Eigenvector Centrality],"&gt;= "&amp;N12)-COUNTIF(Vertices[Eigenvector Centrality],"&gt;="&amp;N13)</f>
        <v>0</v>
      </c>
      <c r="P12" s="37">
        <f t="shared" si="7"/>
        <v>0.6440751818181819</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255</v>
      </c>
      <c r="B13" s="34">
        <v>19</v>
      </c>
      <c r="D13" s="32">
        <f t="shared" si="1"/>
        <v>3.7999999999999985</v>
      </c>
      <c r="E13" s="3">
        <f>COUNTIF(Vertices[Degree],"&gt;= "&amp;D13)-COUNTIF(Vertices[Degree],"&gt;="&amp;D14)</f>
        <v>3</v>
      </c>
      <c r="F13" s="39">
        <f t="shared" si="2"/>
        <v>0</v>
      </c>
      <c r="G13" s="40">
        <f>COUNTIF(Vertices[In-Degree],"&gt;= "&amp;F13)-COUNTIF(Vertices[In-Degree],"&gt;="&amp;F14)</f>
        <v>0</v>
      </c>
      <c r="H13" s="39">
        <f t="shared" si="3"/>
        <v>0</v>
      </c>
      <c r="I13" s="40">
        <f>COUNTIF(Vertices[Out-Degree],"&gt;= "&amp;H13)-COUNTIF(Vertices[Out-Degree],"&gt;="&amp;H14)</f>
        <v>0</v>
      </c>
      <c r="J13" s="39">
        <f t="shared" si="4"/>
        <v>25.409047599999997</v>
      </c>
      <c r="K13" s="40">
        <f>COUNTIF(Vertices[Betweenness Centrality],"&gt;= "&amp;J13)-COUNTIF(Vertices[Betweenness Centrality],"&gt;="&amp;J14)</f>
        <v>1</v>
      </c>
      <c r="L13" s="39">
        <f t="shared" si="5"/>
        <v>0.0042554</v>
      </c>
      <c r="M13" s="40">
        <f>COUNTIF(Vertices[Closeness Centrality],"&gt;= "&amp;L13)-COUNTIF(Vertices[Closeness Centrality],"&gt;="&amp;L14)</f>
        <v>0</v>
      </c>
      <c r="N13" s="39">
        <f t="shared" si="6"/>
        <v>0.016259999999999997</v>
      </c>
      <c r="O13" s="40">
        <f>COUNTIF(Vertices[Eigenvector Centrality],"&gt;= "&amp;N13)-COUNTIF(Vertices[Eigenvector Centrality],"&gt;="&amp;N14)</f>
        <v>0</v>
      </c>
      <c r="P13" s="39">
        <f t="shared" si="7"/>
        <v>0.6805356000000001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7"/>
      <c r="B14" s="117"/>
      <c r="D14" s="32">
        <f t="shared" si="1"/>
        <v>4.054545454545453</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27.718961018181815</v>
      </c>
      <c r="K14" s="38">
        <f>COUNTIF(Vertices[Betweenness Centrality],"&gt;= "&amp;J14)-COUNTIF(Vertices[Betweenness Centrality],"&gt;="&amp;J15)</f>
        <v>1</v>
      </c>
      <c r="L14" s="37">
        <f t="shared" si="5"/>
        <v>0.004642254545454545</v>
      </c>
      <c r="M14" s="38">
        <f>COUNTIF(Vertices[Closeness Centrality],"&gt;= "&amp;L14)-COUNTIF(Vertices[Closeness Centrality],"&gt;="&amp;L15)</f>
        <v>0</v>
      </c>
      <c r="N14" s="37">
        <f t="shared" si="6"/>
        <v>0.017738181818181816</v>
      </c>
      <c r="O14" s="38">
        <f>COUNTIF(Vertices[Eigenvector Centrality],"&gt;= "&amp;N14)-COUNTIF(Vertices[Eigenvector Centrality],"&gt;="&amp;N15)</f>
        <v>1</v>
      </c>
      <c r="P14" s="37">
        <f t="shared" si="7"/>
        <v>0.7169960181818184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19</v>
      </c>
      <c r="D15" s="32">
        <f t="shared" si="1"/>
        <v>4.309090909090908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30.028874436363633</v>
      </c>
      <c r="K15" s="40">
        <f>COUNTIF(Vertices[Betweenness Centrality],"&gt;= "&amp;J15)-COUNTIF(Vertices[Betweenness Centrality],"&gt;="&amp;J16)</f>
        <v>1</v>
      </c>
      <c r="L15" s="39">
        <f t="shared" si="5"/>
        <v>0.0050291090909090905</v>
      </c>
      <c r="M15" s="40">
        <f>COUNTIF(Vertices[Closeness Centrality],"&gt;= "&amp;L15)-COUNTIF(Vertices[Closeness Centrality],"&gt;="&amp;L16)</f>
        <v>0</v>
      </c>
      <c r="N15" s="39">
        <f t="shared" si="6"/>
        <v>0.019216363636363636</v>
      </c>
      <c r="O15" s="40">
        <f>COUNTIF(Vertices[Eigenvector Centrality],"&gt;= "&amp;N15)-COUNTIF(Vertices[Eigenvector Centrality],"&gt;="&amp;N16)</f>
        <v>0</v>
      </c>
      <c r="P15" s="39">
        <f t="shared" si="7"/>
        <v>0.7534564363636366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17"/>
      <c r="B16" s="117"/>
      <c r="D16" s="32">
        <f t="shared" si="1"/>
        <v>4.563636363636363</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32.33878785454545</v>
      </c>
      <c r="K16" s="38">
        <f>COUNTIF(Vertices[Betweenness Centrality],"&gt;= "&amp;J16)-COUNTIF(Vertices[Betweenness Centrality],"&gt;="&amp;J17)</f>
        <v>2</v>
      </c>
      <c r="L16" s="37">
        <f t="shared" si="5"/>
        <v>0.005415963636363636</v>
      </c>
      <c r="M16" s="38">
        <f>COUNTIF(Vertices[Closeness Centrality],"&gt;= "&amp;L16)-COUNTIF(Vertices[Closeness Centrality],"&gt;="&amp;L17)</f>
        <v>0</v>
      </c>
      <c r="N16" s="37">
        <f t="shared" si="6"/>
        <v>0.020694545454545455</v>
      </c>
      <c r="O16" s="38">
        <f>COUNTIF(Vertices[Eigenvector Centrality],"&gt;= "&amp;N16)-COUNTIF(Vertices[Eigenvector Centrality],"&gt;="&amp;N17)</f>
        <v>0</v>
      </c>
      <c r="P16" s="37">
        <f t="shared" si="7"/>
        <v>0.7899168545454548</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171</v>
      </c>
      <c r="B17" s="34" t="s">
        <v>492</v>
      </c>
      <c r="D17" s="32">
        <f t="shared" si="1"/>
        <v>4.8181818181818175</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34.648701272727266</v>
      </c>
      <c r="K17" s="40">
        <f>COUNTIF(Vertices[Betweenness Centrality],"&gt;= "&amp;J17)-COUNTIF(Vertices[Betweenness Centrality],"&gt;="&amp;J18)</f>
        <v>0</v>
      </c>
      <c r="L17" s="39">
        <f t="shared" si="5"/>
        <v>0.005802818181818181</v>
      </c>
      <c r="M17" s="40">
        <f>COUNTIF(Vertices[Closeness Centrality],"&gt;= "&amp;L17)-COUNTIF(Vertices[Closeness Centrality],"&gt;="&amp;L18)</f>
        <v>0</v>
      </c>
      <c r="N17" s="39">
        <f t="shared" si="6"/>
        <v>0.022172727272727275</v>
      </c>
      <c r="O17" s="40">
        <f>COUNTIF(Vertices[Eigenvector Centrality],"&gt;= "&amp;N17)-COUNTIF(Vertices[Eigenvector Centrality],"&gt;="&amp;N18)</f>
        <v>1</v>
      </c>
      <c r="P17" s="39">
        <f t="shared" si="7"/>
        <v>0.826377272727273</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172</v>
      </c>
      <c r="B18" s="34" t="s">
        <v>492</v>
      </c>
      <c r="D18" s="32">
        <f t="shared" si="1"/>
        <v>5.072727272727272</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36.95861469090909</v>
      </c>
      <c r="K18" s="38">
        <f>COUNTIF(Vertices[Betweenness Centrality],"&gt;= "&amp;J18)-COUNTIF(Vertices[Betweenness Centrality],"&gt;="&amp;J19)</f>
        <v>0</v>
      </c>
      <c r="L18" s="37">
        <f t="shared" si="5"/>
        <v>0.006189672727272726</v>
      </c>
      <c r="M18" s="38">
        <f>COUNTIF(Vertices[Closeness Centrality],"&gt;= "&amp;L18)-COUNTIF(Vertices[Closeness Centrality],"&gt;="&amp;L19)</f>
        <v>0</v>
      </c>
      <c r="N18" s="37">
        <f t="shared" si="6"/>
        <v>0.023650909090909094</v>
      </c>
      <c r="O18" s="38">
        <f>COUNTIF(Vertices[Eigenvector Centrality],"&gt;= "&amp;N18)-COUNTIF(Vertices[Eigenvector Centrality],"&gt;="&amp;N19)</f>
        <v>0</v>
      </c>
      <c r="P18" s="37">
        <f t="shared" si="7"/>
        <v>0.8628376909090912</v>
      </c>
      <c r="Q18" s="38">
        <f>COUNTIF(Vertices[PageRank],"&gt;= "&amp;P18)-COUNTIF(Vertices[PageRank],"&gt;="&amp;P19)</f>
        <v>3</v>
      </c>
      <c r="R18" s="37">
        <f t="shared" si="8"/>
        <v>0.29090909090909095</v>
      </c>
      <c r="S18" s="43">
        <f>COUNTIF(Vertices[Clustering Coefficient],"&gt;= "&amp;R18)-COUNTIF(Vertices[Clustering Coefficient],"&gt;="&amp;R19)</f>
        <v>0</v>
      </c>
      <c r="T18" s="37" t="e">
        <f ca="1" t="shared" si="9"/>
        <v>#REF!</v>
      </c>
      <c r="U18" s="38" t="e">
        <f ca="1" t="shared" si="0"/>
        <v>#REF!</v>
      </c>
    </row>
    <row r="19" spans="1:21" ht="15">
      <c r="A19" s="117"/>
      <c r="B19" s="117"/>
      <c r="D19" s="32">
        <f t="shared" si="1"/>
        <v>5.327272727272727</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39.26852810909091</v>
      </c>
      <c r="K19" s="40">
        <f>COUNTIF(Vertices[Betweenness Centrality],"&gt;= "&amp;J19)-COUNTIF(Vertices[Betweenness Centrality],"&gt;="&amp;J20)</f>
        <v>0</v>
      </c>
      <c r="L19" s="39">
        <f t="shared" si="5"/>
        <v>0.006576527272727271</v>
      </c>
      <c r="M19" s="40">
        <f>COUNTIF(Vertices[Closeness Centrality],"&gt;= "&amp;L19)-COUNTIF(Vertices[Closeness Centrality],"&gt;="&amp;L20)</f>
        <v>0</v>
      </c>
      <c r="N19" s="39">
        <f t="shared" si="6"/>
        <v>0.025129090909090913</v>
      </c>
      <c r="O19" s="40">
        <f>COUNTIF(Vertices[Eigenvector Centrality],"&gt;= "&amp;N19)-COUNTIF(Vertices[Eigenvector Centrality],"&gt;="&amp;N20)</f>
        <v>0</v>
      </c>
      <c r="P19" s="39">
        <f t="shared" si="7"/>
        <v>0.8992981090909095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153</v>
      </c>
      <c r="B20" s="34">
        <v>20</v>
      </c>
      <c r="D20" s="32">
        <f t="shared" si="1"/>
        <v>5.581818181818182</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41.57844152727273</v>
      </c>
      <c r="K20" s="38">
        <f>COUNTIF(Vertices[Betweenness Centrality],"&gt;= "&amp;J20)-COUNTIF(Vertices[Betweenness Centrality],"&gt;="&amp;J21)</f>
        <v>0</v>
      </c>
      <c r="L20" s="37">
        <f t="shared" si="5"/>
        <v>0.006963381818181816</v>
      </c>
      <c r="M20" s="38">
        <f>COUNTIF(Vertices[Closeness Centrality],"&gt;= "&amp;L20)-COUNTIF(Vertices[Closeness Centrality],"&gt;="&amp;L21)</f>
        <v>0</v>
      </c>
      <c r="N20" s="37">
        <f t="shared" si="6"/>
        <v>0.026607272727272733</v>
      </c>
      <c r="O20" s="38">
        <f>COUNTIF(Vertices[Eigenvector Centrality],"&gt;= "&amp;N20)-COUNTIF(Vertices[Eigenvector Centrality],"&gt;="&amp;N21)</f>
        <v>0</v>
      </c>
      <c r="P20" s="37">
        <f t="shared" si="7"/>
        <v>0.9357585272727277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154</v>
      </c>
      <c r="B21" s="34">
        <v>19</v>
      </c>
      <c r="D21" s="32">
        <f t="shared" si="1"/>
        <v>5.836363636363637</v>
      </c>
      <c r="E21" s="3">
        <f>COUNTIF(Vertices[Degree],"&gt;= "&amp;D21)-COUNTIF(Vertices[Degree],"&gt;="&amp;D22)</f>
        <v>3</v>
      </c>
      <c r="F21" s="39">
        <f t="shared" si="2"/>
        <v>0</v>
      </c>
      <c r="G21" s="40">
        <f>COUNTIF(Vertices[In-Degree],"&gt;= "&amp;F21)-COUNTIF(Vertices[In-Degree],"&gt;="&amp;F22)</f>
        <v>0</v>
      </c>
      <c r="H21" s="39">
        <f t="shared" si="3"/>
        <v>0</v>
      </c>
      <c r="I21" s="40">
        <f>COUNTIF(Vertices[Out-Degree],"&gt;= "&amp;H21)-COUNTIF(Vertices[Out-Degree],"&gt;="&amp;H22)</f>
        <v>0</v>
      </c>
      <c r="J21" s="39">
        <f t="shared" si="4"/>
        <v>43.88835494545455</v>
      </c>
      <c r="K21" s="40">
        <f>COUNTIF(Vertices[Betweenness Centrality],"&gt;= "&amp;J21)-COUNTIF(Vertices[Betweenness Centrality],"&gt;="&amp;J22)</f>
        <v>0</v>
      </c>
      <c r="L21" s="39">
        <f t="shared" si="5"/>
        <v>0.007350236363636361</v>
      </c>
      <c r="M21" s="40">
        <f>COUNTIF(Vertices[Closeness Centrality],"&gt;= "&amp;L21)-COUNTIF(Vertices[Closeness Centrality],"&gt;="&amp;L22)</f>
        <v>0</v>
      </c>
      <c r="N21" s="39">
        <f t="shared" si="6"/>
        <v>0.028085454545454552</v>
      </c>
      <c r="O21" s="40">
        <f>COUNTIF(Vertices[Eigenvector Centrality],"&gt;= "&amp;N21)-COUNTIF(Vertices[Eigenvector Centrality],"&gt;="&amp;N22)</f>
        <v>0</v>
      </c>
      <c r="P21" s="39">
        <f t="shared" si="7"/>
        <v>0.9722189454545459</v>
      </c>
      <c r="Q21" s="40">
        <f>COUNTIF(Vertices[PageRank],"&gt;= "&amp;P21)-COUNTIF(Vertices[PageRank],"&gt;="&amp;P22)</f>
        <v>20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155</v>
      </c>
      <c r="B22" s="34">
        <v>31</v>
      </c>
      <c r="D22" s="32">
        <f t="shared" si="1"/>
        <v>6.090909090909092</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46.19826836363637</v>
      </c>
      <c r="K22" s="38">
        <f>COUNTIF(Vertices[Betweenness Centrality],"&gt;= "&amp;J22)-COUNTIF(Vertices[Betweenness Centrality],"&gt;="&amp;J23)</f>
        <v>0</v>
      </c>
      <c r="L22" s="37">
        <f t="shared" si="5"/>
        <v>0.007737090909090906</v>
      </c>
      <c r="M22" s="38">
        <f>COUNTIF(Vertices[Closeness Centrality],"&gt;= "&amp;L22)-COUNTIF(Vertices[Closeness Centrality],"&gt;="&amp;L23)</f>
        <v>0</v>
      </c>
      <c r="N22" s="37">
        <f t="shared" si="6"/>
        <v>0.029563636363636372</v>
      </c>
      <c r="O22" s="38">
        <f>COUNTIF(Vertices[Eigenvector Centrality],"&gt;= "&amp;N22)-COUNTIF(Vertices[Eigenvector Centrality],"&gt;="&amp;N23)</f>
        <v>0</v>
      </c>
      <c r="P22" s="37">
        <f t="shared" si="7"/>
        <v>1.008679363636364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156</v>
      </c>
      <c r="B23" s="34">
        <v>101</v>
      </c>
      <c r="D23" s="32">
        <f t="shared" si="1"/>
        <v>6.345454545454547</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48.508181781818195</v>
      </c>
      <c r="K23" s="40">
        <f>COUNTIF(Vertices[Betweenness Centrality],"&gt;= "&amp;J23)-COUNTIF(Vertices[Betweenness Centrality],"&gt;="&amp;J24)</f>
        <v>0</v>
      </c>
      <c r="L23" s="39">
        <f t="shared" si="5"/>
        <v>0.008123945454545452</v>
      </c>
      <c r="M23" s="40">
        <f>COUNTIF(Vertices[Closeness Centrality],"&gt;= "&amp;L23)-COUNTIF(Vertices[Closeness Centrality],"&gt;="&amp;L24)</f>
        <v>0</v>
      </c>
      <c r="N23" s="39">
        <f t="shared" si="6"/>
        <v>0.03104181818181819</v>
      </c>
      <c r="O23" s="40">
        <f>COUNTIF(Vertices[Eigenvector Centrality],"&gt;= "&amp;N23)-COUNTIF(Vertices[Eigenvector Centrality],"&gt;="&amp;N24)</f>
        <v>3</v>
      </c>
      <c r="P23" s="39">
        <f t="shared" si="7"/>
        <v>1.0451397818181822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17"/>
      <c r="B24" s="117"/>
      <c r="D24" s="32">
        <f t="shared" si="1"/>
        <v>6.600000000000001</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50.818095200000016</v>
      </c>
      <c r="K24" s="38">
        <f>COUNTIF(Vertices[Betweenness Centrality],"&gt;= "&amp;J24)-COUNTIF(Vertices[Betweenness Centrality],"&gt;="&amp;J25)</f>
        <v>0</v>
      </c>
      <c r="L24" s="37">
        <f t="shared" si="5"/>
        <v>0.008510799999999997</v>
      </c>
      <c r="M24" s="38">
        <f>COUNTIF(Vertices[Closeness Centrality],"&gt;= "&amp;L24)-COUNTIF(Vertices[Closeness Centrality],"&gt;="&amp;L25)</f>
        <v>0</v>
      </c>
      <c r="N24" s="37">
        <f t="shared" si="6"/>
        <v>0.03252000000000001</v>
      </c>
      <c r="O24" s="38">
        <f>COUNTIF(Vertices[Eigenvector Centrality],"&gt;= "&amp;N24)-COUNTIF(Vertices[Eigenvector Centrality],"&gt;="&amp;N25)</f>
        <v>0</v>
      </c>
      <c r="P24" s="37">
        <f t="shared" si="7"/>
        <v>1.0816002000000005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157</v>
      </c>
      <c r="B25" s="34">
        <v>5</v>
      </c>
      <c r="D25" s="32">
        <f t="shared" si="1"/>
        <v>6.854545454545456</v>
      </c>
      <c r="E25" s="3">
        <f>COUNTIF(Vertices[Degree],"&gt;= "&amp;D25)-COUNTIF(Vertices[Degree],"&gt;="&amp;D26)</f>
        <v>1</v>
      </c>
      <c r="F25" s="39">
        <f t="shared" si="2"/>
        <v>0</v>
      </c>
      <c r="G25" s="40">
        <f>COUNTIF(Vertices[In-Degree],"&gt;= "&amp;F25)-COUNTIF(Vertices[In-Degree],"&gt;="&amp;F26)</f>
        <v>0</v>
      </c>
      <c r="H25" s="39">
        <f t="shared" si="3"/>
        <v>0</v>
      </c>
      <c r="I25" s="40">
        <f>COUNTIF(Vertices[Out-Degree],"&gt;= "&amp;H25)-COUNTIF(Vertices[Out-Degree],"&gt;="&amp;H26)</f>
        <v>0</v>
      </c>
      <c r="J25" s="39">
        <f t="shared" si="4"/>
        <v>53.12800861818184</v>
      </c>
      <c r="K25" s="40">
        <f>COUNTIF(Vertices[Betweenness Centrality],"&gt;= "&amp;J25)-COUNTIF(Vertices[Betweenness Centrality],"&gt;="&amp;J26)</f>
        <v>0</v>
      </c>
      <c r="L25" s="39">
        <f t="shared" si="5"/>
        <v>0.008897654545454542</v>
      </c>
      <c r="M25" s="40">
        <f>COUNTIF(Vertices[Closeness Centrality],"&gt;= "&amp;L25)-COUNTIF(Vertices[Closeness Centrality],"&gt;="&amp;L26)</f>
        <v>0</v>
      </c>
      <c r="N25" s="39">
        <f t="shared" si="6"/>
        <v>0.03399818181818182</v>
      </c>
      <c r="O25" s="40">
        <f>COUNTIF(Vertices[Eigenvector Centrality],"&gt;= "&amp;N25)-COUNTIF(Vertices[Eigenvector Centrality],"&gt;="&amp;N26)</f>
        <v>0</v>
      </c>
      <c r="P25" s="39">
        <f t="shared" si="7"/>
        <v>1.1180606181818187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158</v>
      </c>
      <c r="B26" s="34">
        <v>2.167347</v>
      </c>
      <c r="D26" s="32">
        <f t="shared" si="1"/>
        <v>7.109090909090911</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55.43792203636366</v>
      </c>
      <c r="K26" s="38">
        <f>COUNTIF(Vertices[Betweenness Centrality],"&gt;= "&amp;J26)-COUNTIF(Vertices[Betweenness Centrality],"&gt;="&amp;J28)</f>
        <v>1</v>
      </c>
      <c r="L26" s="37">
        <f t="shared" si="5"/>
        <v>0.009284509090909087</v>
      </c>
      <c r="M26" s="38">
        <f>COUNTIF(Vertices[Closeness Centrality],"&gt;= "&amp;L26)-COUNTIF(Vertices[Closeness Centrality],"&gt;="&amp;L28)</f>
        <v>1</v>
      </c>
      <c r="N26" s="37">
        <f t="shared" si="6"/>
        <v>0.03547636363636364</v>
      </c>
      <c r="O26" s="38">
        <f>COUNTIF(Vertices[Eigenvector Centrality],"&gt;= "&amp;N26)-COUNTIF(Vertices[Eigenvector Centrality],"&gt;="&amp;N28)</f>
        <v>0</v>
      </c>
      <c r="P26" s="37">
        <f t="shared" si="7"/>
        <v>1.154521036363637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7"/>
      <c r="B27" s="117"/>
      <c r="D27" s="32"/>
      <c r="E27" s="3">
        <f>COUNTIF(Vertices[Degree],"&gt;= "&amp;D27)-COUNTIF(Vertices[Degree],"&gt;="&amp;D28)</f>
        <v>-12</v>
      </c>
      <c r="F27" s="63"/>
      <c r="G27" s="64">
        <f>COUNTIF(Vertices[In-Degree],"&gt;= "&amp;F27)-COUNTIF(Vertices[In-Degree],"&gt;="&amp;F28)</f>
        <v>0</v>
      </c>
      <c r="H27" s="63"/>
      <c r="I27" s="64">
        <f>COUNTIF(Vertices[Out-Degree],"&gt;= "&amp;H27)-COUNTIF(Vertices[Out-Degree],"&gt;="&amp;H28)</f>
        <v>0</v>
      </c>
      <c r="J27" s="63"/>
      <c r="K27" s="64">
        <f>COUNTIF(Vertices[Betweenness Centrality],"&gt;= "&amp;J27)-COUNTIF(Vertices[Betweenness Centrality],"&gt;="&amp;J28)</f>
        <v>-3</v>
      </c>
      <c r="L27" s="63"/>
      <c r="M27" s="64">
        <f>COUNTIF(Vertices[Closeness Centrality],"&gt;= "&amp;L27)-COUNTIF(Vertices[Closeness Centrality],"&gt;="&amp;L28)</f>
        <v>-30</v>
      </c>
      <c r="N27" s="63"/>
      <c r="O27" s="64">
        <f>COUNTIF(Vertices[Eigenvector Centrality],"&gt;= "&amp;N27)-COUNTIF(Vertices[Eigenvector Centrality],"&gt;="&amp;N28)</f>
        <v>-12</v>
      </c>
      <c r="P27" s="63"/>
      <c r="Q27" s="64">
        <f>COUNTIF(Vertices[Eigenvector Centrality],"&gt;= "&amp;P27)-COUNTIF(Vertices[Eigenvector Centrality],"&gt;="&amp;P28)</f>
        <v>0</v>
      </c>
      <c r="R27" s="63"/>
      <c r="S27" s="65">
        <f>COUNTIF(Vertices[Clustering Coefficient],"&gt;= "&amp;R27)-COUNTIF(Vertices[Clustering Coefficient],"&gt;="&amp;R28)</f>
        <v>-19</v>
      </c>
      <c r="T27" s="63"/>
      <c r="U27" s="64">
        <f ca="1">COUNTIF(Vertices[Clustering Coefficient],"&gt;= "&amp;T27)-COUNTIF(Vertices[Clustering Coefficient],"&gt;="&amp;T28)</f>
        <v>0</v>
      </c>
    </row>
    <row r="28" spans="1:21" ht="15">
      <c r="A28" s="34" t="s">
        <v>159</v>
      </c>
      <c r="B28" s="34">
        <v>0.0783673469387755</v>
      </c>
      <c r="D28" s="32">
        <f>D26+($D$57-$D$2)/BinDivisor</f>
        <v>7.363636363636366</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57.74783545454548</v>
      </c>
      <c r="K28" s="40">
        <f>COUNTIF(Vertices[Betweenness Centrality],"&gt;= "&amp;J28)-COUNTIF(Vertices[Betweenness Centrality],"&gt;="&amp;J40)</f>
        <v>0</v>
      </c>
      <c r="L28" s="39">
        <f>L26+($L$57-$L$2)/BinDivisor</f>
        <v>0.009671363636363632</v>
      </c>
      <c r="M28" s="40">
        <f>COUNTIF(Vertices[Closeness Centrality],"&gt;= "&amp;L28)-COUNTIF(Vertices[Closeness Centrality],"&gt;="&amp;L40)</f>
        <v>0</v>
      </c>
      <c r="N28" s="39">
        <f>N26+($N$57-$N$2)/BinDivisor</f>
        <v>0.036954545454545455</v>
      </c>
      <c r="O28" s="40">
        <f>COUNTIF(Vertices[Eigenvector Centrality],"&gt;= "&amp;N28)-COUNTIF(Vertices[Eigenvector Centrality],"&gt;="&amp;N40)</f>
        <v>1</v>
      </c>
      <c r="P28" s="39">
        <f>P26+($P$57-$P$2)/BinDivisor</f>
        <v>1.1909814545454551</v>
      </c>
      <c r="Q28" s="40">
        <f>COUNTIF(Vertices[PageRank],"&gt;= "&amp;P28)-COUNTIF(Vertices[PageRank],"&gt;="&amp;P40)</f>
        <v>3</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490</v>
      </c>
      <c r="B29" s="34">
        <v>0.39099</v>
      </c>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117"/>
      <c r="B30" s="117"/>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34" t="s">
        <v>491</v>
      </c>
      <c r="B31" s="34" t="s">
        <v>493</v>
      </c>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-12</v>
      </c>
      <c r="F38" s="63"/>
      <c r="G38" s="64">
        <f>COUNTIF(Vertices[In-Degree],"&gt;= "&amp;F38)-COUNTIF(Vertices[In-Degree],"&gt;="&amp;F40)</f>
        <v>0</v>
      </c>
      <c r="H38" s="63"/>
      <c r="I38" s="64">
        <f>COUNTIF(Vertices[Out-Degree],"&gt;= "&amp;H38)-COUNTIF(Vertices[Out-Degree],"&gt;="&amp;H40)</f>
        <v>0</v>
      </c>
      <c r="J38" s="63"/>
      <c r="K38" s="64">
        <f>COUNTIF(Vertices[Betweenness Centrality],"&gt;= "&amp;J38)-COUNTIF(Vertices[Betweenness Centrality],"&gt;="&amp;J40)</f>
        <v>-3</v>
      </c>
      <c r="L38" s="63"/>
      <c r="M38" s="64">
        <f>COUNTIF(Vertices[Closeness Centrality],"&gt;= "&amp;L38)-COUNTIF(Vertices[Closeness Centrality],"&gt;="&amp;L40)</f>
        <v>-30</v>
      </c>
      <c r="N38" s="63"/>
      <c r="O38" s="64">
        <f>COUNTIF(Vertices[Eigenvector Centrality],"&gt;= "&amp;N38)-COUNTIF(Vertices[Eigenvector Centrality],"&gt;="&amp;N40)</f>
        <v>-11</v>
      </c>
      <c r="P38" s="63"/>
      <c r="Q38" s="64">
        <f>COUNTIF(Vertices[Eigenvector Centrality],"&gt;= "&amp;P38)-COUNTIF(Vertices[Eigenvector Centrality],"&gt;="&amp;P40)</f>
        <v>0</v>
      </c>
      <c r="R38" s="63"/>
      <c r="S38" s="65">
        <f>COUNTIF(Vertices[Clustering Coefficient],"&gt;= "&amp;R38)-COUNTIF(Vertices[Clustering Coefficient],"&gt;="&amp;R40)</f>
        <v>-19</v>
      </c>
      <c r="T38" s="63"/>
      <c r="U38" s="64">
        <f ca="1">COUNTIF(Vertices[Clustering Coefficient],"&gt;= "&amp;T38)-COUNTIF(Vertices[Clustering Coefficient],"&gt;="&amp;T40)</f>
        <v>0</v>
      </c>
    </row>
    <row r="39" spans="4:21" ht="15">
      <c r="D39" s="32"/>
      <c r="E39" s="3">
        <f>COUNTIF(Vertices[Degree],"&gt;= "&amp;D39)-COUNTIF(Vertices[Degree],"&gt;="&amp;D40)</f>
        <v>-12</v>
      </c>
      <c r="F39" s="63"/>
      <c r="G39" s="64">
        <f>COUNTIF(Vertices[In-Degree],"&gt;= "&amp;F39)-COUNTIF(Vertices[In-Degree],"&gt;="&amp;F40)</f>
        <v>0</v>
      </c>
      <c r="H39" s="63"/>
      <c r="I39" s="64">
        <f>COUNTIF(Vertices[Out-Degree],"&gt;= "&amp;H39)-COUNTIF(Vertices[Out-Degree],"&gt;="&amp;H40)</f>
        <v>0</v>
      </c>
      <c r="J39" s="63"/>
      <c r="K39" s="64">
        <f>COUNTIF(Vertices[Betweenness Centrality],"&gt;= "&amp;J39)-COUNTIF(Vertices[Betweenness Centrality],"&gt;="&amp;J40)</f>
        <v>-3</v>
      </c>
      <c r="L39" s="63"/>
      <c r="M39" s="64">
        <f>COUNTIF(Vertices[Closeness Centrality],"&gt;= "&amp;L39)-COUNTIF(Vertices[Closeness Centrality],"&gt;="&amp;L40)</f>
        <v>-30</v>
      </c>
      <c r="N39" s="63"/>
      <c r="O39" s="64">
        <f>COUNTIF(Vertices[Eigenvector Centrality],"&gt;= "&amp;N39)-COUNTIF(Vertices[Eigenvector Centrality],"&gt;="&amp;N40)</f>
        <v>-11</v>
      </c>
      <c r="P39" s="63"/>
      <c r="Q39" s="64">
        <f>COUNTIF(Vertices[Eigenvector Centrality],"&gt;= "&amp;P39)-COUNTIF(Vertices[Eigenvector Centrality],"&gt;="&amp;P40)</f>
        <v>0</v>
      </c>
      <c r="R39" s="63"/>
      <c r="S39" s="65">
        <f>COUNTIF(Vertices[Clustering Coefficient],"&gt;= "&amp;R39)-COUNTIF(Vertices[Clustering Coefficient],"&gt;="&amp;R40)</f>
        <v>-19</v>
      </c>
      <c r="T39" s="63"/>
      <c r="U39" s="64">
        <f ca="1">COUNTIF(Vertices[Clustering Coefficient],"&gt;= "&amp;T39)-COUNTIF(Vertices[Clustering Coefficient],"&gt;="&amp;T40)</f>
        <v>0</v>
      </c>
    </row>
    <row r="40" spans="4:21" ht="15">
      <c r="D40" s="32">
        <f>D28+($D$57-$D$2)/BinDivisor</f>
        <v>7.618181818181821</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60.0577488727273</v>
      </c>
      <c r="K40" s="38">
        <f>COUNTIF(Vertices[Betweenness Centrality],"&gt;= "&amp;J40)-COUNTIF(Vertices[Betweenness Centrality],"&gt;="&amp;J41)</f>
        <v>0</v>
      </c>
      <c r="L40" s="37">
        <f>L28+($L$57-$L$2)/BinDivisor</f>
        <v>0.010058218181818178</v>
      </c>
      <c r="M40" s="38">
        <f>COUNTIF(Vertices[Closeness Centrality],"&gt;= "&amp;L40)-COUNTIF(Vertices[Closeness Centrality],"&gt;="&amp;L41)</f>
        <v>0</v>
      </c>
      <c r="N40" s="37">
        <f>N28+($N$57-$N$2)/BinDivisor</f>
        <v>0.03843272727272727</v>
      </c>
      <c r="O40" s="38">
        <f>COUNTIF(Vertices[Eigenvector Centrality],"&gt;= "&amp;N40)-COUNTIF(Vertices[Eigenvector Centrality],"&gt;="&amp;N41)</f>
        <v>0</v>
      </c>
      <c r="P40" s="37">
        <f>P28+($P$57-$P$2)/BinDivisor</f>
        <v>1.2274418727272733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7.872727272727276</v>
      </c>
      <c r="E41" s="3">
        <f>COUNTIF(Vertices[Degree],"&gt;= "&amp;D41)-COUNTIF(Vertices[Degree],"&gt;="&amp;D42)</f>
        <v>1</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62.367662290909124</v>
      </c>
      <c r="K41" s="40">
        <f>COUNTIF(Vertices[Betweenness Centrality],"&gt;= "&amp;J41)-COUNTIF(Vertices[Betweenness Centrality],"&gt;="&amp;J42)</f>
        <v>0</v>
      </c>
      <c r="L41" s="39">
        <f aca="true" t="shared" si="14" ref="L41:L56">L40+($L$57-$L$2)/BinDivisor</f>
        <v>0.010445072727272723</v>
      </c>
      <c r="M41" s="40">
        <f>COUNTIF(Vertices[Closeness Centrality],"&gt;= "&amp;L41)-COUNTIF(Vertices[Closeness Centrality],"&gt;="&amp;L42)</f>
        <v>0</v>
      </c>
      <c r="N41" s="39">
        <f aca="true" t="shared" si="15" ref="N41:N56">N40+($N$57-$N$2)/BinDivisor</f>
        <v>0.03991090909090909</v>
      </c>
      <c r="O41" s="40">
        <f>COUNTIF(Vertices[Eigenvector Centrality],"&gt;= "&amp;N41)-COUNTIF(Vertices[Eigenvector Centrality],"&gt;="&amp;N42)</f>
        <v>0</v>
      </c>
      <c r="P41" s="39">
        <f aca="true" t="shared" si="16" ref="P41:P56">P40+($P$57-$P$2)/BinDivisor</f>
        <v>1.2639022909090916</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8.12727272727273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64.67757570909095</v>
      </c>
      <c r="K42" s="38">
        <f>COUNTIF(Vertices[Betweenness Centrality],"&gt;= "&amp;J42)-COUNTIF(Vertices[Betweenness Centrality],"&gt;="&amp;J43)</f>
        <v>0</v>
      </c>
      <c r="L42" s="37">
        <f t="shared" si="14"/>
        <v>0.010831927272727268</v>
      </c>
      <c r="M42" s="38">
        <f>COUNTIF(Vertices[Closeness Centrality],"&gt;= "&amp;L42)-COUNTIF(Vertices[Closeness Centrality],"&gt;="&amp;L43)</f>
        <v>1</v>
      </c>
      <c r="N42" s="37">
        <f t="shared" si="15"/>
        <v>0.0413890909090909</v>
      </c>
      <c r="O42" s="38">
        <f>COUNTIF(Vertices[Eigenvector Centrality],"&gt;= "&amp;N42)-COUNTIF(Vertices[Eigenvector Centrality],"&gt;="&amp;N43)</f>
        <v>1</v>
      </c>
      <c r="P42" s="37">
        <f t="shared" si="16"/>
        <v>1.3003627090909098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8.381818181818184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66.98748912727277</v>
      </c>
      <c r="K43" s="40">
        <f>COUNTIF(Vertices[Betweenness Centrality],"&gt;= "&amp;J43)-COUNTIF(Vertices[Betweenness Centrality],"&gt;="&amp;J44)</f>
        <v>0</v>
      </c>
      <c r="L43" s="39">
        <f t="shared" si="14"/>
        <v>0.011218781818181813</v>
      </c>
      <c r="M43" s="40">
        <f>COUNTIF(Vertices[Closeness Centrality],"&gt;= "&amp;L43)-COUNTIF(Vertices[Closeness Centrality],"&gt;="&amp;L44)</f>
        <v>0</v>
      </c>
      <c r="N43" s="39">
        <f t="shared" si="15"/>
        <v>0.04286727272727272</v>
      </c>
      <c r="O43" s="40">
        <f>COUNTIF(Vertices[Eigenvector Centrality],"&gt;= "&amp;N43)-COUNTIF(Vertices[Eigenvector Centrality],"&gt;="&amp;N44)</f>
        <v>0</v>
      </c>
      <c r="P43" s="39">
        <f t="shared" si="16"/>
        <v>1.336823127272728</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8.636363636363638</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69.29740254545459</v>
      </c>
      <c r="K44" s="38">
        <f>COUNTIF(Vertices[Betweenness Centrality],"&gt;= "&amp;J44)-COUNTIF(Vertices[Betweenness Centrality],"&gt;="&amp;J45)</f>
        <v>0</v>
      </c>
      <c r="L44" s="37">
        <f t="shared" si="14"/>
        <v>0.011605636363636358</v>
      </c>
      <c r="M44" s="38">
        <f>COUNTIF(Vertices[Closeness Centrality],"&gt;= "&amp;L44)-COUNTIF(Vertices[Closeness Centrality],"&gt;="&amp;L45)</f>
        <v>2</v>
      </c>
      <c r="N44" s="37">
        <f t="shared" si="15"/>
        <v>0.044345454545454535</v>
      </c>
      <c r="O44" s="38">
        <f>COUNTIF(Vertices[Eigenvector Centrality],"&gt;= "&amp;N44)-COUNTIF(Vertices[Eigenvector Centrality],"&gt;="&amp;N45)</f>
        <v>0</v>
      </c>
      <c r="P44" s="37">
        <f t="shared" si="16"/>
        <v>1.3732835454545462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8.890909090909092</v>
      </c>
      <c r="E45" s="3">
        <f>COUNTIF(Vertices[Degree],"&gt;= "&amp;D45)-COUNTIF(Vertices[Degree],"&gt;="&amp;D46)</f>
        <v>3</v>
      </c>
      <c r="F45" s="39">
        <f t="shared" si="11"/>
        <v>0</v>
      </c>
      <c r="G45" s="40">
        <f>COUNTIF(Vertices[In-Degree],"&gt;= "&amp;F45)-COUNTIF(Vertices[In-Degree],"&gt;="&amp;F46)</f>
        <v>0</v>
      </c>
      <c r="H45" s="39">
        <f t="shared" si="12"/>
        <v>0</v>
      </c>
      <c r="I45" s="40">
        <f>COUNTIF(Vertices[Out-Degree],"&gt;= "&amp;H45)-COUNTIF(Vertices[Out-Degree],"&gt;="&amp;H46)</f>
        <v>0</v>
      </c>
      <c r="J45" s="39">
        <f t="shared" si="13"/>
        <v>71.60731596363641</v>
      </c>
      <c r="K45" s="40">
        <f>COUNTIF(Vertices[Betweenness Centrality],"&gt;= "&amp;J45)-COUNTIF(Vertices[Betweenness Centrality],"&gt;="&amp;J46)</f>
        <v>0</v>
      </c>
      <c r="L45" s="39">
        <f t="shared" si="14"/>
        <v>0.011992490909090903</v>
      </c>
      <c r="M45" s="40">
        <f>COUNTIF(Vertices[Closeness Centrality],"&gt;= "&amp;L45)-COUNTIF(Vertices[Closeness Centrality],"&gt;="&amp;L46)</f>
        <v>3</v>
      </c>
      <c r="N45" s="39">
        <f t="shared" si="15"/>
        <v>0.04582363636363635</v>
      </c>
      <c r="O45" s="40">
        <f>COUNTIF(Vertices[Eigenvector Centrality],"&gt;= "&amp;N45)-COUNTIF(Vertices[Eigenvector Centrality],"&gt;="&amp;N46)</f>
        <v>0</v>
      </c>
      <c r="P45" s="39">
        <f t="shared" si="16"/>
        <v>1.4097439636363644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9.145454545454546</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73.91722938181823</v>
      </c>
      <c r="K46" s="38">
        <f>COUNTIF(Vertices[Betweenness Centrality],"&gt;= "&amp;J46)-COUNTIF(Vertices[Betweenness Centrality],"&gt;="&amp;J47)</f>
        <v>0</v>
      </c>
      <c r="L46" s="37">
        <f t="shared" si="14"/>
        <v>0.012379345454545448</v>
      </c>
      <c r="M46" s="38">
        <f>COUNTIF(Vertices[Closeness Centrality],"&gt;= "&amp;L46)-COUNTIF(Vertices[Closeness Centrality],"&gt;="&amp;L47)</f>
        <v>1</v>
      </c>
      <c r="N46" s="37">
        <f t="shared" si="15"/>
        <v>0.04730181818181817</v>
      </c>
      <c r="O46" s="38">
        <f>COUNTIF(Vertices[Eigenvector Centrality],"&gt;= "&amp;N46)-COUNTIF(Vertices[Eigenvector Centrality],"&gt;="&amp;N47)</f>
        <v>0</v>
      </c>
      <c r="P46" s="37">
        <f t="shared" si="16"/>
        <v>1.4462043818181827</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9.4</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76.22714280000005</v>
      </c>
      <c r="K47" s="40">
        <f>COUNTIF(Vertices[Betweenness Centrality],"&gt;= "&amp;J47)-COUNTIF(Vertices[Betweenness Centrality],"&gt;="&amp;J48)</f>
        <v>0</v>
      </c>
      <c r="L47" s="39">
        <f t="shared" si="14"/>
        <v>0.012766199999999993</v>
      </c>
      <c r="M47" s="40">
        <f>COUNTIF(Vertices[Closeness Centrality],"&gt;= "&amp;L47)-COUNTIF(Vertices[Closeness Centrality],"&gt;="&amp;L48)</f>
        <v>2</v>
      </c>
      <c r="N47" s="39">
        <f t="shared" si="15"/>
        <v>0.04877999999999998</v>
      </c>
      <c r="O47" s="40">
        <f>COUNTIF(Vertices[Eigenvector Centrality],"&gt;= "&amp;N47)-COUNTIF(Vertices[Eigenvector Centrality],"&gt;="&amp;N48)</f>
        <v>0</v>
      </c>
      <c r="P47" s="39">
        <f t="shared" si="16"/>
        <v>1.482664800000001</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9.654545454545454</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78.53705621818187</v>
      </c>
      <c r="K48" s="38">
        <f>COUNTIF(Vertices[Betweenness Centrality],"&gt;= "&amp;J48)-COUNTIF(Vertices[Betweenness Centrality],"&gt;="&amp;J49)</f>
        <v>0</v>
      </c>
      <c r="L48" s="37">
        <f t="shared" si="14"/>
        <v>0.013153054545454538</v>
      </c>
      <c r="M48" s="38">
        <f>COUNTIF(Vertices[Closeness Centrality],"&gt;= "&amp;L48)-COUNTIF(Vertices[Closeness Centrality],"&gt;="&amp;L49)</f>
        <v>1</v>
      </c>
      <c r="N48" s="37">
        <f t="shared" si="15"/>
        <v>0.0502581818181818</v>
      </c>
      <c r="O48" s="38">
        <f>COUNTIF(Vertices[Eigenvector Centrality],"&gt;= "&amp;N48)-COUNTIF(Vertices[Eigenvector Centrality],"&gt;="&amp;N49)</f>
        <v>0</v>
      </c>
      <c r="P48" s="37">
        <f t="shared" si="16"/>
        <v>1.5191252181818191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9.909090909090908</v>
      </c>
      <c r="E49" s="3">
        <f>COUNTIF(Vertices[Degree],"&gt;= "&amp;D49)-COUNTIF(Vertices[Degree],"&gt;="&amp;D50)</f>
        <v>2</v>
      </c>
      <c r="F49" s="39">
        <f t="shared" si="11"/>
        <v>0</v>
      </c>
      <c r="G49" s="40">
        <f>COUNTIF(Vertices[In-Degree],"&gt;= "&amp;F49)-COUNTIF(Vertices[In-Degree],"&gt;="&amp;F50)</f>
        <v>0</v>
      </c>
      <c r="H49" s="39">
        <f t="shared" si="12"/>
        <v>0</v>
      </c>
      <c r="I49" s="40">
        <f>COUNTIF(Vertices[Out-Degree],"&gt;= "&amp;H49)-COUNTIF(Vertices[Out-Degree],"&gt;="&amp;H50)</f>
        <v>0</v>
      </c>
      <c r="J49" s="39">
        <f t="shared" si="13"/>
        <v>80.8469696363637</v>
      </c>
      <c r="K49" s="40">
        <f>COUNTIF(Vertices[Betweenness Centrality],"&gt;= "&amp;J49)-COUNTIF(Vertices[Betweenness Centrality],"&gt;="&amp;J50)</f>
        <v>0</v>
      </c>
      <c r="L49" s="39">
        <f t="shared" si="14"/>
        <v>0.013539909090909083</v>
      </c>
      <c r="M49" s="40">
        <f>COUNTIF(Vertices[Closeness Centrality],"&gt;= "&amp;L49)-COUNTIF(Vertices[Closeness Centrality],"&gt;="&amp;L50)</f>
        <v>0</v>
      </c>
      <c r="N49" s="39">
        <f t="shared" si="15"/>
        <v>0.051736363636363615</v>
      </c>
      <c r="O49" s="40">
        <f>COUNTIF(Vertices[Eigenvector Centrality],"&gt;= "&amp;N49)-COUNTIF(Vertices[Eigenvector Centrality],"&gt;="&amp;N50)</f>
        <v>0</v>
      </c>
      <c r="P49" s="39">
        <f t="shared" si="16"/>
        <v>1.5555856363636373</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10.163636363636362</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83.15688305454552</v>
      </c>
      <c r="K50" s="38">
        <f>COUNTIF(Vertices[Betweenness Centrality],"&gt;= "&amp;J50)-COUNTIF(Vertices[Betweenness Centrality],"&gt;="&amp;J51)</f>
        <v>0</v>
      </c>
      <c r="L50" s="37">
        <f t="shared" si="14"/>
        <v>0.013926763636363628</v>
      </c>
      <c r="M50" s="38">
        <f>COUNTIF(Vertices[Closeness Centrality],"&gt;= "&amp;L50)-COUNTIF(Vertices[Closeness Centrality],"&gt;="&amp;L51)</f>
        <v>1</v>
      </c>
      <c r="N50" s="37">
        <f t="shared" si="15"/>
        <v>0.05321454545454543</v>
      </c>
      <c r="O50" s="38">
        <f>COUNTIF(Vertices[Eigenvector Centrality],"&gt;= "&amp;N50)-COUNTIF(Vertices[Eigenvector Centrality],"&gt;="&amp;N51)</f>
        <v>0</v>
      </c>
      <c r="P50" s="37">
        <f t="shared" si="16"/>
        <v>1.5920460545454556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10.418181818181816</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85.46679647272734</v>
      </c>
      <c r="K51" s="40">
        <f>COUNTIF(Vertices[Betweenness Centrality],"&gt;= "&amp;J51)-COUNTIF(Vertices[Betweenness Centrality],"&gt;="&amp;J52)</f>
        <v>0</v>
      </c>
      <c r="L51" s="39">
        <f t="shared" si="14"/>
        <v>0.014313618181818174</v>
      </c>
      <c r="M51" s="40">
        <f>COUNTIF(Vertices[Closeness Centrality],"&gt;= "&amp;L51)-COUNTIF(Vertices[Closeness Centrality],"&gt;="&amp;L52)</f>
        <v>0</v>
      </c>
      <c r="N51" s="39">
        <f t="shared" si="15"/>
        <v>0.05469272727272725</v>
      </c>
      <c r="O51" s="40">
        <f>COUNTIF(Vertices[Eigenvector Centrality],"&gt;= "&amp;N51)-COUNTIF(Vertices[Eigenvector Centrality],"&gt;="&amp;N52)</f>
        <v>0</v>
      </c>
      <c r="P51" s="39">
        <f t="shared" si="16"/>
        <v>1.6285064727272738</v>
      </c>
      <c r="Q51" s="40">
        <f>COUNTIF(Vertices[PageRank],"&gt;= "&amp;P51)-COUNTIF(Vertices[PageRank],"&gt;="&amp;P52)</f>
        <v>0</v>
      </c>
      <c r="R51" s="39">
        <f t="shared" si="17"/>
        <v>0.6727272727272728</v>
      </c>
      <c r="S51" s="44">
        <f>COUNTIF(Vertices[Clustering Coefficient],"&gt;= "&amp;R51)-COUNTIF(Vertices[Clustering Coefficient],"&gt;="&amp;R52)</f>
        <v>1</v>
      </c>
      <c r="T51" s="39" t="e">
        <f ca="1" t="shared" si="18"/>
        <v>#REF!</v>
      </c>
      <c r="U51" s="40" t="e">
        <f ca="1" t="shared" si="0"/>
        <v>#REF!</v>
      </c>
    </row>
    <row r="52" spans="4:21" ht="15">
      <c r="D52" s="32">
        <f t="shared" si="10"/>
        <v>10.67272727272727</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87.77670989090916</v>
      </c>
      <c r="K52" s="38">
        <f>COUNTIF(Vertices[Betweenness Centrality],"&gt;= "&amp;J52)-COUNTIF(Vertices[Betweenness Centrality],"&gt;="&amp;J53)</f>
        <v>0</v>
      </c>
      <c r="L52" s="37">
        <f t="shared" si="14"/>
        <v>0.014700472727272719</v>
      </c>
      <c r="M52" s="38">
        <f>COUNTIF(Vertices[Closeness Centrality],"&gt;= "&amp;L52)-COUNTIF(Vertices[Closeness Centrality],"&gt;="&amp;L53)</f>
        <v>3</v>
      </c>
      <c r="N52" s="37">
        <f t="shared" si="15"/>
        <v>0.05617090909090906</v>
      </c>
      <c r="O52" s="38">
        <f>COUNTIF(Vertices[Eigenvector Centrality],"&gt;= "&amp;N52)-COUNTIF(Vertices[Eigenvector Centrality],"&gt;="&amp;N53)</f>
        <v>0</v>
      </c>
      <c r="P52" s="37">
        <f t="shared" si="16"/>
        <v>1.664966890909092</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10.927272727272724</v>
      </c>
      <c r="E53" s="3">
        <f>COUNTIF(Vertices[Degree],"&gt;= "&amp;D53)-COUNTIF(Vertices[Degree],"&gt;="&amp;D54)</f>
        <v>2</v>
      </c>
      <c r="F53" s="39">
        <f t="shared" si="11"/>
        <v>0</v>
      </c>
      <c r="G53" s="40">
        <f>COUNTIF(Vertices[In-Degree],"&gt;= "&amp;F53)-COUNTIF(Vertices[In-Degree],"&gt;="&amp;F54)</f>
        <v>0</v>
      </c>
      <c r="H53" s="39">
        <f t="shared" si="12"/>
        <v>0</v>
      </c>
      <c r="I53" s="40">
        <f>COUNTIF(Vertices[Out-Degree],"&gt;= "&amp;H53)-COUNTIF(Vertices[Out-Degree],"&gt;="&amp;H54)</f>
        <v>0</v>
      </c>
      <c r="J53" s="39">
        <f t="shared" si="13"/>
        <v>90.08662330909098</v>
      </c>
      <c r="K53" s="40">
        <f>COUNTIF(Vertices[Betweenness Centrality],"&gt;= "&amp;J53)-COUNTIF(Vertices[Betweenness Centrality],"&gt;="&amp;J54)</f>
        <v>0</v>
      </c>
      <c r="L53" s="39">
        <f t="shared" si="14"/>
        <v>0.015087327272727264</v>
      </c>
      <c r="M53" s="40">
        <f>COUNTIF(Vertices[Closeness Centrality],"&gt;= "&amp;L53)-COUNTIF(Vertices[Closeness Centrality],"&gt;="&amp;L54)</f>
        <v>3</v>
      </c>
      <c r="N53" s="39">
        <f t="shared" si="15"/>
        <v>0.05764909090909088</v>
      </c>
      <c r="O53" s="40">
        <f>COUNTIF(Vertices[Eigenvector Centrality],"&gt;= "&amp;N53)-COUNTIF(Vertices[Eigenvector Centrality],"&gt;="&amp;N54)</f>
        <v>0</v>
      </c>
      <c r="P53" s="39">
        <f t="shared" si="16"/>
        <v>1.7014273090909102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11.181818181818178</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92.3965367272728</v>
      </c>
      <c r="K54" s="38">
        <f>COUNTIF(Vertices[Betweenness Centrality],"&gt;= "&amp;J54)-COUNTIF(Vertices[Betweenness Centrality],"&gt;="&amp;J55)</f>
        <v>0</v>
      </c>
      <c r="L54" s="37">
        <f t="shared" si="14"/>
        <v>0.015474181818181809</v>
      </c>
      <c r="M54" s="38">
        <f>COUNTIF(Vertices[Closeness Centrality],"&gt;= "&amp;L54)-COUNTIF(Vertices[Closeness Centrality],"&gt;="&amp;L55)</f>
        <v>1</v>
      </c>
      <c r="N54" s="37">
        <f t="shared" si="15"/>
        <v>0.059127272727272695</v>
      </c>
      <c r="O54" s="38">
        <f>COUNTIF(Vertices[Eigenvector Centrality],"&gt;= "&amp;N54)-COUNTIF(Vertices[Eigenvector Centrality],"&gt;="&amp;N55)</f>
        <v>0</v>
      </c>
      <c r="P54" s="37">
        <f t="shared" si="16"/>
        <v>1.7378877272727284</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82</v>
      </c>
      <c r="B55" s="46">
        <f>IF(COUNT(Vertices[Degree])&gt;0,D2,NoMetricMessage)</f>
        <v>1</v>
      </c>
      <c r="D55" s="32">
        <f t="shared" si="10"/>
        <v>11.436363636363632</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94.70645014545462</v>
      </c>
      <c r="K55" s="40">
        <f>COUNTIF(Vertices[Betweenness Centrality],"&gt;= "&amp;J55)-COUNTIF(Vertices[Betweenness Centrality],"&gt;="&amp;J56)</f>
        <v>0</v>
      </c>
      <c r="L55" s="39">
        <f t="shared" si="14"/>
        <v>0.015861036363636356</v>
      </c>
      <c r="M55" s="40">
        <f>COUNTIF(Vertices[Closeness Centrality],"&gt;= "&amp;L55)-COUNTIF(Vertices[Closeness Centrality],"&gt;="&amp;L56)</f>
        <v>0</v>
      </c>
      <c r="N55" s="39">
        <f t="shared" si="15"/>
        <v>0.06060545454545451</v>
      </c>
      <c r="O55" s="40">
        <f>COUNTIF(Vertices[Eigenvector Centrality],"&gt;= "&amp;N55)-COUNTIF(Vertices[Eigenvector Centrality],"&gt;="&amp;N56)</f>
        <v>0</v>
      </c>
      <c r="P55" s="39">
        <f t="shared" si="16"/>
        <v>1.7743481454545467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15</v>
      </c>
      <c r="D56" s="32">
        <f t="shared" si="10"/>
        <v>11.690909090909086</v>
      </c>
      <c r="E56" s="3">
        <f>COUNTIF(Vertices[Degree],"&gt;= "&amp;D56)-COUNTIF(Vertices[Degree],"&gt;="&amp;D57)</f>
        <v>3</v>
      </c>
      <c r="F56" s="37">
        <f t="shared" si="11"/>
        <v>0</v>
      </c>
      <c r="G56" s="38">
        <f>COUNTIF(Vertices[In-Degree],"&gt;= "&amp;F56)-COUNTIF(Vertices[In-Degree],"&gt;="&amp;F57)</f>
        <v>0</v>
      </c>
      <c r="H56" s="37">
        <f t="shared" si="12"/>
        <v>0</v>
      </c>
      <c r="I56" s="38">
        <f>COUNTIF(Vertices[Out-Degree],"&gt;= "&amp;H56)-COUNTIF(Vertices[Out-Degree],"&gt;="&amp;H57)</f>
        <v>0</v>
      </c>
      <c r="J56" s="37">
        <f t="shared" si="13"/>
        <v>97.01636356363645</v>
      </c>
      <c r="K56" s="38">
        <f>COUNTIF(Vertices[Betweenness Centrality],"&gt;= "&amp;J56)-COUNTIF(Vertices[Betweenness Centrality],"&gt;="&amp;J57)</f>
        <v>2</v>
      </c>
      <c r="L56" s="37">
        <f t="shared" si="14"/>
        <v>0.0162478909090909</v>
      </c>
      <c r="M56" s="38">
        <f>COUNTIF(Vertices[Closeness Centrality],"&gt;= "&amp;L56)-COUNTIF(Vertices[Closeness Centrality],"&gt;="&amp;L57)</f>
        <v>11</v>
      </c>
      <c r="N56" s="37">
        <f t="shared" si="15"/>
        <v>0.06208363636363633</v>
      </c>
      <c r="O56" s="38">
        <f>COUNTIF(Vertices[Eigenvector Centrality],"&gt;= "&amp;N56)-COUNTIF(Vertices[Eigenvector Centrality],"&gt;="&amp;N57)</f>
        <v>8</v>
      </c>
      <c r="P56" s="37">
        <f t="shared" si="16"/>
        <v>1.8108085636363649</v>
      </c>
      <c r="Q56" s="38">
        <f>COUNTIF(Vertices[PageRank],"&gt;= "&amp;P56)-COUNTIF(Vertices[PageRank],"&gt;="&amp;P57)</f>
        <v>3</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84</v>
      </c>
      <c r="B57" s="47">
        <f>_xlfn.IFERROR(AVERAGE(Vertices[Degree]),NoMetricMessage)</f>
        <v>4.6</v>
      </c>
      <c r="D57" s="32">
        <f>MAX(Vertices[Degree])</f>
        <v>15</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127.045238</v>
      </c>
      <c r="K57" s="42">
        <f>COUNTIF(Vertices[Betweenness Centrality],"&gt;= "&amp;J57)-COUNTIF(Vertices[Betweenness Centrality],"&gt;="&amp;J58)</f>
        <v>1</v>
      </c>
      <c r="L57" s="41">
        <f>MAX(Vertices[Closeness Centrality])</f>
        <v>0.021277</v>
      </c>
      <c r="M57" s="42">
        <f>COUNTIF(Vertices[Closeness Centrality],"&gt;= "&amp;L57)-COUNTIF(Vertices[Closeness Centrality],"&gt;="&amp;L58)</f>
        <v>1</v>
      </c>
      <c r="N57" s="41">
        <f>MAX(Vertices[Eigenvector Centrality])</f>
        <v>0.0813</v>
      </c>
      <c r="O57" s="42">
        <f>COUNTIF(Vertices[Eigenvector Centrality],"&gt;= "&amp;N57)-COUNTIF(Vertices[Eigenvector Centrality],"&gt;="&amp;N58)</f>
        <v>2</v>
      </c>
      <c r="P57" s="41">
        <f>MAX(Vertices[PageRank])</f>
        <v>2.284794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85</v>
      </c>
      <c r="B58" s="47">
        <f>_xlfn.IFERROR(MEDIAN(Vertices[Degree]),NoMetricMessage)</f>
        <v>2</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127.045238</v>
      </c>
    </row>
    <row r="99" spans="1:2" ht="15">
      <c r="A99" s="33" t="s">
        <v>103</v>
      </c>
      <c r="B99" s="47">
        <f>_xlfn.IFERROR(AVERAGE(Vertices[Betweenness Centrality]),NoMetricMessage)</f>
        <v>11.939999980000003</v>
      </c>
    </row>
    <row r="100" spans="1:2" ht="15">
      <c r="A100" s="33" t="s">
        <v>104</v>
      </c>
      <c r="B100" s="47">
        <f>_xlfn.IFERROR(MEDIAN(Vertices[Betweenness Centrality]),NoMetricMessage)</f>
        <v>0</v>
      </c>
    </row>
    <row r="111" spans="1:2" ht="15">
      <c r="A111" s="33" t="s">
        <v>107</v>
      </c>
      <c r="B111" s="47">
        <f>IF(COUNT(Vertices[Closeness Centrality])&gt;0,L2,NoMetricMessage)</f>
        <v>0</v>
      </c>
    </row>
    <row r="112" spans="1:2" ht="15">
      <c r="A112" s="33" t="s">
        <v>108</v>
      </c>
      <c r="B112" s="47">
        <f>IF(COUNT(Vertices[Closeness Centrality])&gt;0,L57,NoMetricMessage)</f>
        <v>0.021277</v>
      </c>
    </row>
    <row r="113" spans="1:2" ht="15">
      <c r="A113" s="33" t="s">
        <v>109</v>
      </c>
      <c r="B113" s="47">
        <f>_xlfn.IFERROR(AVERAGE(Vertices[Closeness Centrality]),NoMetricMessage)</f>
        <v>0.00939598</v>
      </c>
    </row>
    <row r="114" spans="1:2" ht="15">
      <c r="A114" s="33" t="s">
        <v>110</v>
      </c>
      <c r="B114" s="47">
        <f>_xlfn.IFERROR(MEDIAN(Vertices[Closeness Centrality]),NoMetricMessage)</f>
        <v>0.0121215</v>
      </c>
    </row>
    <row r="125" spans="1:2" ht="15">
      <c r="A125" s="33" t="s">
        <v>113</v>
      </c>
      <c r="B125" s="47">
        <f>IF(COUNT(Vertices[Eigenvector Centrality])&gt;0,N2,NoMetricMessage)</f>
        <v>0</v>
      </c>
    </row>
    <row r="126" spans="1:2" ht="15">
      <c r="A126" s="33" t="s">
        <v>114</v>
      </c>
      <c r="B126" s="47">
        <f>IF(COUNT(Vertices[Eigenvector Centrality])&gt;0,N57,NoMetricMessage)</f>
        <v>0.0813</v>
      </c>
    </row>
    <row r="127" spans="1:2" ht="15">
      <c r="A127" s="33" t="s">
        <v>115</v>
      </c>
      <c r="B127" s="47">
        <f>_xlfn.IFERROR(AVERAGE(Vertices[Eigenvector Centrality]),NoMetricMessage)</f>
        <v>0.02000004</v>
      </c>
    </row>
    <row r="128" spans="1:2" ht="15">
      <c r="A128" s="33" t="s">
        <v>116</v>
      </c>
      <c r="B128" s="47">
        <f>_xlfn.IFERROR(MEDIAN(Vertices[Eigenvector Centrality]),NoMetricMessage)</f>
        <v>0.004807499999999999</v>
      </c>
    </row>
    <row r="139" spans="1:2" ht="15">
      <c r="A139" s="33" t="s">
        <v>141</v>
      </c>
      <c r="B139" s="47">
        <f>IF(COUNT(Vertices[PageRank])&gt;0,P2,NoMetricMessage)</f>
        <v>0.279471</v>
      </c>
    </row>
    <row r="140" spans="1:2" ht="15">
      <c r="A140" s="33" t="s">
        <v>142</v>
      </c>
      <c r="B140" s="47">
        <f>IF(COUNT(Vertices[PageRank])&gt;0,P57,NoMetricMessage)</f>
        <v>2.284794</v>
      </c>
    </row>
    <row r="141" spans="1:2" ht="15">
      <c r="A141" s="33" t="s">
        <v>143</v>
      </c>
      <c r="B141" s="47">
        <f>_xlfn.IFERROR(AVERAGE(Vertices[PageRank]),NoMetricMessage)</f>
        <v>0.9999888599999998</v>
      </c>
    </row>
    <row r="142" spans="1:2" ht="15">
      <c r="A142" s="33" t="s">
        <v>144</v>
      </c>
      <c r="B142" s="47">
        <f>_xlfn.IFERROR(MEDIAN(Vertices[PageRank]),NoMetricMessage)</f>
        <v>0.999989</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0.36814951714951716</v>
      </c>
    </row>
    <row r="156" spans="1:2" ht="15">
      <c r="A156" s="33" t="s">
        <v>122</v>
      </c>
      <c r="B156" s="47">
        <f>_xlfn.IFERROR(MEDIAN(Vertices[Clustering Coefficient]),NoMetricMessage)</f>
        <v>0.23322510822510822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16</v>
      </c>
      <c r="R6" t="s">
        <v>130</v>
      </c>
    </row>
    <row r="7" spans="1:11" ht="409.5">
      <c r="A7">
        <v>2</v>
      </c>
      <c r="B7">
        <v>1</v>
      </c>
      <c r="C7">
        <v>0</v>
      </c>
      <c r="D7" t="s">
        <v>61</v>
      </c>
      <c r="E7" t="s">
        <v>61</v>
      </c>
      <c r="F7">
        <v>2</v>
      </c>
      <c r="H7" t="s">
        <v>73</v>
      </c>
      <c r="J7" t="s">
        <v>176</v>
      </c>
      <c r="K7" s="13" t="s">
        <v>191</v>
      </c>
    </row>
    <row r="8" spans="1:11" ht="409.5">
      <c r="A8"/>
      <c r="B8">
        <v>2</v>
      </c>
      <c r="C8">
        <v>2</v>
      </c>
      <c r="D8" t="s">
        <v>62</v>
      </c>
      <c r="E8" t="s">
        <v>62</v>
      </c>
      <c r="H8" t="s">
        <v>74</v>
      </c>
      <c r="J8" t="s">
        <v>177</v>
      </c>
      <c r="K8" s="13" t="s">
        <v>634</v>
      </c>
    </row>
    <row r="9" spans="1:11" ht="15">
      <c r="A9"/>
      <c r="B9">
        <v>3</v>
      </c>
      <c r="C9">
        <v>4</v>
      </c>
      <c r="D9" t="s">
        <v>63</v>
      </c>
      <c r="E9" t="s">
        <v>63</v>
      </c>
      <c r="H9" t="s">
        <v>75</v>
      </c>
      <c r="J9" t="s">
        <v>178</v>
      </c>
      <c r="K9" t="s">
        <v>635</v>
      </c>
    </row>
    <row r="10" spans="1:11" ht="15">
      <c r="A10"/>
      <c r="B10">
        <v>4</v>
      </c>
      <c r="D10" t="s">
        <v>64</v>
      </c>
      <c r="E10" t="s">
        <v>64</v>
      </c>
      <c r="H10" t="s">
        <v>76</v>
      </c>
      <c r="J10" t="s">
        <v>179</v>
      </c>
      <c r="K10" t="s">
        <v>636</v>
      </c>
    </row>
    <row r="11" spans="1:11" ht="15">
      <c r="A11"/>
      <c r="B11">
        <v>5</v>
      </c>
      <c r="D11" t="s">
        <v>47</v>
      </c>
      <c r="E11">
        <v>1</v>
      </c>
      <c r="H11" t="s">
        <v>77</v>
      </c>
      <c r="J11" t="s">
        <v>180</v>
      </c>
      <c r="K11" t="s">
        <v>637</v>
      </c>
    </row>
    <row r="12" spans="1:11" ht="15">
      <c r="A12"/>
      <c r="B12"/>
      <c r="D12" t="s">
        <v>65</v>
      </c>
      <c r="E12">
        <v>2</v>
      </c>
      <c r="H12">
        <v>0</v>
      </c>
      <c r="J12" t="s">
        <v>181</v>
      </c>
      <c r="K12" t="s">
        <v>638</v>
      </c>
    </row>
    <row r="13" spans="1:11" ht="15">
      <c r="A13"/>
      <c r="B13"/>
      <c r="D13">
        <v>1</v>
      </c>
      <c r="E13">
        <v>3</v>
      </c>
      <c r="H13">
        <v>1</v>
      </c>
      <c r="J13" t="s">
        <v>182</v>
      </c>
      <c r="K13" t="s">
        <v>639</v>
      </c>
    </row>
    <row r="14" spans="4:11" ht="15">
      <c r="D14">
        <v>2</v>
      </c>
      <c r="E14">
        <v>4</v>
      </c>
      <c r="H14">
        <v>2</v>
      </c>
      <c r="J14" t="s">
        <v>183</v>
      </c>
      <c r="K14" t="s">
        <v>640</v>
      </c>
    </row>
    <row r="15" spans="4:11" ht="15">
      <c r="D15">
        <v>3</v>
      </c>
      <c r="E15">
        <v>5</v>
      </c>
      <c r="H15">
        <v>3</v>
      </c>
      <c r="J15" t="s">
        <v>184</v>
      </c>
      <c r="K15" t="s">
        <v>641</v>
      </c>
    </row>
    <row r="16" spans="4:11" ht="15">
      <c r="D16">
        <v>4</v>
      </c>
      <c r="E16">
        <v>6</v>
      </c>
      <c r="H16">
        <v>4</v>
      </c>
      <c r="J16" t="s">
        <v>185</v>
      </c>
      <c r="K16" t="s">
        <v>642</v>
      </c>
    </row>
    <row r="17" spans="4:11" ht="15">
      <c r="D17">
        <v>5</v>
      </c>
      <c r="E17">
        <v>7</v>
      </c>
      <c r="H17">
        <v>5</v>
      </c>
      <c r="J17" t="s">
        <v>186</v>
      </c>
      <c r="K17" t="s">
        <v>643</v>
      </c>
    </row>
    <row r="18" spans="4:11" ht="409.5">
      <c r="D18">
        <v>6</v>
      </c>
      <c r="E18">
        <v>8</v>
      </c>
      <c r="H18">
        <v>6</v>
      </c>
      <c r="J18" t="s">
        <v>187</v>
      </c>
      <c r="K18" s="13" t="s">
        <v>644</v>
      </c>
    </row>
    <row r="19" spans="4:11" ht="409.5">
      <c r="D19">
        <v>7</v>
      </c>
      <c r="E19">
        <v>9</v>
      </c>
      <c r="H19">
        <v>7</v>
      </c>
      <c r="J19" t="s">
        <v>188</v>
      </c>
      <c r="K19" s="13" t="s">
        <v>645</v>
      </c>
    </row>
    <row r="20" spans="4:11" ht="409.5">
      <c r="D20">
        <v>8</v>
      </c>
      <c r="H20">
        <v>8</v>
      </c>
      <c r="J20" t="s">
        <v>189</v>
      </c>
      <c r="K20" s="13" t="s">
        <v>775</v>
      </c>
    </row>
    <row r="21" spans="4:11" ht="409.5">
      <c r="D21">
        <v>9</v>
      </c>
      <c r="H21">
        <v>9</v>
      </c>
      <c r="J21" t="s">
        <v>190</v>
      </c>
      <c r="K21" s="13" t="s">
        <v>776</v>
      </c>
    </row>
    <row r="22" spans="4:11" ht="15">
      <c r="D22">
        <v>10</v>
      </c>
      <c r="J22" t="s">
        <v>192</v>
      </c>
      <c r="K22" t="s">
        <v>769</v>
      </c>
    </row>
    <row r="23" spans="4:11" ht="15">
      <c r="D23">
        <v>11</v>
      </c>
      <c r="J23" t="s">
        <v>193</v>
      </c>
      <c r="K23" t="s">
        <v>546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8B58-B056-43BC-86BD-0ADA68FFA0E6}">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485</v>
      </c>
      <c r="B2" s="116" t="s">
        <v>486</v>
      </c>
      <c r="C2" s="53" t="s">
        <v>487</v>
      </c>
    </row>
    <row r="3" spans="1:3" ht="15">
      <c r="A3" s="115" t="s">
        <v>472</v>
      </c>
      <c r="B3" s="115" t="s">
        <v>472</v>
      </c>
      <c r="C3" s="34">
        <v>19</v>
      </c>
    </row>
    <row r="4" spans="1:3" ht="15">
      <c r="A4" s="124" t="s">
        <v>473</v>
      </c>
      <c r="B4" s="123" t="s">
        <v>473</v>
      </c>
      <c r="C4" s="34">
        <v>16</v>
      </c>
    </row>
    <row r="5" spans="1:3" ht="15">
      <c r="A5" s="124" t="s">
        <v>473</v>
      </c>
      <c r="B5" s="123" t="s">
        <v>474</v>
      </c>
      <c r="C5" s="34">
        <v>10</v>
      </c>
    </row>
    <row r="6" spans="1:3" ht="15">
      <c r="A6" s="124" t="s">
        <v>473</v>
      </c>
      <c r="B6" s="123" t="s">
        <v>475</v>
      </c>
      <c r="C6" s="34">
        <v>2</v>
      </c>
    </row>
    <row r="7" spans="1:3" ht="15">
      <c r="A7" s="124" t="s">
        <v>473</v>
      </c>
      <c r="B7" s="123" t="s">
        <v>476</v>
      </c>
      <c r="C7" s="34">
        <v>4</v>
      </c>
    </row>
    <row r="8" spans="1:3" ht="15">
      <c r="A8" s="124" t="s">
        <v>474</v>
      </c>
      <c r="B8" s="123" t="s">
        <v>474</v>
      </c>
      <c r="C8" s="34">
        <v>24</v>
      </c>
    </row>
    <row r="9" spans="1:3" ht="15">
      <c r="A9" s="124" t="s">
        <v>474</v>
      </c>
      <c r="B9" s="123" t="s">
        <v>475</v>
      </c>
      <c r="C9" s="34">
        <v>15</v>
      </c>
    </row>
    <row r="10" spans="1:3" ht="15">
      <c r="A10" s="124" t="s">
        <v>474</v>
      </c>
      <c r="B10" s="123" t="s">
        <v>476</v>
      </c>
      <c r="C10" s="34">
        <v>1</v>
      </c>
    </row>
    <row r="11" spans="1:3" ht="15">
      <c r="A11" s="124" t="s">
        <v>475</v>
      </c>
      <c r="B11" s="123" t="s">
        <v>475</v>
      </c>
      <c r="C11" s="34">
        <v>16</v>
      </c>
    </row>
    <row r="12" spans="1:3" ht="15">
      <c r="A12" s="124" t="s">
        <v>475</v>
      </c>
      <c r="B12" s="123" t="s">
        <v>476</v>
      </c>
      <c r="C12" s="34">
        <v>6</v>
      </c>
    </row>
    <row r="13" spans="1:3" ht="15">
      <c r="A13" s="124" t="s">
        <v>476</v>
      </c>
      <c r="B13" s="123" t="s">
        <v>476</v>
      </c>
      <c r="C13" s="34">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9691-56A8-4243-A9E6-868728B27100}">
  <dimension ref="A1:G2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494</v>
      </c>
      <c r="B1" s="13" t="s">
        <v>500</v>
      </c>
      <c r="C1" s="13" t="s">
        <v>501</v>
      </c>
      <c r="D1" s="13" t="s">
        <v>145</v>
      </c>
      <c r="E1" s="13" t="s">
        <v>503</v>
      </c>
      <c r="F1" s="13" t="s">
        <v>504</v>
      </c>
      <c r="G1" s="13" t="s">
        <v>505</v>
      </c>
    </row>
    <row r="2" spans="1:7" ht="15">
      <c r="A2" s="80" t="s">
        <v>495</v>
      </c>
      <c r="B2" s="80">
        <v>33</v>
      </c>
      <c r="C2" s="118">
        <v>0.026484751203852328</v>
      </c>
      <c r="D2" s="80" t="s">
        <v>502</v>
      </c>
      <c r="E2" s="80"/>
      <c r="F2" s="80"/>
      <c r="G2" s="80"/>
    </row>
    <row r="3" spans="1:7" ht="15">
      <c r="A3" s="80" t="s">
        <v>496</v>
      </c>
      <c r="B3" s="80">
        <v>13</v>
      </c>
      <c r="C3" s="118">
        <v>0.01043338683788122</v>
      </c>
      <c r="D3" s="80" t="s">
        <v>502</v>
      </c>
      <c r="E3" s="80"/>
      <c r="F3" s="80"/>
      <c r="G3" s="80"/>
    </row>
    <row r="4" spans="1:7" ht="15">
      <c r="A4" s="80" t="s">
        <v>497</v>
      </c>
      <c r="B4" s="80">
        <v>0</v>
      </c>
      <c r="C4" s="118">
        <v>0</v>
      </c>
      <c r="D4" s="80" t="s">
        <v>502</v>
      </c>
      <c r="E4" s="80"/>
      <c r="F4" s="80"/>
      <c r="G4" s="80"/>
    </row>
    <row r="5" spans="1:7" ht="15">
      <c r="A5" s="80" t="s">
        <v>498</v>
      </c>
      <c r="B5" s="80">
        <v>1200</v>
      </c>
      <c r="C5" s="118">
        <v>0.9630818619582665</v>
      </c>
      <c r="D5" s="80" t="s">
        <v>502</v>
      </c>
      <c r="E5" s="80"/>
      <c r="F5" s="80"/>
      <c r="G5" s="80"/>
    </row>
    <row r="6" spans="1:7" ht="15">
      <c r="A6" s="80" t="s">
        <v>499</v>
      </c>
      <c r="B6" s="80">
        <v>1246</v>
      </c>
      <c r="C6" s="118">
        <v>1</v>
      </c>
      <c r="D6" s="80" t="s">
        <v>502</v>
      </c>
      <c r="E6" s="80"/>
      <c r="F6" s="80"/>
      <c r="G6" s="80"/>
    </row>
    <row r="7" spans="1:7" ht="15">
      <c r="A7" s="114" t="s">
        <v>548</v>
      </c>
      <c r="B7" s="80">
        <v>43</v>
      </c>
      <c r="C7" s="118">
        <v>0.0019103439622848765</v>
      </c>
      <c r="D7" s="80" t="s">
        <v>502</v>
      </c>
      <c r="E7" s="80" t="b">
        <v>0</v>
      </c>
      <c r="F7" s="80" t="b">
        <v>0</v>
      </c>
      <c r="G7" s="80" t="b">
        <v>0</v>
      </c>
    </row>
    <row r="8" spans="1:7" ht="15">
      <c r="A8" s="114" t="s">
        <v>549</v>
      </c>
      <c r="B8" s="80">
        <v>15</v>
      </c>
      <c r="C8" s="118">
        <v>0.006935806723179707</v>
      </c>
      <c r="D8" s="80" t="s">
        <v>502</v>
      </c>
      <c r="E8" s="80" t="b">
        <v>0</v>
      </c>
      <c r="F8" s="80" t="b">
        <v>0</v>
      </c>
      <c r="G8" s="80" t="b">
        <v>0</v>
      </c>
    </row>
    <row r="9" spans="1:7" ht="15">
      <c r="A9" s="114" t="s">
        <v>550</v>
      </c>
      <c r="B9" s="80">
        <v>15</v>
      </c>
      <c r="C9" s="118">
        <v>0.01382905170608366</v>
      </c>
      <c r="D9" s="80" t="s">
        <v>502</v>
      </c>
      <c r="E9" s="80" t="b">
        <v>0</v>
      </c>
      <c r="F9" s="80" t="b">
        <v>0</v>
      </c>
      <c r="G9" s="80" t="b">
        <v>0</v>
      </c>
    </row>
    <row r="10" spans="1:7" ht="15">
      <c r="A10" s="114" t="s">
        <v>551</v>
      </c>
      <c r="B10" s="80">
        <v>14</v>
      </c>
      <c r="C10" s="118">
        <v>0.005974432269209567</v>
      </c>
      <c r="D10" s="80" t="s">
        <v>502</v>
      </c>
      <c r="E10" s="80" t="b">
        <v>1</v>
      </c>
      <c r="F10" s="80" t="b">
        <v>0</v>
      </c>
      <c r="G10" s="80" t="b">
        <v>0</v>
      </c>
    </row>
    <row r="11" spans="1:7" ht="15">
      <c r="A11" s="114" t="s">
        <v>552</v>
      </c>
      <c r="B11" s="80">
        <v>14</v>
      </c>
      <c r="C11" s="118">
        <v>0.005974432269209567</v>
      </c>
      <c r="D11" s="80" t="s">
        <v>502</v>
      </c>
      <c r="E11" s="80" t="b">
        <v>0</v>
      </c>
      <c r="F11" s="80" t="b">
        <v>0</v>
      </c>
      <c r="G11" s="80" t="b">
        <v>0</v>
      </c>
    </row>
    <row r="12" spans="1:7" ht="15">
      <c r="A12" s="114" t="s">
        <v>562</v>
      </c>
      <c r="B12" s="80">
        <v>14</v>
      </c>
      <c r="C12" s="118">
        <v>0.012907114925678082</v>
      </c>
      <c r="D12" s="80" t="s">
        <v>502</v>
      </c>
      <c r="E12" s="80" t="b">
        <v>0</v>
      </c>
      <c r="F12" s="80" t="b">
        <v>0</v>
      </c>
      <c r="G12" s="80" t="b">
        <v>0</v>
      </c>
    </row>
    <row r="13" spans="1:7" ht="15">
      <c r="A13" s="114" t="s">
        <v>561</v>
      </c>
      <c r="B13" s="80">
        <v>13</v>
      </c>
      <c r="C13" s="118">
        <v>0.013380338908400671</v>
      </c>
      <c r="D13" s="80" t="s">
        <v>502</v>
      </c>
      <c r="E13" s="80" t="b">
        <v>0</v>
      </c>
      <c r="F13" s="80" t="b">
        <v>0</v>
      </c>
      <c r="G13" s="80" t="b">
        <v>0</v>
      </c>
    </row>
    <row r="14" spans="1:7" ht="15">
      <c r="A14" s="114" t="s">
        <v>563</v>
      </c>
      <c r="B14" s="80">
        <v>13</v>
      </c>
      <c r="C14" s="118">
        <v>0.015179013964777083</v>
      </c>
      <c r="D14" s="80" t="s">
        <v>502</v>
      </c>
      <c r="E14" s="80" t="b">
        <v>0</v>
      </c>
      <c r="F14" s="80" t="b">
        <v>0</v>
      </c>
      <c r="G14" s="80" t="b">
        <v>0</v>
      </c>
    </row>
    <row r="15" spans="1:7" ht="15">
      <c r="A15" s="114" t="s">
        <v>559</v>
      </c>
      <c r="B15" s="80">
        <v>10</v>
      </c>
      <c r="C15" s="118">
        <v>0.0069589028798484115</v>
      </c>
      <c r="D15" s="80" t="s">
        <v>502</v>
      </c>
      <c r="E15" s="80" t="b">
        <v>0</v>
      </c>
      <c r="F15" s="80" t="b">
        <v>0</v>
      </c>
      <c r="G15" s="80" t="b">
        <v>0</v>
      </c>
    </row>
    <row r="16" spans="1:7" ht="15">
      <c r="A16" s="114" t="s">
        <v>565</v>
      </c>
      <c r="B16" s="80">
        <v>10</v>
      </c>
      <c r="C16" s="118">
        <v>0.008342499077061036</v>
      </c>
      <c r="D16" s="80" t="s">
        <v>502</v>
      </c>
      <c r="E16" s="80" t="b">
        <v>0</v>
      </c>
      <c r="F16" s="80" t="b">
        <v>0</v>
      </c>
      <c r="G16" s="80" t="b">
        <v>0</v>
      </c>
    </row>
    <row r="17" spans="1:7" ht="15">
      <c r="A17" s="114" t="s">
        <v>554</v>
      </c>
      <c r="B17" s="80">
        <v>9</v>
      </c>
      <c r="C17" s="118">
        <v>0.0062630125918635695</v>
      </c>
      <c r="D17" s="80" t="s">
        <v>502</v>
      </c>
      <c r="E17" s="80" t="b">
        <v>0</v>
      </c>
      <c r="F17" s="80" t="b">
        <v>0</v>
      </c>
      <c r="G17" s="80" t="b">
        <v>0</v>
      </c>
    </row>
    <row r="18" spans="1:7" ht="15">
      <c r="A18" s="114" t="s">
        <v>555</v>
      </c>
      <c r="B18" s="80">
        <v>8</v>
      </c>
      <c r="C18" s="118">
        <v>0.006080893705674402</v>
      </c>
      <c r="D18" s="80" t="s">
        <v>502</v>
      </c>
      <c r="E18" s="80" t="b">
        <v>0</v>
      </c>
      <c r="F18" s="80" t="b">
        <v>0</v>
      </c>
      <c r="G18" s="80" t="b">
        <v>0</v>
      </c>
    </row>
    <row r="19" spans="1:7" ht="15">
      <c r="A19" s="114" t="s">
        <v>569</v>
      </c>
      <c r="B19" s="80">
        <v>8</v>
      </c>
      <c r="C19" s="118">
        <v>0.006673999261648828</v>
      </c>
      <c r="D19" s="80" t="s">
        <v>502</v>
      </c>
      <c r="E19" s="80" t="b">
        <v>0</v>
      </c>
      <c r="F19" s="80" t="b">
        <v>0</v>
      </c>
      <c r="G19" s="80" t="b">
        <v>0</v>
      </c>
    </row>
    <row r="20" spans="1:7" ht="15">
      <c r="A20" s="114" t="s">
        <v>583</v>
      </c>
      <c r="B20" s="80">
        <v>8</v>
      </c>
      <c r="C20" s="118">
        <v>0.006080893705674402</v>
      </c>
      <c r="D20" s="80" t="s">
        <v>502</v>
      </c>
      <c r="E20" s="80" t="b">
        <v>0</v>
      </c>
      <c r="F20" s="80" t="b">
        <v>0</v>
      </c>
      <c r="G20" s="80" t="b">
        <v>0</v>
      </c>
    </row>
    <row r="21" spans="1:7" ht="15">
      <c r="A21" s="114" t="s">
        <v>557</v>
      </c>
      <c r="B21" s="80">
        <v>7</v>
      </c>
      <c r="C21" s="118">
        <v>0.005839749353942725</v>
      </c>
      <c r="D21" s="80" t="s">
        <v>502</v>
      </c>
      <c r="E21" s="80" t="b">
        <v>0</v>
      </c>
      <c r="F21" s="80" t="b">
        <v>0</v>
      </c>
      <c r="G21" s="80" t="b">
        <v>0</v>
      </c>
    </row>
    <row r="22" spans="1:7" ht="15">
      <c r="A22" s="114" t="s">
        <v>564</v>
      </c>
      <c r="B22" s="80">
        <v>7</v>
      </c>
      <c r="C22" s="118">
        <v>0.008173315211803044</v>
      </c>
      <c r="D22" s="80" t="s">
        <v>502</v>
      </c>
      <c r="E22" s="80" t="b">
        <v>0</v>
      </c>
      <c r="F22" s="80" t="b">
        <v>0</v>
      </c>
      <c r="G22" s="80" t="b">
        <v>0</v>
      </c>
    </row>
    <row r="23" spans="1:7" ht="15">
      <c r="A23" s="114" t="s">
        <v>582</v>
      </c>
      <c r="B23" s="80">
        <v>7</v>
      </c>
      <c r="C23" s="118">
        <v>0.007204797873754208</v>
      </c>
      <c r="D23" s="80" t="s">
        <v>502</v>
      </c>
      <c r="E23" s="80" t="b">
        <v>0</v>
      </c>
      <c r="F23" s="80" t="b">
        <v>0</v>
      </c>
      <c r="G23" s="80" t="b">
        <v>0</v>
      </c>
    </row>
    <row r="24" spans="1:7" ht="15">
      <c r="A24" s="114" t="s">
        <v>566</v>
      </c>
      <c r="B24" s="80">
        <v>7</v>
      </c>
      <c r="C24" s="118">
        <v>0.007204797873754208</v>
      </c>
      <c r="D24" s="80" t="s">
        <v>502</v>
      </c>
      <c r="E24" s="80" t="b">
        <v>0</v>
      </c>
      <c r="F24" s="80" t="b">
        <v>0</v>
      </c>
      <c r="G24" s="80" t="b">
        <v>0</v>
      </c>
    </row>
    <row r="25" spans="1:7" ht="15">
      <c r="A25" s="114" t="s">
        <v>580</v>
      </c>
      <c r="B25" s="80">
        <v>7</v>
      </c>
      <c r="C25" s="118">
        <v>0.007204797873754208</v>
      </c>
      <c r="D25" s="80" t="s">
        <v>502</v>
      </c>
      <c r="E25" s="80" t="b">
        <v>0</v>
      </c>
      <c r="F25" s="80" t="b">
        <v>0</v>
      </c>
      <c r="G25" s="80" t="b">
        <v>0</v>
      </c>
    </row>
    <row r="26" spans="1:7" ht="15">
      <c r="A26" s="114" t="s">
        <v>556</v>
      </c>
      <c r="B26" s="80">
        <v>6</v>
      </c>
      <c r="C26" s="118">
        <v>0.00817574034138388</v>
      </c>
      <c r="D26" s="80" t="s">
        <v>502</v>
      </c>
      <c r="E26" s="80" t="b">
        <v>0</v>
      </c>
      <c r="F26" s="80" t="b">
        <v>0</v>
      </c>
      <c r="G26" s="80" t="b">
        <v>0</v>
      </c>
    </row>
    <row r="27" spans="1:7" ht="15">
      <c r="A27" s="114" t="s">
        <v>573</v>
      </c>
      <c r="B27" s="80">
        <v>6</v>
      </c>
      <c r="C27" s="118">
        <v>0.005531620682433464</v>
      </c>
      <c r="D27" s="80" t="s">
        <v>502</v>
      </c>
      <c r="E27" s="80" t="b">
        <v>0</v>
      </c>
      <c r="F27" s="80" t="b">
        <v>0</v>
      </c>
      <c r="G27" s="80" t="b">
        <v>0</v>
      </c>
    </row>
    <row r="28" spans="1:7" ht="15">
      <c r="A28" s="114" t="s">
        <v>646</v>
      </c>
      <c r="B28" s="80">
        <v>5</v>
      </c>
      <c r="C28" s="118">
        <v>0.004609683902027887</v>
      </c>
      <c r="D28" s="80" t="s">
        <v>502</v>
      </c>
      <c r="E28" s="80" t="b">
        <v>0</v>
      </c>
      <c r="F28" s="80" t="b">
        <v>0</v>
      </c>
      <c r="G28" s="80" t="b">
        <v>0</v>
      </c>
    </row>
    <row r="29" spans="1:7" ht="15">
      <c r="A29" s="114" t="s">
        <v>647</v>
      </c>
      <c r="B29" s="80">
        <v>5</v>
      </c>
      <c r="C29" s="118">
        <v>0.00514628419553872</v>
      </c>
      <c r="D29" s="80" t="s">
        <v>502</v>
      </c>
      <c r="E29" s="80" t="b">
        <v>0</v>
      </c>
      <c r="F29" s="80" t="b">
        <v>0</v>
      </c>
      <c r="G29" s="80" t="b">
        <v>0</v>
      </c>
    </row>
    <row r="30" spans="1:7" ht="15">
      <c r="A30" s="114" t="s">
        <v>567</v>
      </c>
      <c r="B30" s="80">
        <v>5</v>
      </c>
      <c r="C30" s="118">
        <v>0.008479949706767747</v>
      </c>
      <c r="D30" s="80" t="s">
        <v>502</v>
      </c>
      <c r="E30" s="80" t="b">
        <v>0</v>
      </c>
      <c r="F30" s="80" t="b">
        <v>0</v>
      </c>
      <c r="G30" s="80" t="b">
        <v>0</v>
      </c>
    </row>
    <row r="31" spans="1:7" ht="15">
      <c r="A31" s="114" t="s">
        <v>558</v>
      </c>
      <c r="B31" s="80">
        <v>4</v>
      </c>
      <c r="C31" s="118">
        <v>0.005450493560922586</v>
      </c>
      <c r="D31" s="80" t="s">
        <v>502</v>
      </c>
      <c r="E31" s="80" t="b">
        <v>0</v>
      </c>
      <c r="F31" s="80" t="b">
        <v>0</v>
      </c>
      <c r="G31" s="80" t="b">
        <v>0</v>
      </c>
    </row>
    <row r="32" spans="1:7" ht="15">
      <c r="A32" s="114" t="s">
        <v>575</v>
      </c>
      <c r="B32" s="80">
        <v>4</v>
      </c>
      <c r="C32" s="118">
        <v>0.0041170273564309755</v>
      </c>
      <c r="D32" s="80" t="s">
        <v>502</v>
      </c>
      <c r="E32" s="80" t="b">
        <v>0</v>
      </c>
      <c r="F32" s="80" t="b">
        <v>0</v>
      </c>
      <c r="G32" s="80" t="b">
        <v>0</v>
      </c>
    </row>
    <row r="33" spans="1:7" ht="15">
      <c r="A33" s="114" t="s">
        <v>576</v>
      </c>
      <c r="B33" s="80">
        <v>4</v>
      </c>
      <c r="C33" s="118">
        <v>0.0041170273564309755</v>
      </c>
      <c r="D33" s="80" t="s">
        <v>502</v>
      </c>
      <c r="E33" s="80" t="b">
        <v>0</v>
      </c>
      <c r="F33" s="80" t="b">
        <v>0</v>
      </c>
      <c r="G33" s="80" t="b">
        <v>0</v>
      </c>
    </row>
    <row r="34" spans="1:7" ht="15">
      <c r="A34" s="114" t="s">
        <v>648</v>
      </c>
      <c r="B34" s="80">
        <v>4</v>
      </c>
      <c r="C34" s="118">
        <v>0.004670465835316025</v>
      </c>
      <c r="D34" s="80" t="s">
        <v>502</v>
      </c>
      <c r="E34" s="80" t="b">
        <v>0</v>
      </c>
      <c r="F34" s="80" t="b">
        <v>0</v>
      </c>
      <c r="G34" s="80" t="b">
        <v>0</v>
      </c>
    </row>
    <row r="35" spans="1:7" ht="15">
      <c r="A35" s="114" t="s">
        <v>649</v>
      </c>
      <c r="B35" s="80">
        <v>4</v>
      </c>
      <c r="C35" s="118">
        <v>0.004670465835316025</v>
      </c>
      <c r="D35" s="80" t="s">
        <v>502</v>
      </c>
      <c r="E35" s="80" t="b">
        <v>0</v>
      </c>
      <c r="F35" s="80" t="b">
        <v>0</v>
      </c>
      <c r="G35" s="80" t="b">
        <v>0</v>
      </c>
    </row>
    <row r="36" spans="1:7" ht="15">
      <c r="A36" s="114" t="s">
        <v>650</v>
      </c>
      <c r="B36" s="80">
        <v>4</v>
      </c>
      <c r="C36" s="118">
        <v>0.0041170273564309755</v>
      </c>
      <c r="D36" s="80" t="s">
        <v>502</v>
      </c>
      <c r="E36" s="80" t="b">
        <v>0</v>
      </c>
      <c r="F36" s="80" t="b">
        <v>0</v>
      </c>
      <c r="G36" s="80" t="b">
        <v>0</v>
      </c>
    </row>
    <row r="37" spans="1:7" ht="15">
      <c r="A37" s="114" t="s">
        <v>651</v>
      </c>
      <c r="B37" s="80">
        <v>4</v>
      </c>
      <c r="C37" s="118">
        <v>0.0041170273564309755</v>
      </c>
      <c r="D37" s="80" t="s">
        <v>502</v>
      </c>
      <c r="E37" s="80" t="b">
        <v>0</v>
      </c>
      <c r="F37" s="80" t="b">
        <v>0</v>
      </c>
      <c r="G37" s="80" t="b">
        <v>0</v>
      </c>
    </row>
    <row r="38" spans="1:7" ht="15">
      <c r="A38" s="114" t="s">
        <v>652</v>
      </c>
      <c r="B38" s="80">
        <v>4</v>
      </c>
      <c r="C38" s="118">
        <v>0.0041170273564309755</v>
      </c>
      <c r="D38" s="80" t="s">
        <v>502</v>
      </c>
      <c r="E38" s="80" t="b">
        <v>0</v>
      </c>
      <c r="F38" s="80" t="b">
        <v>0</v>
      </c>
      <c r="G38" s="80" t="b">
        <v>0</v>
      </c>
    </row>
    <row r="39" spans="1:7" ht="15">
      <c r="A39" s="114" t="s">
        <v>570</v>
      </c>
      <c r="B39" s="80">
        <v>4</v>
      </c>
      <c r="C39" s="118">
        <v>0.0041170273564309755</v>
      </c>
      <c r="D39" s="80" t="s">
        <v>502</v>
      </c>
      <c r="E39" s="80" t="b">
        <v>0</v>
      </c>
      <c r="F39" s="80" t="b">
        <v>0</v>
      </c>
      <c r="G39" s="80" t="b">
        <v>0</v>
      </c>
    </row>
    <row r="40" spans="1:7" ht="15">
      <c r="A40" s="114" t="s">
        <v>653</v>
      </c>
      <c r="B40" s="80">
        <v>3</v>
      </c>
      <c r="C40" s="118">
        <v>0.0035028493764870192</v>
      </c>
      <c r="D40" s="80" t="s">
        <v>502</v>
      </c>
      <c r="E40" s="80" t="b">
        <v>0</v>
      </c>
      <c r="F40" s="80" t="b">
        <v>0</v>
      </c>
      <c r="G40" s="80" t="b">
        <v>0</v>
      </c>
    </row>
    <row r="41" spans="1:7" ht="15">
      <c r="A41" s="114" t="s">
        <v>654</v>
      </c>
      <c r="B41" s="80">
        <v>3</v>
      </c>
      <c r="C41" s="118">
        <v>0.0035028493764870192</v>
      </c>
      <c r="D41" s="80" t="s">
        <v>502</v>
      </c>
      <c r="E41" s="80" t="b">
        <v>0</v>
      </c>
      <c r="F41" s="80" t="b">
        <v>0</v>
      </c>
      <c r="G41" s="80" t="b">
        <v>0</v>
      </c>
    </row>
    <row r="42" spans="1:7" ht="15">
      <c r="A42" s="114" t="s">
        <v>655</v>
      </c>
      <c r="B42" s="80">
        <v>3</v>
      </c>
      <c r="C42" s="118">
        <v>0.0035028493764870192</v>
      </c>
      <c r="D42" s="80" t="s">
        <v>502</v>
      </c>
      <c r="E42" s="80" t="b">
        <v>0</v>
      </c>
      <c r="F42" s="80" t="b">
        <v>0</v>
      </c>
      <c r="G42" s="80" t="b">
        <v>0</v>
      </c>
    </row>
    <row r="43" spans="1:7" ht="15">
      <c r="A43" s="114" t="s">
        <v>656</v>
      </c>
      <c r="B43" s="80">
        <v>3</v>
      </c>
      <c r="C43" s="118">
        <v>0.0035028493764870192</v>
      </c>
      <c r="D43" s="80" t="s">
        <v>502</v>
      </c>
      <c r="E43" s="80" t="b">
        <v>0</v>
      </c>
      <c r="F43" s="80" t="b">
        <v>0</v>
      </c>
      <c r="G43" s="80" t="b">
        <v>0</v>
      </c>
    </row>
    <row r="44" spans="1:7" ht="15">
      <c r="A44" s="114" t="s">
        <v>657</v>
      </c>
      <c r="B44" s="80">
        <v>3</v>
      </c>
      <c r="C44" s="118">
        <v>0.0035028493764870192</v>
      </c>
      <c r="D44" s="80" t="s">
        <v>502</v>
      </c>
      <c r="E44" s="80" t="b">
        <v>0</v>
      </c>
      <c r="F44" s="80" t="b">
        <v>0</v>
      </c>
      <c r="G44" s="80" t="b">
        <v>0</v>
      </c>
    </row>
    <row r="45" spans="1:7" ht="15">
      <c r="A45" s="114" t="s">
        <v>658</v>
      </c>
      <c r="B45" s="80">
        <v>3</v>
      </c>
      <c r="C45" s="118">
        <v>0.0035028493764870192</v>
      </c>
      <c r="D45" s="80" t="s">
        <v>502</v>
      </c>
      <c r="E45" s="80" t="b">
        <v>0</v>
      </c>
      <c r="F45" s="80" t="b">
        <v>0</v>
      </c>
      <c r="G45" s="80" t="b">
        <v>0</v>
      </c>
    </row>
    <row r="46" spans="1:7" ht="15">
      <c r="A46" s="114" t="s">
        <v>659</v>
      </c>
      <c r="B46" s="80">
        <v>3</v>
      </c>
      <c r="C46" s="118">
        <v>0.00408787017069194</v>
      </c>
      <c r="D46" s="80" t="s">
        <v>502</v>
      </c>
      <c r="E46" s="80" t="b">
        <v>0</v>
      </c>
      <c r="F46" s="80" t="b">
        <v>0</v>
      </c>
      <c r="G46" s="80" t="b">
        <v>0</v>
      </c>
    </row>
    <row r="47" spans="1:7" ht="15">
      <c r="A47" s="114" t="s">
        <v>660</v>
      </c>
      <c r="B47" s="80">
        <v>3</v>
      </c>
      <c r="C47" s="118">
        <v>0.0035028493764870192</v>
      </c>
      <c r="D47" s="80" t="s">
        <v>502</v>
      </c>
      <c r="E47" s="80" t="b">
        <v>0</v>
      </c>
      <c r="F47" s="80" t="b">
        <v>0</v>
      </c>
      <c r="G47" s="80" t="b">
        <v>0</v>
      </c>
    </row>
    <row r="48" spans="1:7" ht="15">
      <c r="A48" s="114" t="s">
        <v>661</v>
      </c>
      <c r="B48" s="80">
        <v>3</v>
      </c>
      <c r="C48" s="118">
        <v>0.0035028493764870192</v>
      </c>
      <c r="D48" s="80" t="s">
        <v>502</v>
      </c>
      <c r="E48" s="80" t="b">
        <v>0</v>
      </c>
      <c r="F48" s="80" t="b">
        <v>0</v>
      </c>
      <c r="G48" s="80" t="b">
        <v>0</v>
      </c>
    </row>
    <row r="49" spans="1:7" ht="15">
      <c r="A49" s="114" t="s">
        <v>662</v>
      </c>
      <c r="B49" s="80">
        <v>3</v>
      </c>
      <c r="C49" s="118">
        <v>0.0035028493764870192</v>
      </c>
      <c r="D49" s="80" t="s">
        <v>502</v>
      </c>
      <c r="E49" s="80" t="b">
        <v>0</v>
      </c>
      <c r="F49" s="80" t="b">
        <v>0</v>
      </c>
      <c r="G49" s="80" t="b">
        <v>0</v>
      </c>
    </row>
    <row r="50" spans="1:7" ht="15">
      <c r="A50" s="114" t="s">
        <v>663</v>
      </c>
      <c r="B50" s="80">
        <v>3</v>
      </c>
      <c r="C50" s="118">
        <v>0.00408787017069194</v>
      </c>
      <c r="D50" s="80" t="s">
        <v>502</v>
      </c>
      <c r="E50" s="80" t="b">
        <v>0</v>
      </c>
      <c r="F50" s="80" t="b">
        <v>0</v>
      </c>
      <c r="G50" s="80" t="b">
        <v>0</v>
      </c>
    </row>
    <row r="51" spans="1:7" ht="15">
      <c r="A51" s="114" t="s">
        <v>664</v>
      </c>
      <c r="B51" s="80">
        <v>3</v>
      </c>
      <c r="C51" s="118">
        <v>0.0035028493764870192</v>
      </c>
      <c r="D51" s="80" t="s">
        <v>502</v>
      </c>
      <c r="E51" s="80" t="b">
        <v>0</v>
      </c>
      <c r="F51" s="80" t="b">
        <v>0</v>
      </c>
      <c r="G51" s="80" t="b">
        <v>0</v>
      </c>
    </row>
    <row r="52" spans="1:7" ht="15">
      <c r="A52" s="114" t="s">
        <v>665</v>
      </c>
      <c r="B52" s="80">
        <v>3</v>
      </c>
      <c r="C52" s="118">
        <v>0.0035028493764870192</v>
      </c>
      <c r="D52" s="80" t="s">
        <v>502</v>
      </c>
      <c r="E52" s="80" t="b">
        <v>0</v>
      </c>
      <c r="F52" s="80" t="b">
        <v>0</v>
      </c>
      <c r="G52" s="80" t="b">
        <v>0</v>
      </c>
    </row>
    <row r="53" spans="1:7" ht="15">
      <c r="A53" s="114" t="s">
        <v>666</v>
      </c>
      <c r="B53" s="80">
        <v>3</v>
      </c>
      <c r="C53" s="118">
        <v>0.00408787017069194</v>
      </c>
      <c r="D53" s="80" t="s">
        <v>502</v>
      </c>
      <c r="E53" s="80" t="b">
        <v>0</v>
      </c>
      <c r="F53" s="80" t="b">
        <v>0</v>
      </c>
      <c r="G53" s="80" t="b">
        <v>0</v>
      </c>
    </row>
    <row r="54" spans="1:7" ht="15">
      <c r="A54" s="114" t="s">
        <v>667</v>
      </c>
      <c r="B54" s="80">
        <v>3</v>
      </c>
      <c r="C54" s="118">
        <v>0.005087969824060648</v>
      </c>
      <c r="D54" s="80" t="s">
        <v>502</v>
      </c>
      <c r="E54" s="80" t="b">
        <v>0</v>
      </c>
      <c r="F54" s="80" t="b">
        <v>0</v>
      </c>
      <c r="G54" s="80" t="b">
        <v>0</v>
      </c>
    </row>
    <row r="55" spans="1:7" ht="15">
      <c r="A55" s="114" t="s">
        <v>668</v>
      </c>
      <c r="B55" s="80">
        <v>3</v>
      </c>
      <c r="C55" s="118">
        <v>0.0035028493764870192</v>
      </c>
      <c r="D55" s="80" t="s">
        <v>502</v>
      </c>
      <c r="E55" s="80" t="b">
        <v>0</v>
      </c>
      <c r="F55" s="80" t="b">
        <v>0</v>
      </c>
      <c r="G55" s="80" t="b">
        <v>0</v>
      </c>
    </row>
    <row r="56" spans="1:7" ht="15">
      <c r="A56" s="114" t="s">
        <v>581</v>
      </c>
      <c r="B56" s="80">
        <v>3</v>
      </c>
      <c r="C56" s="118">
        <v>0.00408787017069194</v>
      </c>
      <c r="D56" s="80" t="s">
        <v>502</v>
      </c>
      <c r="E56" s="80" t="b">
        <v>0</v>
      </c>
      <c r="F56" s="80" t="b">
        <v>0</v>
      </c>
      <c r="G56" s="80" t="b">
        <v>0</v>
      </c>
    </row>
    <row r="57" spans="1:7" ht="15">
      <c r="A57" s="114" t="s">
        <v>669</v>
      </c>
      <c r="B57" s="80">
        <v>3</v>
      </c>
      <c r="C57" s="118">
        <v>0.0035028493764870192</v>
      </c>
      <c r="D57" s="80" t="s">
        <v>502</v>
      </c>
      <c r="E57" s="80" t="b">
        <v>0</v>
      </c>
      <c r="F57" s="80" t="b">
        <v>0</v>
      </c>
      <c r="G57" s="80" t="b">
        <v>0</v>
      </c>
    </row>
    <row r="58" spans="1:7" ht="15">
      <c r="A58" s="114" t="s">
        <v>577</v>
      </c>
      <c r="B58" s="80">
        <v>3</v>
      </c>
      <c r="C58" s="118">
        <v>0.0035028493764870192</v>
      </c>
      <c r="D58" s="80" t="s">
        <v>502</v>
      </c>
      <c r="E58" s="80" t="b">
        <v>0</v>
      </c>
      <c r="F58" s="80" t="b">
        <v>0</v>
      </c>
      <c r="G58" s="80" t="b">
        <v>0</v>
      </c>
    </row>
    <row r="59" spans="1:7" ht="15">
      <c r="A59" s="114" t="s">
        <v>670</v>
      </c>
      <c r="B59" s="80">
        <v>3</v>
      </c>
      <c r="C59" s="118">
        <v>0.00408787017069194</v>
      </c>
      <c r="D59" s="80" t="s">
        <v>502</v>
      </c>
      <c r="E59" s="80" t="b">
        <v>0</v>
      </c>
      <c r="F59" s="80" t="b">
        <v>0</v>
      </c>
      <c r="G59" s="80" t="b">
        <v>0</v>
      </c>
    </row>
    <row r="60" spans="1:7" ht="15">
      <c r="A60" s="114" t="s">
        <v>578</v>
      </c>
      <c r="B60" s="80">
        <v>3</v>
      </c>
      <c r="C60" s="118">
        <v>0.00408787017069194</v>
      </c>
      <c r="D60" s="80" t="s">
        <v>502</v>
      </c>
      <c r="E60" s="80" t="b">
        <v>0</v>
      </c>
      <c r="F60" s="80" t="b">
        <v>1</v>
      </c>
      <c r="G60" s="80" t="b">
        <v>0</v>
      </c>
    </row>
    <row r="61" spans="1:7" ht="15">
      <c r="A61" s="114" t="s">
        <v>671</v>
      </c>
      <c r="B61" s="80">
        <v>3</v>
      </c>
      <c r="C61" s="118">
        <v>0.0035028493764870192</v>
      </c>
      <c r="D61" s="80" t="s">
        <v>502</v>
      </c>
      <c r="E61" s="80" t="b">
        <v>0</v>
      </c>
      <c r="F61" s="80" t="b">
        <v>0</v>
      </c>
      <c r="G61" s="80" t="b">
        <v>0</v>
      </c>
    </row>
    <row r="62" spans="1:7" ht="15">
      <c r="A62" s="114" t="s">
        <v>672</v>
      </c>
      <c r="B62" s="80">
        <v>3</v>
      </c>
      <c r="C62" s="118">
        <v>0.0035028493764870192</v>
      </c>
      <c r="D62" s="80" t="s">
        <v>502</v>
      </c>
      <c r="E62" s="80" t="b">
        <v>0</v>
      </c>
      <c r="F62" s="80" t="b">
        <v>0</v>
      </c>
      <c r="G62" s="80" t="b">
        <v>0</v>
      </c>
    </row>
    <row r="63" spans="1:7" ht="15">
      <c r="A63" s="114" t="s">
        <v>571</v>
      </c>
      <c r="B63" s="80">
        <v>3</v>
      </c>
      <c r="C63" s="118">
        <v>0.0035028493764870192</v>
      </c>
      <c r="D63" s="80" t="s">
        <v>502</v>
      </c>
      <c r="E63" s="80" t="b">
        <v>0</v>
      </c>
      <c r="F63" s="80" t="b">
        <v>0</v>
      </c>
      <c r="G63" s="80" t="b">
        <v>0</v>
      </c>
    </row>
    <row r="64" spans="1:7" ht="15">
      <c r="A64" s="114" t="s">
        <v>572</v>
      </c>
      <c r="B64" s="80">
        <v>3</v>
      </c>
      <c r="C64" s="118">
        <v>0.0035028493764870192</v>
      </c>
      <c r="D64" s="80" t="s">
        <v>502</v>
      </c>
      <c r="E64" s="80" t="b">
        <v>0</v>
      </c>
      <c r="F64" s="80" t="b">
        <v>0</v>
      </c>
      <c r="G64" s="80" t="b">
        <v>0</v>
      </c>
    </row>
    <row r="65" spans="1:7" ht="15">
      <c r="A65" s="114" t="s">
        <v>673</v>
      </c>
      <c r="B65" s="80">
        <v>2</v>
      </c>
      <c r="C65" s="118">
        <v>0.002725246780461293</v>
      </c>
      <c r="D65" s="80" t="s">
        <v>502</v>
      </c>
      <c r="E65" s="80" t="b">
        <v>0</v>
      </c>
      <c r="F65" s="80" t="b">
        <v>0</v>
      </c>
      <c r="G65" s="80" t="b">
        <v>0</v>
      </c>
    </row>
    <row r="66" spans="1:7" ht="15">
      <c r="A66" s="114" t="s">
        <v>674</v>
      </c>
      <c r="B66" s="80">
        <v>2</v>
      </c>
      <c r="C66" s="118">
        <v>0.002725246780461293</v>
      </c>
      <c r="D66" s="80" t="s">
        <v>502</v>
      </c>
      <c r="E66" s="80" t="b">
        <v>0</v>
      </c>
      <c r="F66" s="80" t="b">
        <v>0</v>
      </c>
      <c r="G66" s="80" t="b">
        <v>0</v>
      </c>
    </row>
    <row r="67" spans="1:7" ht="15">
      <c r="A67" s="114" t="s">
        <v>675</v>
      </c>
      <c r="B67" s="80">
        <v>2</v>
      </c>
      <c r="C67" s="118">
        <v>0.002725246780461293</v>
      </c>
      <c r="D67" s="80" t="s">
        <v>502</v>
      </c>
      <c r="E67" s="80" t="b">
        <v>0</v>
      </c>
      <c r="F67" s="80" t="b">
        <v>0</v>
      </c>
      <c r="G67" s="80" t="b">
        <v>0</v>
      </c>
    </row>
    <row r="68" spans="1:7" ht="15">
      <c r="A68" s="114" t="s">
        <v>676</v>
      </c>
      <c r="B68" s="80">
        <v>2</v>
      </c>
      <c r="C68" s="118">
        <v>0.002725246780461293</v>
      </c>
      <c r="D68" s="80" t="s">
        <v>502</v>
      </c>
      <c r="E68" s="80" t="b">
        <v>0</v>
      </c>
      <c r="F68" s="80" t="b">
        <v>0</v>
      </c>
      <c r="G68" s="80" t="b">
        <v>0</v>
      </c>
    </row>
    <row r="69" spans="1:7" ht="15">
      <c r="A69" s="114" t="s">
        <v>677</v>
      </c>
      <c r="B69" s="80">
        <v>2</v>
      </c>
      <c r="C69" s="118">
        <v>0.002725246780461293</v>
      </c>
      <c r="D69" s="80" t="s">
        <v>502</v>
      </c>
      <c r="E69" s="80" t="b">
        <v>0</v>
      </c>
      <c r="F69" s="80" t="b">
        <v>0</v>
      </c>
      <c r="G69" s="80" t="b">
        <v>0</v>
      </c>
    </row>
    <row r="70" spans="1:7" ht="15">
      <c r="A70" s="114" t="s">
        <v>678</v>
      </c>
      <c r="B70" s="80">
        <v>2</v>
      </c>
      <c r="C70" s="118">
        <v>0.002725246780461293</v>
      </c>
      <c r="D70" s="80" t="s">
        <v>502</v>
      </c>
      <c r="E70" s="80" t="b">
        <v>0</v>
      </c>
      <c r="F70" s="80" t="b">
        <v>0</v>
      </c>
      <c r="G70" s="80" t="b">
        <v>0</v>
      </c>
    </row>
    <row r="71" spans="1:7" ht="15">
      <c r="A71" s="114" t="s">
        <v>679</v>
      </c>
      <c r="B71" s="80">
        <v>2</v>
      </c>
      <c r="C71" s="118">
        <v>0.002725246780461293</v>
      </c>
      <c r="D71" s="80" t="s">
        <v>502</v>
      </c>
      <c r="E71" s="80" t="b">
        <v>0</v>
      </c>
      <c r="F71" s="80" t="b">
        <v>0</v>
      </c>
      <c r="G71" s="80" t="b">
        <v>0</v>
      </c>
    </row>
    <row r="72" spans="1:7" ht="15">
      <c r="A72" s="114" t="s">
        <v>680</v>
      </c>
      <c r="B72" s="80">
        <v>2</v>
      </c>
      <c r="C72" s="118">
        <v>0.002725246780461293</v>
      </c>
      <c r="D72" s="80" t="s">
        <v>502</v>
      </c>
      <c r="E72" s="80" t="b">
        <v>0</v>
      </c>
      <c r="F72" s="80" t="b">
        <v>0</v>
      </c>
      <c r="G72" s="80" t="b">
        <v>0</v>
      </c>
    </row>
    <row r="73" spans="1:7" ht="15">
      <c r="A73" s="114" t="s">
        <v>681</v>
      </c>
      <c r="B73" s="80">
        <v>2</v>
      </c>
      <c r="C73" s="118">
        <v>0.002725246780461293</v>
      </c>
      <c r="D73" s="80" t="s">
        <v>502</v>
      </c>
      <c r="E73" s="80" t="b">
        <v>0</v>
      </c>
      <c r="F73" s="80" t="b">
        <v>0</v>
      </c>
      <c r="G73" s="80" t="b">
        <v>0</v>
      </c>
    </row>
    <row r="74" spans="1:7" ht="15">
      <c r="A74" s="114" t="s">
        <v>682</v>
      </c>
      <c r="B74" s="80">
        <v>2</v>
      </c>
      <c r="C74" s="118">
        <v>0.002725246780461293</v>
      </c>
      <c r="D74" s="80" t="s">
        <v>502</v>
      </c>
      <c r="E74" s="80" t="b">
        <v>0</v>
      </c>
      <c r="F74" s="80" t="b">
        <v>0</v>
      </c>
      <c r="G74" s="80" t="b">
        <v>0</v>
      </c>
    </row>
    <row r="75" spans="1:7" ht="15">
      <c r="A75" s="114" t="s">
        <v>683</v>
      </c>
      <c r="B75" s="80">
        <v>2</v>
      </c>
      <c r="C75" s="118">
        <v>0.002725246780461293</v>
      </c>
      <c r="D75" s="80" t="s">
        <v>502</v>
      </c>
      <c r="E75" s="80" t="b">
        <v>0</v>
      </c>
      <c r="F75" s="80" t="b">
        <v>0</v>
      </c>
      <c r="G75" s="80" t="b">
        <v>0</v>
      </c>
    </row>
    <row r="76" spans="1:7" ht="15">
      <c r="A76" s="114" t="s">
        <v>684</v>
      </c>
      <c r="B76" s="80">
        <v>2</v>
      </c>
      <c r="C76" s="118">
        <v>0.002725246780461293</v>
      </c>
      <c r="D76" s="80" t="s">
        <v>502</v>
      </c>
      <c r="E76" s="80" t="b">
        <v>0</v>
      </c>
      <c r="F76" s="80" t="b">
        <v>0</v>
      </c>
      <c r="G76" s="80" t="b">
        <v>0</v>
      </c>
    </row>
    <row r="77" spans="1:7" ht="15">
      <c r="A77" s="114" t="s">
        <v>685</v>
      </c>
      <c r="B77" s="80">
        <v>2</v>
      </c>
      <c r="C77" s="118">
        <v>0.002725246780461293</v>
      </c>
      <c r="D77" s="80" t="s">
        <v>502</v>
      </c>
      <c r="E77" s="80" t="b">
        <v>0</v>
      </c>
      <c r="F77" s="80" t="b">
        <v>0</v>
      </c>
      <c r="G77" s="80" t="b">
        <v>0</v>
      </c>
    </row>
    <row r="78" spans="1:7" ht="15">
      <c r="A78" s="114" t="s">
        <v>686</v>
      </c>
      <c r="B78" s="80">
        <v>2</v>
      </c>
      <c r="C78" s="118">
        <v>0.002725246780461293</v>
      </c>
      <c r="D78" s="80" t="s">
        <v>502</v>
      </c>
      <c r="E78" s="80" t="b">
        <v>0</v>
      </c>
      <c r="F78" s="80" t="b">
        <v>0</v>
      </c>
      <c r="G78" s="80" t="b">
        <v>0</v>
      </c>
    </row>
    <row r="79" spans="1:7" ht="15">
      <c r="A79" s="114" t="s">
        <v>687</v>
      </c>
      <c r="B79" s="80">
        <v>2</v>
      </c>
      <c r="C79" s="118">
        <v>0.002725246780461293</v>
      </c>
      <c r="D79" s="80" t="s">
        <v>502</v>
      </c>
      <c r="E79" s="80" t="b">
        <v>0</v>
      </c>
      <c r="F79" s="80" t="b">
        <v>0</v>
      </c>
      <c r="G79" s="80" t="b">
        <v>0</v>
      </c>
    </row>
    <row r="80" spans="1:7" ht="15">
      <c r="A80" s="114" t="s">
        <v>688</v>
      </c>
      <c r="B80" s="80">
        <v>2</v>
      </c>
      <c r="C80" s="118">
        <v>0.002725246780461293</v>
      </c>
      <c r="D80" s="80" t="s">
        <v>502</v>
      </c>
      <c r="E80" s="80" t="b">
        <v>0</v>
      </c>
      <c r="F80" s="80" t="b">
        <v>0</v>
      </c>
      <c r="G80" s="80" t="b">
        <v>0</v>
      </c>
    </row>
    <row r="81" spans="1:7" ht="15">
      <c r="A81" s="114" t="s">
        <v>689</v>
      </c>
      <c r="B81" s="80">
        <v>2</v>
      </c>
      <c r="C81" s="118">
        <v>0.002725246780461293</v>
      </c>
      <c r="D81" s="80" t="s">
        <v>502</v>
      </c>
      <c r="E81" s="80" t="b">
        <v>0</v>
      </c>
      <c r="F81" s="80" t="b">
        <v>0</v>
      </c>
      <c r="G81" s="80" t="b">
        <v>0</v>
      </c>
    </row>
    <row r="82" spans="1:7" ht="15">
      <c r="A82" s="114" t="s">
        <v>690</v>
      </c>
      <c r="B82" s="80">
        <v>2</v>
      </c>
      <c r="C82" s="118">
        <v>0.002725246780461293</v>
      </c>
      <c r="D82" s="80" t="s">
        <v>502</v>
      </c>
      <c r="E82" s="80" t="b">
        <v>0</v>
      </c>
      <c r="F82" s="80" t="b">
        <v>0</v>
      </c>
      <c r="G82" s="80" t="b">
        <v>0</v>
      </c>
    </row>
    <row r="83" spans="1:7" ht="15">
      <c r="A83" s="114" t="s">
        <v>691</v>
      </c>
      <c r="B83" s="80">
        <v>2</v>
      </c>
      <c r="C83" s="118">
        <v>0.002725246780461293</v>
      </c>
      <c r="D83" s="80" t="s">
        <v>502</v>
      </c>
      <c r="E83" s="80" t="b">
        <v>0</v>
      </c>
      <c r="F83" s="80" t="b">
        <v>0</v>
      </c>
      <c r="G83" s="80" t="b">
        <v>0</v>
      </c>
    </row>
    <row r="84" spans="1:7" ht="15">
      <c r="A84" s="114" t="s">
        <v>692</v>
      </c>
      <c r="B84" s="80">
        <v>2</v>
      </c>
      <c r="C84" s="118">
        <v>0.002725246780461293</v>
      </c>
      <c r="D84" s="80" t="s">
        <v>502</v>
      </c>
      <c r="E84" s="80" t="b">
        <v>0</v>
      </c>
      <c r="F84" s="80" t="b">
        <v>0</v>
      </c>
      <c r="G84" s="80" t="b">
        <v>0</v>
      </c>
    </row>
    <row r="85" spans="1:7" ht="15">
      <c r="A85" s="114" t="s">
        <v>693</v>
      </c>
      <c r="B85" s="80">
        <v>2</v>
      </c>
      <c r="C85" s="118">
        <v>0.002725246780461293</v>
      </c>
      <c r="D85" s="80" t="s">
        <v>502</v>
      </c>
      <c r="E85" s="80" t="b">
        <v>0</v>
      </c>
      <c r="F85" s="80" t="b">
        <v>0</v>
      </c>
      <c r="G85" s="80" t="b">
        <v>0</v>
      </c>
    </row>
    <row r="86" spans="1:7" ht="15">
      <c r="A86" s="114" t="s">
        <v>694</v>
      </c>
      <c r="B86" s="80">
        <v>2</v>
      </c>
      <c r="C86" s="118">
        <v>0.002725246780461293</v>
      </c>
      <c r="D86" s="80" t="s">
        <v>502</v>
      </c>
      <c r="E86" s="80" t="b">
        <v>0</v>
      </c>
      <c r="F86" s="80" t="b">
        <v>0</v>
      </c>
      <c r="G86" s="80" t="b">
        <v>0</v>
      </c>
    </row>
    <row r="87" spans="1:7" ht="15">
      <c r="A87" s="114" t="s">
        <v>695</v>
      </c>
      <c r="B87" s="80">
        <v>2</v>
      </c>
      <c r="C87" s="118">
        <v>0.002725246780461293</v>
      </c>
      <c r="D87" s="80" t="s">
        <v>502</v>
      </c>
      <c r="E87" s="80" t="b">
        <v>0</v>
      </c>
      <c r="F87" s="80" t="b">
        <v>0</v>
      </c>
      <c r="G87" s="80" t="b">
        <v>0</v>
      </c>
    </row>
    <row r="88" spans="1:7" ht="15">
      <c r="A88" s="114" t="s">
        <v>696</v>
      </c>
      <c r="B88" s="80">
        <v>2</v>
      </c>
      <c r="C88" s="118">
        <v>0.002725246780461293</v>
      </c>
      <c r="D88" s="80" t="s">
        <v>502</v>
      </c>
      <c r="E88" s="80" t="b">
        <v>0</v>
      </c>
      <c r="F88" s="80" t="b">
        <v>0</v>
      </c>
      <c r="G88" s="80" t="b">
        <v>0</v>
      </c>
    </row>
    <row r="89" spans="1:7" ht="15">
      <c r="A89" s="114" t="s">
        <v>697</v>
      </c>
      <c r="B89" s="80">
        <v>2</v>
      </c>
      <c r="C89" s="118">
        <v>0.002725246780461293</v>
      </c>
      <c r="D89" s="80" t="s">
        <v>502</v>
      </c>
      <c r="E89" s="80" t="b">
        <v>0</v>
      </c>
      <c r="F89" s="80" t="b">
        <v>0</v>
      </c>
      <c r="G89" s="80" t="b">
        <v>0</v>
      </c>
    </row>
    <row r="90" spans="1:7" ht="15">
      <c r="A90" s="114" t="s">
        <v>698</v>
      </c>
      <c r="B90" s="80">
        <v>2</v>
      </c>
      <c r="C90" s="118">
        <v>0.002725246780461293</v>
      </c>
      <c r="D90" s="80" t="s">
        <v>502</v>
      </c>
      <c r="E90" s="80" t="b">
        <v>0</v>
      </c>
      <c r="F90" s="80" t="b">
        <v>0</v>
      </c>
      <c r="G90" s="80" t="b">
        <v>0</v>
      </c>
    </row>
    <row r="91" spans="1:7" ht="15">
      <c r="A91" s="114" t="s">
        <v>699</v>
      </c>
      <c r="B91" s="80">
        <v>2</v>
      </c>
      <c r="C91" s="118">
        <v>0.002725246780461293</v>
      </c>
      <c r="D91" s="80" t="s">
        <v>502</v>
      </c>
      <c r="E91" s="80" t="b">
        <v>0</v>
      </c>
      <c r="F91" s="80" t="b">
        <v>0</v>
      </c>
      <c r="G91" s="80" t="b">
        <v>0</v>
      </c>
    </row>
    <row r="92" spans="1:7" ht="15">
      <c r="A92" s="114" t="s">
        <v>700</v>
      </c>
      <c r="B92" s="80">
        <v>2</v>
      </c>
      <c r="C92" s="118">
        <v>0.002725246780461293</v>
      </c>
      <c r="D92" s="80" t="s">
        <v>502</v>
      </c>
      <c r="E92" s="80" t="b">
        <v>0</v>
      </c>
      <c r="F92" s="80" t="b">
        <v>0</v>
      </c>
      <c r="G92" s="80" t="b">
        <v>0</v>
      </c>
    </row>
    <row r="93" spans="1:7" ht="15">
      <c r="A93" s="114" t="s">
        <v>701</v>
      </c>
      <c r="B93" s="80">
        <v>2</v>
      </c>
      <c r="C93" s="118">
        <v>0.002725246780461293</v>
      </c>
      <c r="D93" s="80" t="s">
        <v>502</v>
      </c>
      <c r="E93" s="80" t="b">
        <v>0</v>
      </c>
      <c r="F93" s="80" t="b">
        <v>0</v>
      </c>
      <c r="G93" s="80" t="b">
        <v>0</v>
      </c>
    </row>
    <row r="94" spans="1:7" ht="15">
      <c r="A94" s="114" t="s">
        <v>702</v>
      </c>
      <c r="B94" s="80">
        <v>2</v>
      </c>
      <c r="C94" s="118">
        <v>0.002725246780461293</v>
      </c>
      <c r="D94" s="80" t="s">
        <v>502</v>
      </c>
      <c r="E94" s="80" t="b">
        <v>0</v>
      </c>
      <c r="F94" s="80" t="b">
        <v>0</v>
      </c>
      <c r="G94" s="80" t="b">
        <v>0</v>
      </c>
    </row>
    <row r="95" spans="1:7" ht="15">
      <c r="A95" s="114" t="s">
        <v>703</v>
      </c>
      <c r="B95" s="80">
        <v>2</v>
      </c>
      <c r="C95" s="118">
        <v>0.002725246780461293</v>
      </c>
      <c r="D95" s="80" t="s">
        <v>502</v>
      </c>
      <c r="E95" s="80" t="b">
        <v>0</v>
      </c>
      <c r="F95" s="80" t="b">
        <v>0</v>
      </c>
      <c r="G95" s="80" t="b">
        <v>0</v>
      </c>
    </row>
    <row r="96" spans="1:7" ht="15">
      <c r="A96" s="114" t="s">
        <v>704</v>
      </c>
      <c r="B96" s="80">
        <v>2</v>
      </c>
      <c r="C96" s="118">
        <v>0.002725246780461293</v>
      </c>
      <c r="D96" s="80" t="s">
        <v>502</v>
      </c>
      <c r="E96" s="80" t="b">
        <v>0</v>
      </c>
      <c r="F96" s="80" t="b">
        <v>0</v>
      </c>
      <c r="G96" s="80" t="b">
        <v>0</v>
      </c>
    </row>
    <row r="97" spans="1:7" ht="15">
      <c r="A97" s="114" t="s">
        <v>705</v>
      </c>
      <c r="B97" s="80">
        <v>2</v>
      </c>
      <c r="C97" s="118">
        <v>0.002725246780461293</v>
      </c>
      <c r="D97" s="80" t="s">
        <v>502</v>
      </c>
      <c r="E97" s="80" t="b">
        <v>0</v>
      </c>
      <c r="F97" s="80" t="b">
        <v>0</v>
      </c>
      <c r="G97" s="80" t="b">
        <v>0</v>
      </c>
    </row>
    <row r="98" spans="1:7" ht="15">
      <c r="A98" s="114" t="s">
        <v>706</v>
      </c>
      <c r="B98" s="80">
        <v>2</v>
      </c>
      <c r="C98" s="118">
        <v>0.002725246780461293</v>
      </c>
      <c r="D98" s="80" t="s">
        <v>502</v>
      </c>
      <c r="E98" s="80" t="b">
        <v>0</v>
      </c>
      <c r="F98" s="80" t="b">
        <v>0</v>
      </c>
      <c r="G98" s="80" t="b">
        <v>0</v>
      </c>
    </row>
    <row r="99" spans="1:7" ht="15">
      <c r="A99" s="114" t="s">
        <v>707</v>
      </c>
      <c r="B99" s="80">
        <v>2</v>
      </c>
      <c r="C99" s="118">
        <v>0.002725246780461293</v>
      </c>
      <c r="D99" s="80" t="s">
        <v>502</v>
      </c>
      <c r="E99" s="80" t="b">
        <v>0</v>
      </c>
      <c r="F99" s="80" t="b">
        <v>0</v>
      </c>
      <c r="G99" s="80" t="b">
        <v>0</v>
      </c>
    </row>
    <row r="100" spans="1:7" ht="15">
      <c r="A100" s="114" t="s">
        <v>708</v>
      </c>
      <c r="B100" s="80">
        <v>2</v>
      </c>
      <c r="C100" s="118">
        <v>0.002725246780461293</v>
      </c>
      <c r="D100" s="80" t="s">
        <v>502</v>
      </c>
      <c r="E100" s="80" t="b">
        <v>0</v>
      </c>
      <c r="F100" s="80" t="b">
        <v>0</v>
      </c>
      <c r="G100" s="80" t="b">
        <v>0</v>
      </c>
    </row>
    <row r="101" spans="1:7" ht="15">
      <c r="A101" s="114" t="s">
        <v>709</v>
      </c>
      <c r="B101" s="80">
        <v>2</v>
      </c>
      <c r="C101" s="118">
        <v>0.0033919798827070986</v>
      </c>
      <c r="D101" s="80" t="s">
        <v>502</v>
      </c>
      <c r="E101" s="80" t="b">
        <v>0</v>
      </c>
      <c r="F101" s="80" t="b">
        <v>0</v>
      </c>
      <c r="G101" s="80" t="b">
        <v>0</v>
      </c>
    </row>
    <row r="102" spans="1:7" ht="15">
      <c r="A102" s="114" t="s">
        <v>710</v>
      </c>
      <c r="B102" s="80">
        <v>2</v>
      </c>
      <c r="C102" s="118">
        <v>0.002725246780461293</v>
      </c>
      <c r="D102" s="80" t="s">
        <v>502</v>
      </c>
      <c r="E102" s="80" t="b">
        <v>0</v>
      </c>
      <c r="F102" s="80" t="b">
        <v>0</v>
      </c>
      <c r="G102" s="80" t="b">
        <v>0</v>
      </c>
    </row>
    <row r="103" spans="1:7" ht="15">
      <c r="A103" s="114" t="s">
        <v>711</v>
      </c>
      <c r="B103" s="80">
        <v>2</v>
      </c>
      <c r="C103" s="118">
        <v>0.0033919798827070986</v>
      </c>
      <c r="D103" s="80" t="s">
        <v>502</v>
      </c>
      <c r="E103" s="80" t="b">
        <v>0</v>
      </c>
      <c r="F103" s="80" t="b">
        <v>0</v>
      </c>
      <c r="G103" s="80" t="b">
        <v>0</v>
      </c>
    </row>
    <row r="104" spans="1:7" ht="15">
      <c r="A104" s="114" t="s">
        <v>712</v>
      </c>
      <c r="B104" s="80">
        <v>2</v>
      </c>
      <c r="C104" s="118">
        <v>0.002725246780461293</v>
      </c>
      <c r="D104" s="80" t="s">
        <v>502</v>
      </c>
      <c r="E104" s="80" t="b">
        <v>0</v>
      </c>
      <c r="F104" s="80" t="b">
        <v>0</v>
      </c>
      <c r="G104" s="80" t="b">
        <v>0</v>
      </c>
    </row>
    <row r="105" spans="1:7" ht="15">
      <c r="A105" s="114" t="s">
        <v>713</v>
      </c>
      <c r="B105" s="80">
        <v>2</v>
      </c>
      <c r="C105" s="118">
        <v>0.0033919798827070986</v>
      </c>
      <c r="D105" s="80" t="s">
        <v>502</v>
      </c>
      <c r="E105" s="80" t="b">
        <v>0</v>
      </c>
      <c r="F105" s="80" t="b">
        <v>0</v>
      </c>
      <c r="G105" s="80" t="b">
        <v>0</v>
      </c>
    </row>
    <row r="106" spans="1:7" ht="15">
      <c r="A106" s="114" t="s">
        <v>714</v>
      </c>
      <c r="B106" s="80">
        <v>2</v>
      </c>
      <c r="C106" s="118">
        <v>0.0033919798827070986</v>
      </c>
      <c r="D106" s="80" t="s">
        <v>502</v>
      </c>
      <c r="E106" s="80" t="b">
        <v>0</v>
      </c>
      <c r="F106" s="80" t="b">
        <v>0</v>
      </c>
      <c r="G106" s="80" t="b">
        <v>0</v>
      </c>
    </row>
    <row r="107" spans="1:7" ht="15">
      <c r="A107" s="114" t="s">
        <v>715</v>
      </c>
      <c r="B107" s="80">
        <v>2</v>
      </c>
      <c r="C107" s="118">
        <v>0.0033919798827070986</v>
      </c>
      <c r="D107" s="80" t="s">
        <v>502</v>
      </c>
      <c r="E107" s="80" t="b">
        <v>0</v>
      </c>
      <c r="F107" s="80" t="b">
        <v>0</v>
      </c>
      <c r="G107" s="80" t="b">
        <v>0</v>
      </c>
    </row>
    <row r="108" spans="1:7" ht="15">
      <c r="A108" s="114" t="s">
        <v>716</v>
      </c>
      <c r="B108" s="80">
        <v>2</v>
      </c>
      <c r="C108" s="118">
        <v>0.002725246780461293</v>
      </c>
      <c r="D108" s="80" t="s">
        <v>502</v>
      </c>
      <c r="E108" s="80" t="b">
        <v>0</v>
      </c>
      <c r="F108" s="80" t="b">
        <v>0</v>
      </c>
      <c r="G108" s="80" t="b">
        <v>0</v>
      </c>
    </row>
    <row r="109" spans="1:7" ht="15">
      <c r="A109" s="114" t="s">
        <v>717</v>
      </c>
      <c r="B109" s="80">
        <v>2</v>
      </c>
      <c r="C109" s="118">
        <v>0.002725246780461293</v>
      </c>
      <c r="D109" s="80" t="s">
        <v>502</v>
      </c>
      <c r="E109" s="80" t="b">
        <v>0</v>
      </c>
      <c r="F109" s="80" t="b">
        <v>0</v>
      </c>
      <c r="G109" s="80" t="b">
        <v>0</v>
      </c>
    </row>
    <row r="110" spans="1:7" ht="15">
      <c r="A110" s="114" t="s">
        <v>718</v>
      </c>
      <c r="B110" s="80">
        <v>2</v>
      </c>
      <c r="C110" s="118">
        <v>0.0033919798827070986</v>
      </c>
      <c r="D110" s="80" t="s">
        <v>502</v>
      </c>
      <c r="E110" s="80" t="b">
        <v>0</v>
      </c>
      <c r="F110" s="80" t="b">
        <v>0</v>
      </c>
      <c r="G110" s="80" t="b">
        <v>0</v>
      </c>
    </row>
    <row r="111" spans="1:7" ht="15">
      <c r="A111" s="114" t="s">
        <v>719</v>
      </c>
      <c r="B111" s="80">
        <v>2</v>
      </c>
      <c r="C111" s="118">
        <v>0.002725246780461293</v>
      </c>
      <c r="D111" s="80" t="s">
        <v>502</v>
      </c>
      <c r="E111" s="80" t="b">
        <v>0</v>
      </c>
      <c r="F111" s="80" t="b">
        <v>0</v>
      </c>
      <c r="G111" s="80" t="b">
        <v>0</v>
      </c>
    </row>
    <row r="112" spans="1:7" ht="15">
      <c r="A112" s="114" t="s">
        <v>720</v>
      </c>
      <c r="B112" s="80">
        <v>2</v>
      </c>
      <c r="C112" s="118">
        <v>0.002725246780461293</v>
      </c>
      <c r="D112" s="80" t="s">
        <v>502</v>
      </c>
      <c r="E112" s="80" t="b">
        <v>0</v>
      </c>
      <c r="F112" s="80" t="b">
        <v>0</v>
      </c>
      <c r="G112" s="80" t="b">
        <v>0</v>
      </c>
    </row>
    <row r="113" spans="1:7" ht="15">
      <c r="A113" s="114" t="s">
        <v>721</v>
      </c>
      <c r="B113" s="80">
        <v>2</v>
      </c>
      <c r="C113" s="118">
        <v>0.0033919798827070986</v>
      </c>
      <c r="D113" s="80" t="s">
        <v>502</v>
      </c>
      <c r="E113" s="80" t="b">
        <v>0</v>
      </c>
      <c r="F113" s="80" t="b">
        <v>0</v>
      </c>
      <c r="G113" s="80" t="b">
        <v>0</v>
      </c>
    </row>
    <row r="114" spans="1:7" ht="15">
      <c r="A114" s="114" t="s">
        <v>722</v>
      </c>
      <c r="B114" s="80">
        <v>2</v>
      </c>
      <c r="C114" s="118">
        <v>0.0033919798827070986</v>
      </c>
      <c r="D114" s="80" t="s">
        <v>502</v>
      </c>
      <c r="E114" s="80" t="b">
        <v>0</v>
      </c>
      <c r="F114" s="80" t="b">
        <v>0</v>
      </c>
      <c r="G114" s="80" t="b">
        <v>0</v>
      </c>
    </row>
    <row r="115" spans="1:7" ht="15">
      <c r="A115" s="114" t="s">
        <v>723</v>
      </c>
      <c r="B115" s="80">
        <v>2</v>
      </c>
      <c r="C115" s="118">
        <v>0.002725246780461293</v>
      </c>
      <c r="D115" s="80" t="s">
        <v>502</v>
      </c>
      <c r="E115" s="80" t="b">
        <v>0</v>
      </c>
      <c r="F115" s="80" t="b">
        <v>0</v>
      </c>
      <c r="G115" s="80" t="b">
        <v>0</v>
      </c>
    </row>
    <row r="116" spans="1:7" ht="15">
      <c r="A116" s="114" t="s">
        <v>724</v>
      </c>
      <c r="B116" s="80">
        <v>2</v>
      </c>
      <c r="C116" s="118">
        <v>0.0033919798827070986</v>
      </c>
      <c r="D116" s="80" t="s">
        <v>502</v>
      </c>
      <c r="E116" s="80" t="b">
        <v>0</v>
      </c>
      <c r="F116" s="80" t="b">
        <v>0</v>
      </c>
      <c r="G116" s="80" t="b">
        <v>0</v>
      </c>
    </row>
    <row r="117" spans="1:7" ht="15">
      <c r="A117" s="114" t="s">
        <v>725</v>
      </c>
      <c r="B117" s="80">
        <v>2</v>
      </c>
      <c r="C117" s="118">
        <v>0.0033919798827070986</v>
      </c>
      <c r="D117" s="80" t="s">
        <v>502</v>
      </c>
      <c r="E117" s="80" t="b">
        <v>0</v>
      </c>
      <c r="F117" s="80" t="b">
        <v>0</v>
      </c>
      <c r="G117" s="80" t="b">
        <v>0</v>
      </c>
    </row>
    <row r="118" spans="1:7" ht="15">
      <c r="A118" s="114" t="s">
        <v>726</v>
      </c>
      <c r="B118" s="80">
        <v>2</v>
      </c>
      <c r="C118" s="118">
        <v>0.0033919798827070986</v>
      </c>
      <c r="D118" s="80" t="s">
        <v>502</v>
      </c>
      <c r="E118" s="80" t="b">
        <v>0</v>
      </c>
      <c r="F118" s="80" t="b">
        <v>0</v>
      </c>
      <c r="G118" s="80" t="b">
        <v>0</v>
      </c>
    </row>
    <row r="119" spans="1:7" ht="15">
      <c r="A119" s="114" t="s">
        <v>727</v>
      </c>
      <c r="B119" s="80">
        <v>2</v>
      </c>
      <c r="C119" s="118">
        <v>0.002725246780461293</v>
      </c>
      <c r="D119" s="80" t="s">
        <v>502</v>
      </c>
      <c r="E119" s="80" t="b">
        <v>0</v>
      </c>
      <c r="F119" s="80" t="b">
        <v>0</v>
      </c>
      <c r="G119" s="80" t="b">
        <v>0</v>
      </c>
    </row>
    <row r="120" spans="1:7" ht="15">
      <c r="A120" s="114" t="s">
        <v>728</v>
      </c>
      <c r="B120" s="80">
        <v>2</v>
      </c>
      <c r="C120" s="118">
        <v>0.0033919798827070986</v>
      </c>
      <c r="D120" s="80" t="s">
        <v>502</v>
      </c>
      <c r="E120" s="80" t="b">
        <v>0</v>
      </c>
      <c r="F120" s="80" t="b">
        <v>0</v>
      </c>
      <c r="G120" s="80" t="b">
        <v>0</v>
      </c>
    </row>
    <row r="121" spans="1:7" ht="15">
      <c r="A121" s="114" t="s">
        <v>729</v>
      </c>
      <c r="B121" s="80">
        <v>2</v>
      </c>
      <c r="C121" s="118">
        <v>0.002725246780461293</v>
      </c>
      <c r="D121" s="80" t="s">
        <v>502</v>
      </c>
      <c r="E121" s="80" t="b">
        <v>0</v>
      </c>
      <c r="F121" s="80" t="b">
        <v>0</v>
      </c>
      <c r="G121" s="80" t="b">
        <v>0</v>
      </c>
    </row>
    <row r="122" spans="1:7" ht="15">
      <c r="A122" s="114" t="s">
        <v>730</v>
      </c>
      <c r="B122" s="80">
        <v>2</v>
      </c>
      <c r="C122" s="118">
        <v>0.0033919798827070986</v>
      </c>
      <c r="D122" s="80" t="s">
        <v>502</v>
      </c>
      <c r="E122" s="80" t="b">
        <v>1</v>
      </c>
      <c r="F122" s="80" t="b">
        <v>0</v>
      </c>
      <c r="G122" s="80" t="b">
        <v>0</v>
      </c>
    </row>
    <row r="123" spans="1:7" ht="15">
      <c r="A123" s="114" t="s">
        <v>731</v>
      </c>
      <c r="B123" s="80">
        <v>2</v>
      </c>
      <c r="C123" s="118">
        <v>0.002725246780461293</v>
      </c>
      <c r="D123" s="80" t="s">
        <v>502</v>
      </c>
      <c r="E123" s="80" t="b">
        <v>0</v>
      </c>
      <c r="F123" s="80" t="b">
        <v>0</v>
      </c>
      <c r="G123" s="80" t="b">
        <v>0</v>
      </c>
    </row>
    <row r="124" spans="1:7" ht="15">
      <c r="A124" s="114" t="s">
        <v>732</v>
      </c>
      <c r="B124" s="80">
        <v>2</v>
      </c>
      <c r="C124" s="118">
        <v>0.002725246780461293</v>
      </c>
      <c r="D124" s="80" t="s">
        <v>502</v>
      </c>
      <c r="E124" s="80" t="b">
        <v>0</v>
      </c>
      <c r="F124" s="80" t="b">
        <v>0</v>
      </c>
      <c r="G124" s="80" t="b">
        <v>0</v>
      </c>
    </row>
    <row r="125" spans="1:7" ht="15">
      <c r="A125" s="114" t="s">
        <v>733</v>
      </c>
      <c r="B125" s="80">
        <v>2</v>
      </c>
      <c r="C125" s="118">
        <v>0.002725246780461293</v>
      </c>
      <c r="D125" s="80" t="s">
        <v>502</v>
      </c>
      <c r="E125" s="80" t="b">
        <v>0</v>
      </c>
      <c r="F125" s="80" t="b">
        <v>0</v>
      </c>
      <c r="G125" s="80" t="b">
        <v>0</v>
      </c>
    </row>
    <row r="126" spans="1:7" ht="15">
      <c r="A126" s="114" t="s">
        <v>734</v>
      </c>
      <c r="B126" s="80">
        <v>2</v>
      </c>
      <c r="C126" s="118">
        <v>0.002725246780461293</v>
      </c>
      <c r="D126" s="80" t="s">
        <v>502</v>
      </c>
      <c r="E126" s="80" t="b">
        <v>0</v>
      </c>
      <c r="F126" s="80" t="b">
        <v>0</v>
      </c>
      <c r="G126" s="80" t="b">
        <v>0</v>
      </c>
    </row>
    <row r="127" spans="1:7" ht="15">
      <c r="A127" s="114" t="s">
        <v>735</v>
      </c>
      <c r="B127" s="80">
        <v>2</v>
      </c>
      <c r="C127" s="118">
        <v>0.0033919798827070986</v>
      </c>
      <c r="D127" s="80" t="s">
        <v>502</v>
      </c>
      <c r="E127" s="80" t="b">
        <v>0</v>
      </c>
      <c r="F127" s="80" t="b">
        <v>0</v>
      </c>
      <c r="G127" s="80" t="b">
        <v>0</v>
      </c>
    </row>
    <row r="128" spans="1:7" ht="15">
      <c r="A128" s="114" t="s">
        <v>736</v>
      </c>
      <c r="B128" s="80">
        <v>2</v>
      </c>
      <c r="C128" s="118">
        <v>0.002725246780461293</v>
      </c>
      <c r="D128" s="80" t="s">
        <v>502</v>
      </c>
      <c r="E128" s="80" t="b">
        <v>0</v>
      </c>
      <c r="F128" s="80" t="b">
        <v>0</v>
      </c>
      <c r="G128" s="80" t="b">
        <v>0</v>
      </c>
    </row>
    <row r="129" spans="1:7" ht="15">
      <c r="A129" s="114" t="s">
        <v>737</v>
      </c>
      <c r="B129" s="80">
        <v>2</v>
      </c>
      <c r="C129" s="118">
        <v>0.002725246780461293</v>
      </c>
      <c r="D129" s="80" t="s">
        <v>502</v>
      </c>
      <c r="E129" s="80" t="b">
        <v>0</v>
      </c>
      <c r="F129" s="80" t="b">
        <v>0</v>
      </c>
      <c r="G129" s="80" t="b">
        <v>0</v>
      </c>
    </row>
    <row r="130" spans="1:7" ht="15">
      <c r="A130" s="114" t="s">
        <v>738</v>
      </c>
      <c r="B130" s="80">
        <v>2</v>
      </c>
      <c r="C130" s="118">
        <v>0.0033919798827070986</v>
      </c>
      <c r="D130" s="80" t="s">
        <v>502</v>
      </c>
      <c r="E130" s="80" t="b">
        <v>0</v>
      </c>
      <c r="F130" s="80" t="b">
        <v>0</v>
      </c>
      <c r="G130" s="80" t="b">
        <v>0</v>
      </c>
    </row>
    <row r="131" spans="1:7" ht="15">
      <c r="A131" s="114" t="s">
        <v>739</v>
      </c>
      <c r="B131" s="80">
        <v>2</v>
      </c>
      <c r="C131" s="118">
        <v>0.002725246780461293</v>
      </c>
      <c r="D131" s="80" t="s">
        <v>502</v>
      </c>
      <c r="E131" s="80" t="b">
        <v>0</v>
      </c>
      <c r="F131" s="80" t="b">
        <v>0</v>
      </c>
      <c r="G131" s="80" t="b">
        <v>0</v>
      </c>
    </row>
    <row r="132" spans="1:7" ht="15">
      <c r="A132" s="114" t="s">
        <v>740</v>
      </c>
      <c r="B132" s="80">
        <v>2</v>
      </c>
      <c r="C132" s="118">
        <v>0.002725246780461293</v>
      </c>
      <c r="D132" s="80" t="s">
        <v>502</v>
      </c>
      <c r="E132" s="80" t="b">
        <v>0</v>
      </c>
      <c r="F132" s="80" t="b">
        <v>0</v>
      </c>
      <c r="G132" s="80" t="b">
        <v>0</v>
      </c>
    </row>
    <row r="133" spans="1:7" ht="15">
      <c r="A133" s="114" t="s">
        <v>741</v>
      </c>
      <c r="B133" s="80">
        <v>2</v>
      </c>
      <c r="C133" s="118">
        <v>0.002725246780461293</v>
      </c>
      <c r="D133" s="80" t="s">
        <v>502</v>
      </c>
      <c r="E133" s="80" t="b">
        <v>0</v>
      </c>
      <c r="F133" s="80" t="b">
        <v>0</v>
      </c>
      <c r="G133" s="80" t="b">
        <v>0</v>
      </c>
    </row>
    <row r="134" spans="1:7" ht="15">
      <c r="A134" s="114" t="s">
        <v>742</v>
      </c>
      <c r="B134" s="80">
        <v>2</v>
      </c>
      <c r="C134" s="118">
        <v>0.002725246780461293</v>
      </c>
      <c r="D134" s="80" t="s">
        <v>502</v>
      </c>
      <c r="E134" s="80" t="b">
        <v>0</v>
      </c>
      <c r="F134" s="80" t="b">
        <v>0</v>
      </c>
      <c r="G134" s="80" t="b">
        <v>0</v>
      </c>
    </row>
    <row r="135" spans="1:7" ht="15">
      <c r="A135" s="114" t="s">
        <v>743</v>
      </c>
      <c r="B135" s="80">
        <v>2</v>
      </c>
      <c r="C135" s="118">
        <v>0.002725246780461293</v>
      </c>
      <c r="D135" s="80" t="s">
        <v>502</v>
      </c>
      <c r="E135" s="80" t="b">
        <v>0</v>
      </c>
      <c r="F135" s="80" t="b">
        <v>0</v>
      </c>
      <c r="G135" s="80" t="b">
        <v>0</v>
      </c>
    </row>
    <row r="136" spans="1:7" ht="15">
      <c r="A136" s="114" t="s">
        <v>744</v>
      </c>
      <c r="B136" s="80">
        <v>2</v>
      </c>
      <c r="C136" s="118">
        <v>0.002725246780461293</v>
      </c>
      <c r="D136" s="80" t="s">
        <v>502</v>
      </c>
      <c r="E136" s="80" t="b">
        <v>0</v>
      </c>
      <c r="F136" s="80" t="b">
        <v>0</v>
      </c>
      <c r="G136" s="80" t="b">
        <v>0</v>
      </c>
    </row>
    <row r="137" spans="1:7" ht="15">
      <c r="A137" s="114" t="s">
        <v>745</v>
      </c>
      <c r="B137" s="80">
        <v>2</v>
      </c>
      <c r="C137" s="118">
        <v>0.002725246780461293</v>
      </c>
      <c r="D137" s="80" t="s">
        <v>502</v>
      </c>
      <c r="E137" s="80" t="b">
        <v>0</v>
      </c>
      <c r="F137" s="80" t="b">
        <v>0</v>
      </c>
      <c r="G137" s="80" t="b">
        <v>0</v>
      </c>
    </row>
    <row r="138" spans="1:7" ht="15">
      <c r="A138" s="114" t="s">
        <v>746</v>
      </c>
      <c r="B138" s="80">
        <v>2</v>
      </c>
      <c r="C138" s="118">
        <v>0.002725246780461293</v>
      </c>
      <c r="D138" s="80" t="s">
        <v>502</v>
      </c>
      <c r="E138" s="80" t="b">
        <v>0</v>
      </c>
      <c r="F138" s="80" t="b">
        <v>0</v>
      </c>
      <c r="G138" s="80" t="b">
        <v>0</v>
      </c>
    </row>
    <row r="139" spans="1:7" ht="15">
      <c r="A139" s="114" t="s">
        <v>747</v>
      </c>
      <c r="B139" s="80">
        <v>2</v>
      </c>
      <c r="C139" s="118">
        <v>0.002725246780461293</v>
      </c>
      <c r="D139" s="80" t="s">
        <v>502</v>
      </c>
      <c r="E139" s="80" t="b">
        <v>0</v>
      </c>
      <c r="F139" s="80" t="b">
        <v>0</v>
      </c>
      <c r="G139" s="80" t="b">
        <v>0</v>
      </c>
    </row>
    <row r="140" spans="1:7" ht="15">
      <c r="A140" s="114" t="s">
        <v>748</v>
      </c>
      <c r="B140" s="80">
        <v>2</v>
      </c>
      <c r="C140" s="118">
        <v>0.002725246780461293</v>
      </c>
      <c r="D140" s="80" t="s">
        <v>502</v>
      </c>
      <c r="E140" s="80" t="b">
        <v>0</v>
      </c>
      <c r="F140" s="80" t="b">
        <v>0</v>
      </c>
      <c r="G140" s="80" t="b">
        <v>0</v>
      </c>
    </row>
    <row r="141" spans="1:7" ht="15">
      <c r="A141" s="114" t="s">
        <v>749</v>
      </c>
      <c r="B141" s="80">
        <v>2</v>
      </c>
      <c r="C141" s="118">
        <v>0.002725246780461293</v>
      </c>
      <c r="D141" s="80" t="s">
        <v>502</v>
      </c>
      <c r="E141" s="80" t="b">
        <v>0</v>
      </c>
      <c r="F141" s="80" t="b">
        <v>0</v>
      </c>
      <c r="G141" s="80" t="b">
        <v>0</v>
      </c>
    </row>
    <row r="142" spans="1:7" ht="15">
      <c r="A142" s="114" t="s">
        <v>750</v>
      </c>
      <c r="B142" s="80">
        <v>2</v>
      </c>
      <c r="C142" s="118">
        <v>0.002725246780461293</v>
      </c>
      <c r="D142" s="80" t="s">
        <v>502</v>
      </c>
      <c r="E142" s="80" t="b">
        <v>0</v>
      </c>
      <c r="F142" s="80" t="b">
        <v>0</v>
      </c>
      <c r="G142" s="80" t="b">
        <v>0</v>
      </c>
    </row>
    <row r="143" spans="1:7" ht="15">
      <c r="A143" s="114" t="s">
        <v>751</v>
      </c>
      <c r="B143" s="80">
        <v>2</v>
      </c>
      <c r="C143" s="118">
        <v>0.002725246780461293</v>
      </c>
      <c r="D143" s="80" t="s">
        <v>502</v>
      </c>
      <c r="E143" s="80" t="b">
        <v>1</v>
      </c>
      <c r="F143" s="80" t="b">
        <v>0</v>
      </c>
      <c r="G143" s="80" t="b">
        <v>0</v>
      </c>
    </row>
    <row r="144" spans="1:7" ht="15">
      <c r="A144" s="114" t="s">
        <v>752</v>
      </c>
      <c r="B144" s="80">
        <v>2</v>
      </c>
      <c r="C144" s="118">
        <v>0.002725246780461293</v>
      </c>
      <c r="D144" s="80" t="s">
        <v>502</v>
      </c>
      <c r="E144" s="80" t="b">
        <v>0</v>
      </c>
      <c r="F144" s="80" t="b">
        <v>0</v>
      </c>
      <c r="G144" s="80" t="b">
        <v>0</v>
      </c>
    </row>
    <row r="145" spans="1:7" ht="15">
      <c r="A145" s="114" t="s">
        <v>753</v>
      </c>
      <c r="B145" s="80">
        <v>2</v>
      </c>
      <c r="C145" s="118">
        <v>0.002725246780461293</v>
      </c>
      <c r="D145" s="80" t="s">
        <v>502</v>
      </c>
      <c r="E145" s="80" t="b">
        <v>0</v>
      </c>
      <c r="F145" s="80" t="b">
        <v>0</v>
      </c>
      <c r="G145" s="80" t="b">
        <v>0</v>
      </c>
    </row>
    <row r="146" spans="1:7" ht="15">
      <c r="A146" s="114" t="s">
        <v>754</v>
      </c>
      <c r="B146" s="80">
        <v>2</v>
      </c>
      <c r="C146" s="118">
        <v>0.002725246780461293</v>
      </c>
      <c r="D146" s="80" t="s">
        <v>502</v>
      </c>
      <c r="E146" s="80" t="b">
        <v>0</v>
      </c>
      <c r="F146" s="80" t="b">
        <v>0</v>
      </c>
      <c r="G146" s="80" t="b">
        <v>0</v>
      </c>
    </row>
    <row r="147" spans="1:7" ht="15">
      <c r="A147" s="114" t="s">
        <v>755</v>
      </c>
      <c r="B147" s="80">
        <v>2</v>
      </c>
      <c r="C147" s="118">
        <v>0.002725246780461293</v>
      </c>
      <c r="D147" s="80" t="s">
        <v>502</v>
      </c>
      <c r="E147" s="80" t="b">
        <v>0</v>
      </c>
      <c r="F147" s="80" t="b">
        <v>0</v>
      </c>
      <c r="G147" s="80" t="b">
        <v>0</v>
      </c>
    </row>
    <row r="148" spans="1:7" ht="15">
      <c r="A148" s="114" t="s">
        <v>756</v>
      </c>
      <c r="B148" s="80">
        <v>2</v>
      </c>
      <c r="C148" s="118">
        <v>0.002725246780461293</v>
      </c>
      <c r="D148" s="80" t="s">
        <v>502</v>
      </c>
      <c r="E148" s="80" t="b">
        <v>0</v>
      </c>
      <c r="F148" s="80" t="b">
        <v>0</v>
      </c>
      <c r="G148" s="80" t="b">
        <v>0</v>
      </c>
    </row>
    <row r="149" spans="1:7" ht="15">
      <c r="A149" s="114" t="s">
        <v>757</v>
      </c>
      <c r="B149" s="80">
        <v>2</v>
      </c>
      <c r="C149" s="118">
        <v>0.0033919798827070986</v>
      </c>
      <c r="D149" s="80" t="s">
        <v>502</v>
      </c>
      <c r="E149" s="80" t="b">
        <v>0</v>
      </c>
      <c r="F149" s="80" t="b">
        <v>0</v>
      </c>
      <c r="G149" s="80" t="b">
        <v>0</v>
      </c>
    </row>
    <row r="150" spans="1:7" ht="15">
      <c r="A150" s="114" t="s">
        <v>758</v>
      </c>
      <c r="B150" s="80">
        <v>2</v>
      </c>
      <c r="C150" s="118">
        <v>0.0033919798827070986</v>
      </c>
      <c r="D150" s="80" t="s">
        <v>502</v>
      </c>
      <c r="E150" s="80" t="b">
        <v>0</v>
      </c>
      <c r="F150" s="80" t="b">
        <v>0</v>
      </c>
      <c r="G150" s="80" t="b">
        <v>0</v>
      </c>
    </row>
    <row r="151" spans="1:7" ht="15">
      <c r="A151" s="114" t="s">
        <v>759</v>
      </c>
      <c r="B151" s="80">
        <v>2</v>
      </c>
      <c r="C151" s="118">
        <v>0.002725246780461293</v>
      </c>
      <c r="D151" s="80" t="s">
        <v>502</v>
      </c>
      <c r="E151" s="80" t="b">
        <v>0</v>
      </c>
      <c r="F151" s="80" t="b">
        <v>0</v>
      </c>
      <c r="G151" s="80" t="b">
        <v>0</v>
      </c>
    </row>
    <row r="152" spans="1:7" ht="15">
      <c r="A152" s="114" t="s">
        <v>760</v>
      </c>
      <c r="B152" s="80">
        <v>2</v>
      </c>
      <c r="C152" s="118">
        <v>0.002725246780461293</v>
      </c>
      <c r="D152" s="80" t="s">
        <v>502</v>
      </c>
      <c r="E152" s="80" t="b">
        <v>0</v>
      </c>
      <c r="F152" s="80" t="b">
        <v>0</v>
      </c>
      <c r="G152" s="80" t="b">
        <v>0</v>
      </c>
    </row>
    <row r="153" spans="1:7" ht="15">
      <c r="A153" s="114" t="s">
        <v>761</v>
      </c>
      <c r="B153" s="80">
        <v>2</v>
      </c>
      <c r="C153" s="118">
        <v>0.0033919798827070986</v>
      </c>
      <c r="D153" s="80" t="s">
        <v>502</v>
      </c>
      <c r="E153" s="80" t="b">
        <v>0</v>
      </c>
      <c r="F153" s="80" t="b">
        <v>0</v>
      </c>
      <c r="G153" s="80" t="b">
        <v>0</v>
      </c>
    </row>
    <row r="154" spans="1:7" ht="15">
      <c r="A154" s="114" t="s">
        <v>762</v>
      </c>
      <c r="B154" s="80">
        <v>2</v>
      </c>
      <c r="C154" s="118">
        <v>0.002725246780461293</v>
      </c>
      <c r="D154" s="80" t="s">
        <v>502</v>
      </c>
      <c r="E154" s="80" t="b">
        <v>0</v>
      </c>
      <c r="F154" s="80" t="b">
        <v>0</v>
      </c>
      <c r="G154" s="80" t="b">
        <v>0</v>
      </c>
    </row>
    <row r="155" spans="1:7" ht="15">
      <c r="A155" s="114" t="s">
        <v>763</v>
      </c>
      <c r="B155" s="80">
        <v>2</v>
      </c>
      <c r="C155" s="118">
        <v>0.002725246780461293</v>
      </c>
      <c r="D155" s="80" t="s">
        <v>502</v>
      </c>
      <c r="E155" s="80" t="b">
        <v>0</v>
      </c>
      <c r="F155" s="80" t="b">
        <v>0</v>
      </c>
      <c r="G155" s="80" t="b">
        <v>0</v>
      </c>
    </row>
    <row r="156" spans="1:7" ht="15">
      <c r="A156" s="114" t="s">
        <v>584</v>
      </c>
      <c r="B156" s="80">
        <v>2</v>
      </c>
      <c r="C156" s="118">
        <v>0.0033919798827070986</v>
      </c>
      <c r="D156" s="80" t="s">
        <v>502</v>
      </c>
      <c r="E156" s="80" t="b">
        <v>0</v>
      </c>
      <c r="F156" s="80" t="b">
        <v>0</v>
      </c>
      <c r="G156" s="80" t="b">
        <v>0</v>
      </c>
    </row>
    <row r="157" spans="1:7" ht="15">
      <c r="A157" s="114" t="s">
        <v>585</v>
      </c>
      <c r="B157" s="80">
        <v>2</v>
      </c>
      <c r="C157" s="118">
        <v>0.0033919798827070986</v>
      </c>
      <c r="D157" s="80" t="s">
        <v>502</v>
      </c>
      <c r="E157" s="80" t="b">
        <v>0</v>
      </c>
      <c r="F157" s="80" t="b">
        <v>0</v>
      </c>
      <c r="G157" s="80" t="b">
        <v>0</v>
      </c>
    </row>
    <row r="158" spans="1:7" ht="15">
      <c r="A158" s="114" t="s">
        <v>764</v>
      </c>
      <c r="B158" s="80">
        <v>2</v>
      </c>
      <c r="C158" s="118">
        <v>0.002725246780461293</v>
      </c>
      <c r="D158" s="80" t="s">
        <v>502</v>
      </c>
      <c r="E158" s="80" t="b">
        <v>0</v>
      </c>
      <c r="F158" s="80" t="b">
        <v>0</v>
      </c>
      <c r="G158" s="80" t="b">
        <v>0</v>
      </c>
    </row>
    <row r="159" spans="1:7" ht="15">
      <c r="A159" s="114" t="s">
        <v>765</v>
      </c>
      <c r="B159" s="80">
        <v>2</v>
      </c>
      <c r="C159" s="118">
        <v>0.0033919798827070986</v>
      </c>
      <c r="D159" s="80" t="s">
        <v>502</v>
      </c>
      <c r="E159" s="80" t="b">
        <v>0</v>
      </c>
      <c r="F159" s="80" t="b">
        <v>0</v>
      </c>
      <c r="G159" s="80" t="b">
        <v>0</v>
      </c>
    </row>
    <row r="160" spans="1:7" ht="15">
      <c r="A160" s="114" t="s">
        <v>766</v>
      </c>
      <c r="B160" s="80">
        <v>2</v>
      </c>
      <c r="C160" s="118">
        <v>0.0033919798827070986</v>
      </c>
      <c r="D160" s="80" t="s">
        <v>502</v>
      </c>
      <c r="E160" s="80" t="b">
        <v>0</v>
      </c>
      <c r="F160" s="80" t="b">
        <v>0</v>
      </c>
      <c r="G160" s="80" t="b">
        <v>0</v>
      </c>
    </row>
    <row r="161" spans="1:7" ht="15">
      <c r="A161" s="114" t="s">
        <v>767</v>
      </c>
      <c r="B161" s="80">
        <v>2</v>
      </c>
      <c r="C161" s="118">
        <v>0.002725246780461293</v>
      </c>
      <c r="D161" s="80" t="s">
        <v>502</v>
      </c>
      <c r="E161" s="80" t="b">
        <v>0</v>
      </c>
      <c r="F161" s="80" t="b">
        <v>0</v>
      </c>
      <c r="G161" s="80" t="b">
        <v>0</v>
      </c>
    </row>
    <row r="162" spans="1:7" ht="15">
      <c r="A162" s="114" t="s">
        <v>768</v>
      </c>
      <c r="B162" s="80">
        <v>2</v>
      </c>
      <c r="C162" s="118">
        <v>0.0033919798827070986</v>
      </c>
      <c r="D162" s="80" t="s">
        <v>502</v>
      </c>
      <c r="E162" s="80" t="b">
        <v>0</v>
      </c>
      <c r="F162" s="80" t="b">
        <v>0</v>
      </c>
      <c r="G162" s="80" t="b">
        <v>0</v>
      </c>
    </row>
    <row r="163" spans="1:7" ht="15">
      <c r="A163" s="114" t="s">
        <v>548</v>
      </c>
      <c r="B163" s="80">
        <v>8</v>
      </c>
      <c r="C163" s="118">
        <v>0.0024214211809411262</v>
      </c>
      <c r="D163" s="80" t="s">
        <v>472</v>
      </c>
      <c r="E163" s="80" t="b">
        <v>0</v>
      </c>
      <c r="F163" s="80" t="b">
        <v>0</v>
      </c>
      <c r="G163" s="80" t="b">
        <v>0</v>
      </c>
    </row>
    <row r="164" spans="1:7" ht="15">
      <c r="A164" s="114" t="s">
        <v>551</v>
      </c>
      <c r="B164" s="80">
        <v>4</v>
      </c>
      <c r="C164" s="118">
        <v>0.008335680902044082</v>
      </c>
      <c r="D164" s="80" t="s">
        <v>472</v>
      </c>
      <c r="E164" s="80" t="b">
        <v>1</v>
      </c>
      <c r="F164" s="80" t="b">
        <v>0</v>
      </c>
      <c r="G164" s="80" t="b">
        <v>0</v>
      </c>
    </row>
    <row r="165" spans="1:7" ht="15">
      <c r="A165" s="114" t="s">
        <v>552</v>
      </c>
      <c r="B165" s="80">
        <v>4</v>
      </c>
      <c r="C165" s="118">
        <v>0.008335680902044082</v>
      </c>
      <c r="D165" s="80" t="s">
        <v>472</v>
      </c>
      <c r="E165" s="80" t="b">
        <v>0</v>
      </c>
      <c r="F165" s="80" t="b">
        <v>0</v>
      </c>
      <c r="G165" s="80" t="b">
        <v>0</v>
      </c>
    </row>
    <row r="166" spans="1:7" ht="15">
      <c r="A166" s="114" t="s">
        <v>554</v>
      </c>
      <c r="B166" s="80">
        <v>3</v>
      </c>
      <c r="C166" s="118">
        <v>0.00846960807194667</v>
      </c>
      <c r="D166" s="80" t="s">
        <v>472</v>
      </c>
      <c r="E166" s="80" t="b">
        <v>0</v>
      </c>
      <c r="F166" s="80" t="b">
        <v>0</v>
      </c>
      <c r="G166" s="80" t="b">
        <v>0</v>
      </c>
    </row>
    <row r="167" spans="1:7" ht="15">
      <c r="A167" s="114" t="s">
        <v>555</v>
      </c>
      <c r="B167" s="80">
        <v>3</v>
      </c>
      <c r="C167" s="118">
        <v>0.011595488410213203</v>
      </c>
      <c r="D167" s="80" t="s">
        <v>472</v>
      </c>
      <c r="E167" s="80" t="b">
        <v>0</v>
      </c>
      <c r="F167" s="80" t="b">
        <v>0</v>
      </c>
      <c r="G167" s="80" t="b">
        <v>0</v>
      </c>
    </row>
    <row r="168" spans="1:7" ht="15">
      <c r="A168" s="114" t="s">
        <v>556</v>
      </c>
      <c r="B168" s="80">
        <v>3</v>
      </c>
      <c r="C168" s="118">
        <v>0.01693921614389334</v>
      </c>
      <c r="D168" s="80" t="s">
        <v>472</v>
      </c>
      <c r="E168" s="80" t="b">
        <v>0</v>
      </c>
      <c r="F168" s="80" t="b">
        <v>0</v>
      </c>
      <c r="G168" s="80" t="b">
        <v>0</v>
      </c>
    </row>
    <row r="169" spans="1:7" ht="15">
      <c r="A169" s="114" t="s">
        <v>549</v>
      </c>
      <c r="B169" s="80">
        <v>3</v>
      </c>
      <c r="C169" s="118">
        <v>0.00846960807194667</v>
      </c>
      <c r="D169" s="80" t="s">
        <v>472</v>
      </c>
      <c r="E169" s="80" t="b">
        <v>0</v>
      </c>
      <c r="F169" s="80" t="b">
        <v>0</v>
      </c>
      <c r="G169" s="80" t="b">
        <v>0</v>
      </c>
    </row>
    <row r="170" spans="1:7" ht="15">
      <c r="A170" s="114" t="s">
        <v>557</v>
      </c>
      <c r="B170" s="80">
        <v>2</v>
      </c>
      <c r="C170" s="118">
        <v>0.007730325606808802</v>
      </c>
      <c r="D170" s="80" t="s">
        <v>472</v>
      </c>
      <c r="E170" s="80" t="b">
        <v>0</v>
      </c>
      <c r="F170" s="80" t="b">
        <v>0</v>
      </c>
      <c r="G170" s="80" t="b">
        <v>0</v>
      </c>
    </row>
    <row r="171" spans="1:7" ht="15">
      <c r="A171" s="114" t="s">
        <v>558</v>
      </c>
      <c r="B171" s="80">
        <v>2</v>
      </c>
      <c r="C171" s="118">
        <v>0.01129281076259556</v>
      </c>
      <c r="D171" s="80" t="s">
        <v>472</v>
      </c>
      <c r="E171" s="80" t="b">
        <v>0</v>
      </c>
      <c r="F171" s="80" t="b">
        <v>0</v>
      </c>
      <c r="G171" s="80" t="b">
        <v>0</v>
      </c>
    </row>
    <row r="172" spans="1:7" ht="15">
      <c r="A172" s="114" t="s">
        <v>559</v>
      </c>
      <c r="B172" s="80">
        <v>2</v>
      </c>
      <c r="C172" s="118">
        <v>0.007730325606808802</v>
      </c>
      <c r="D172" s="80" t="s">
        <v>472</v>
      </c>
      <c r="E172" s="80" t="b">
        <v>0</v>
      </c>
      <c r="F172" s="80" t="b">
        <v>0</v>
      </c>
      <c r="G172" s="80" t="b">
        <v>0</v>
      </c>
    </row>
    <row r="173" spans="1:7" ht="15">
      <c r="A173" s="114" t="s">
        <v>709</v>
      </c>
      <c r="B173" s="80">
        <v>2</v>
      </c>
      <c r="C173" s="118">
        <v>0.01129281076259556</v>
      </c>
      <c r="D173" s="80" t="s">
        <v>472</v>
      </c>
      <c r="E173" s="80" t="b">
        <v>0</v>
      </c>
      <c r="F173" s="80" t="b">
        <v>0</v>
      </c>
      <c r="G173" s="80" t="b">
        <v>0</v>
      </c>
    </row>
    <row r="174" spans="1:7" ht="15">
      <c r="A174" s="114" t="s">
        <v>711</v>
      </c>
      <c r="B174" s="80">
        <v>2</v>
      </c>
      <c r="C174" s="118">
        <v>0.01129281076259556</v>
      </c>
      <c r="D174" s="80" t="s">
        <v>472</v>
      </c>
      <c r="E174" s="80" t="b">
        <v>0</v>
      </c>
      <c r="F174" s="80" t="b">
        <v>0</v>
      </c>
      <c r="G174" s="80" t="b">
        <v>0</v>
      </c>
    </row>
    <row r="175" spans="1:7" ht="15">
      <c r="A175" s="114" t="s">
        <v>713</v>
      </c>
      <c r="B175" s="80">
        <v>2</v>
      </c>
      <c r="C175" s="118">
        <v>0.01129281076259556</v>
      </c>
      <c r="D175" s="80" t="s">
        <v>472</v>
      </c>
      <c r="E175" s="80" t="b">
        <v>0</v>
      </c>
      <c r="F175" s="80" t="b">
        <v>0</v>
      </c>
      <c r="G175" s="80" t="b">
        <v>0</v>
      </c>
    </row>
    <row r="176" spans="1:7" ht="15">
      <c r="A176" s="114" t="s">
        <v>714</v>
      </c>
      <c r="B176" s="80">
        <v>2</v>
      </c>
      <c r="C176" s="118">
        <v>0.01129281076259556</v>
      </c>
      <c r="D176" s="80" t="s">
        <v>472</v>
      </c>
      <c r="E176" s="80" t="b">
        <v>0</v>
      </c>
      <c r="F176" s="80" t="b">
        <v>0</v>
      </c>
      <c r="G176" s="80" t="b">
        <v>0</v>
      </c>
    </row>
    <row r="177" spans="1:7" ht="15">
      <c r="A177" s="114" t="s">
        <v>715</v>
      </c>
      <c r="B177" s="80">
        <v>2</v>
      </c>
      <c r="C177" s="118">
        <v>0.01129281076259556</v>
      </c>
      <c r="D177" s="80" t="s">
        <v>472</v>
      </c>
      <c r="E177" s="80" t="b">
        <v>0</v>
      </c>
      <c r="F177" s="80" t="b">
        <v>0</v>
      </c>
      <c r="G177" s="80" t="b">
        <v>0</v>
      </c>
    </row>
    <row r="178" spans="1:7" ht="15">
      <c r="A178" s="114" t="s">
        <v>573</v>
      </c>
      <c r="B178" s="80">
        <v>2</v>
      </c>
      <c r="C178" s="118">
        <v>0.007730325606808802</v>
      </c>
      <c r="D178" s="80" t="s">
        <v>472</v>
      </c>
      <c r="E178" s="80" t="b">
        <v>0</v>
      </c>
      <c r="F178" s="80" t="b">
        <v>0</v>
      </c>
      <c r="G178" s="80" t="b">
        <v>0</v>
      </c>
    </row>
    <row r="179" spans="1:7" ht="15">
      <c r="A179" s="114" t="s">
        <v>646</v>
      </c>
      <c r="B179" s="80">
        <v>2</v>
      </c>
      <c r="C179" s="118">
        <v>0.007730325606808802</v>
      </c>
      <c r="D179" s="80" t="s">
        <v>472</v>
      </c>
      <c r="E179" s="80" t="b">
        <v>0</v>
      </c>
      <c r="F179" s="80" t="b">
        <v>0</v>
      </c>
      <c r="G179" s="80" t="b">
        <v>0</v>
      </c>
    </row>
    <row r="180" spans="1:7" ht="15">
      <c r="A180" s="114" t="s">
        <v>718</v>
      </c>
      <c r="B180" s="80">
        <v>2</v>
      </c>
      <c r="C180" s="118">
        <v>0.01129281076259556</v>
      </c>
      <c r="D180" s="80" t="s">
        <v>472</v>
      </c>
      <c r="E180" s="80" t="b">
        <v>0</v>
      </c>
      <c r="F180" s="80" t="b">
        <v>0</v>
      </c>
      <c r="G180" s="80" t="b">
        <v>0</v>
      </c>
    </row>
    <row r="181" spans="1:7" ht="15">
      <c r="A181" s="114" t="s">
        <v>548</v>
      </c>
      <c r="B181" s="80">
        <v>15</v>
      </c>
      <c r="C181" s="118">
        <v>0</v>
      </c>
      <c r="D181" s="80" t="s">
        <v>473</v>
      </c>
      <c r="E181" s="80" t="b">
        <v>0</v>
      </c>
      <c r="F181" s="80" t="b">
        <v>0</v>
      </c>
      <c r="G181" s="80" t="b">
        <v>0</v>
      </c>
    </row>
    <row r="182" spans="1:7" ht="15">
      <c r="A182" s="114" t="s">
        <v>550</v>
      </c>
      <c r="B182" s="80">
        <v>13</v>
      </c>
      <c r="C182" s="118">
        <v>0.01852037966401222</v>
      </c>
      <c r="D182" s="80" t="s">
        <v>473</v>
      </c>
      <c r="E182" s="80" t="b">
        <v>0</v>
      </c>
      <c r="F182" s="80" t="b">
        <v>0</v>
      </c>
      <c r="G182" s="80" t="b">
        <v>0</v>
      </c>
    </row>
    <row r="183" spans="1:7" ht="15">
      <c r="A183" s="114" t="s">
        <v>561</v>
      </c>
      <c r="B183" s="80">
        <v>10</v>
      </c>
      <c r="C183" s="118">
        <v>0.014246445895394016</v>
      </c>
      <c r="D183" s="80" t="s">
        <v>473</v>
      </c>
      <c r="E183" s="80" t="b">
        <v>0</v>
      </c>
      <c r="F183" s="80" t="b">
        <v>0</v>
      </c>
      <c r="G183" s="80" t="b">
        <v>0</v>
      </c>
    </row>
    <row r="184" spans="1:7" ht="15">
      <c r="A184" s="114" t="s">
        <v>562</v>
      </c>
      <c r="B184" s="80">
        <v>10</v>
      </c>
      <c r="C184" s="118">
        <v>0.014246445895394016</v>
      </c>
      <c r="D184" s="80" t="s">
        <v>473</v>
      </c>
      <c r="E184" s="80" t="b">
        <v>0</v>
      </c>
      <c r="F184" s="80" t="b">
        <v>0</v>
      </c>
      <c r="G184" s="80" t="b">
        <v>0</v>
      </c>
    </row>
    <row r="185" spans="1:7" ht="15">
      <c r="A185" s="114" t="s">
        <v>563</v>
      </c>
      <c r="B185" s="80">
        <v>10</v>
      </c>
      <c r="C185" s="118">
        <v>0.020135785663142555</v>
      </c>
      <c r="D185" s="80" t="s">
        <v>473</v>
      </c>
      <c r="E185" s="80" t="b">
        <v>0</v>
      </c>
      <c r="F185" s="80" t="b">
        <v>0</v>
      </c>
      <c r="G185" s="80" t="b">
        <v>0</v>
      </c>
    </row>
    <row r="186" spans="1:7" ht="15">
      <c r="A186" s="114" t="s">
        <v>564</v>
      </c>
      <c r="B186" s="80">
        <v>6</v>
      </c>
      <c r="C186" s="118">
        <v>0.012081471397885533</v>
      </c>
      <c r="D186" s="80" t="s">
        <v>473</v>
      </c>
      <c r="E186" s="80" t="b">
        <v>0</v>
      </c>
      <c r="F186" s="80" t="b">
        <v>0</v>
      </c>
      <c r="G186" s="80" t="b">
        <v>0</v>
      </c>
    </row>
    <row r="187" spans="1:7" ht="15">
      <c r="A187" s="114" t="s">
        <v>565</v>
      </c>
      <c r="B187" s="80">
        <v>5</v>
      </c>
      <c r="C187" s="118">
        <v>0.007123222947697008</v>
      </c>
      <c r="D187" s="80" t="s">
        <v>473</v>
      </c>
      <c r="E187" s="80" t="b">
        <v>0</v>
      </c>
      <c r="F187" s="80" t="b">
        <v>0</v>
      </c>
      <c r="G187" s="80" t="b">
        <v>0</v>
      </c>
    </row>
    <row r="188" spans="1:7" ht="15">
      <c r="A188" s="114" t="s">
        <v>566</v>
      </c>
      <c r="B188" s="80">
        <v>5</v>
      </c>
      <c r="C188" s="118">
        <v>0.010067892831571277</v>
      </c>
      <c r="D188" s="80" t="s">
        <v>473</v>
      </c>
      <c r="E188" s="80" t="b">
        <v>0</v>
      </c>
      <c r="F188" s="80" t="b">
        <v>0</v>
      </c>
      <c r="G188" s="80" t="b">
        <v>0</v>
      </c>
    </row>
    <row r="189" spans="1:7" ht="15">
      <c r="A189" s="114" t="s">
        <v>549</v>
      </c>
      <c r="B189" s="80">
        <v>5</v>
      </c>
      <c r="C189" s="118">
        <v>0.005033946415785639</v>
      </c>
      <c r="D189" s="80" t="s">
        <v>473</v>
      </c>
      <c r="E189" s="80" t="b">
        <v>0</v>
      </c>
      <c r="F189" s="80" t="b">
        <v>0</v>
      </c>
      <c r="G189" s="80" t="b">
        <v>0</v>
      </c>
    </row>
    <row r="190" spans="1:7" ht="15">
      <c r="A190" s="114" t="s">
        <v>567</v>
      </c>
      <c r="B190" s="80">
        <v>5</v>
      </c>
      <c r="C190" s="118">
        <v>0.015101839247356915</v>
      </c>
      <c r="D190" s="80" t="s">
        <v>473</v>
      </c>
      <c r="E190" s="80" t="b">
        <v>0</v>
      </c>
      <c r="F190" s="80" t="b">
        <v>0</v>
      </c>
      <c r="G190" s="80" t="b">
        <v>0</v>
      </c>
    </row>
    <row r="191" spans="1:7" ht="15">
      <c r="A191" s="114" t="s">
        <v>583</v>
      </c>
      <c r="B191" s="80">
        <v>4</v>
      </c>
      <c r="C191" s="118">
        <v>0.0040271571326285106</v>
      </c>
      <c r="D191" s="80" t="s">
        <v>473</v>
      </c>
      <c r="E191" s="80" t="b">
        <v>0</v>
      </c>
      <c r="F191" s="80" t="b">
        <v>0</v>
      </c>
      <c r="G191" s="80" t="b">
        <v>0</v>
      </c>
    </row>
    <row r="192" spans="1:7" ht="15">
      <c r="A192" s="114" t="s">
        <v>551</v>
      </c>
      <c r="B192" s="80">
        <v>4</v>
      </c>
      <c r="C192" s="118">
        <v>0.0040271571326285106</v>
      </c>
      <c r="D192" s="80" t="s">
        <v>473</v>
      </c>
      <c r="E192" s="80" t="b">
        <v>1</v>
      </c>
      <c r="F192" s="80" t="b">
        <v>0</v>
      </c>
      <c r="G192" s="80" t="b">
        <v>0</v>
      </c>
    </row>
    <row r="193" spans="1:7" ht="15">
      <c r="A193" s="114" t="s">
        <v>552</v>
      </c>
      <c r="B193" s="80">
        <v>4</v>
      </c>
      <c r="C193" s="118">
        <v>0.0040271571326285106</v>
      </c>
      <c r="D193" s="80" t="s">
        <v>473</v>
      </c>
      <c r="E193" s="80" t="b">
        <v>0</v>
      </c>
      <c r="F193" s="80" t="b">
        <v>0</v>
      </c>
      <c r="G193" s="80" t="b">
        <v>0</v>
      </c>
    </row>
    <row r="194" spans="1:7" ht="15">
      <c r="A194" s="114" t="s">
        <v>582</v>
      </c>
      <c r="B194" s="80">
        <v>4</v>
      </c>
      <c r="C194" s="118">
        <v>0.012081471397885532</v>
      </c>
      <c r="D194" s="80" t="s">
        <v>473</v>
      </c>
      <c r="E194" s="80" t="b">
        <v>0</v>
      </c>
      <c r="F194" s="80" t="b">
        <v>0</v>
      </c>
      <c r="G194" s="80" t="b">
        <v>0</v>
      </c>
    </row>
    <row r="195" spans="1:7" ht="15">
      <c r="A195" s="114" t="s">
        <v>556</v>
      </c>
      <c r="B195" s="80">
        <v>3</v>
      </c>
      <c r="C195" s="118">
        <v>0.00906110354841415</v>
      </c>
      <c r="D195" s="80" t="s">
        <v>473</v>
      </c>
      <c r="E195" s="80" t="b">
        <v>0</v>
      </c>
      <c r="F195" s="80" t="b">
        <v>0</v>
      </c>
      <c r="G195" s="80" t="b">
        <v>0</v>
      </c>
    </row>
    <row r="196" spans="1:7" ht="15">
      <c r="A196" s="114" t="s">
        <v>647</v>
      </c>
      <c r="B196" s="80">
        <v>3</v>
      </c>
      <c r="C196" s="118">
        <v>0.006040735698942767</v>
      </c>
      <c r="D196" s="80" t="s">
        <v>473</v>
      </c>
      <c r="E196" s="80" t="b">
        <v>0</v>
      </c>
      <c r="F196" s="80" t="b">
        <v>0</v>
      </c>
      <c r="G196" s="80" t="b">
        <v>0</v>
      </c>
    </row>
    <row r="197" spans="1:7" ht="15">
      <c r="A197" s="114" t="s">
        <v>663</v>
      </c>
      <c r="B197" s="80">
        <v>3</v>
      </c>
      <c r="C197" s="118">
        <v>0.006040735698942767</v>
      </c>
      <c r="D197" s="80" t="s">
        <v>473</v>
      </c>
      <c r="E197" s="80" t="b">
        <v>0</v>
      </c>
      <c r="F197" s="80" t="b">
        <v>0</v>
      </c>
      <c r="G197" s="80" t="b">
        <v>0</v>
      </c>
    </row>
    <row r="198" spans="1:7" ht="15">
      <c r="A198" s="114" t="s">
        <v>667</v>
      </c>
      <c r="B198" s="80">
        <v>3</v>
      </c>
      <c r="C198" s="118">
        <v>0.00906110354841415</v>
      </c>
      <c r="D198" s="80" t="s">
        <v>473</v>
      </c>
      <c r="E198" s="80" t="b">
        <v>0</v>
      </c>
      <c r="F198" s="80" t="b">
        <v>0</v>
      </c>
      <c r="G198" s="80" t="b">
        <v>0</v>
      </c>
    </row>
    <row r="199" spans="1:7" ht="15">
      <c r="A199" s="114" t="s">
        <v>727</v>
      </c>
      <c r="B199" s="80">
        <v>2</v>
      </c>
      <c r="C199" s="118">
        <v>0.0040271571326285106</v>
      </c>
      <c r="D199" s="80" t="s">
        <v>473</v>
      </c>
      <c r="E199" s="80" t="b">
        <v>0</v>
      </c>
      <c r="F199" s="80" t="b">
        <v>0</v>
      </c>
      <c r="G199" s="80" t="b">
        <v>0</v>
      </c>
    </row>
    <row r="200" spans="1:7" ht="15">
      <c r="A200" s="114" t="s">
        <v>668</v>
      </c>
      <c r="B200" s="80">
        <v>2</v>
      </c>
      <c r="C200" s="118">
        <v>0.0040271571326285106</v>
      </c>
      <c r="D200" s="80" t="s">
        <v>473</v>
      </c>
      <c r="E200" s="80" t="b">
        <v>0</v>
      </c>
      <c r="F200" s="80" t="b">
        <v>0</v>
      </c>
      <c r="G200" s="80" t="b">
        <v>0</v>
      </c>
    </row>
    <row r="201" spans="1:7" ht="15">
      <c r="A201" s="114" t="s">
        <v>731</v>
      </c>
      <c r="B201" s="80">
        <v>2</v>
      </c>
      <c r="C201" s="118">
        <v>0.0040271571326285106</v>
      </c>
      <c r="D201" s="80" t="s">
        <v>473</v>
      </c>
      <c r="E201" s="80" t="b">
        <v>0</v>
      </c>
      <c r="F201" s="80" t="b">
        <v>0</v>
      </c>
      <c r="G201" s="80" t="b">
        <v>0</v>
      </c>
    </row>
    <row r="202" spans="1:7" ht="15">
      <c r="A202" s="114" t="s">
        <v>729</v>
      </c>
      <c r="B202" s="80">
        <v>2</v>
      </c>
      <c r="C202" s="118">
        <v>0.0040271571326285106</v>
      </c>
      <c r="D202" s="80" t="s">
        <v>473</v>
      </c>
      <c r="E202" s="80" t="b">
        <v>0</v>
      </c>
      <c r="F202" s="80" t="b">
        <v>0</v>
      </c>
      <c r="G202" s="80" t="b">
        <v>0</v>
      </c>
    </row>
    <row r="203" spans="1:7" ht="15">
      <c r="A203" s="114" t="s">
        <v>557</v>
      </c>
      <c r="B203" s="80">
        <v>2</v>
      </c>
      <c r="C203" s="118">
        <v>0.0040271571326285106</v>
      </c>
      <c r="D203" s="80" t="s">
        <v>473</v>
      </c>
      <c r="E203" s="80" t="b">
        <v>0</v>
      </c>
      <c r="F203" s="80" t="b">
        <v>0</v>
      </c>
      <c r="G203" s="80" t="b">
        <v>0</v>
      </c>
    </row>
    <row r="204" spans="1:7" ht="15">
      <c r="A204" s="114" t="s">
        <v>723</v>
      </c>
      <c r="B204" s="80">
        <v>2</v>
      </c>
      <c r="C204" s="118">
        <v>0.0040271571326285106</v>
      </c>
      <c r="D204" s="80" t="s">
        <v>473</v>
      </c>
      <c r="E204" s="80" t="b">
        <v>0</v>
      </c>
      <c r="F204" s="80" t="b">
        <v>0</v>
      </c>
      <c r="G204" s="80" t="b">
        <v>0</v>
      </c>
    </row>
    <row r="205" spans="1:7" ht="15">
      <c r="A205" s="114" t="s">
        <v>724</v>
      </c>
      <c r="B205" s="80">
        <v>2</v>
      </c>
      <c r="C205" s="118">
        <v>0.006040735698942766</v>
      </c>
      <c r="D205" s="80" t="s">
        <v>473</v>
      </c>
      <c r="E205" s="80" t="b">
        <v>0</v>
      </c>
      <c r="F205" s="80" t="b">
        <v>0</v>
      </c>
      <c r="G205" s="80" t="b">
        <v>0</v>
      </c>
    </row>
    <row r="206" spans="1:7" ht="15">
      <c r="A206" s="114" t="s">
        <v>649</v>
      </c>
      <c r="B206" s="80">
        <v>2</v>
      </c>
      <c r="C206" s="118">
        <v>0.006040735698942766</v>
      </c>
      <c r="D206" s="80" t="s">
        <v>473</v>
      </c>
      <c r="E206" s="80" t="b">
        <v>0</v>
      </c>
      <c r="F206" s="80" t="b">
        <v>0</v>
      </c>
      <c r="G206" s="80" t="b">
        <v>0</v>
      </c>
    </row>
    <row r="207" spans="1:7" ht="15">
      <c r="A207" s="114" t="s">
        <v>725</v>
      </c>
      <c r="B207" s="80">
        <v>2</v>
      </c>
      <c r="C207" s="118">
        <v>0.006040735698942766</v>
      </c>
      <c r="D207" s="80" t="s">
        <v>473</v>
      </c>
      <c r="E207" s="80" t="b">
        <v>0</v>
      </c>
      <c r="F207" s="80" t="b">
        <v>0</v>
      </c>
      <c r="G207" s="80" t="b">
        <v>0</v>
      </c>
    </row>
    <row r="208" spans="1:7" ht="15">
      <c r="A208" s="114" t="s">
        <v>726</v>
      </c>
      <c r="B208" s="80">
        <v>2</v>
      </c>
      <c r="C208" s="118">
        <v>0.006040735698942766</v>
      </c>
      <c r="D208" s="80" t="s">
        <v>473</v>
      </c>
      <c r="E208" s="80" t="b">
        <v>0</v>
      </c>
      <c r="F208" s="80" t="b">
        <v>0</v>
      </c>
      <c r="G208" s="80" t="b">
        <v>0</v>
      </c>
    </row>
    <row r="209" spans="1:7" ht="15">
      <c r="A209" s="114" t="s">
        <v>728</v>
      </c>
      <c r="B209" s="80">
        <v>2</v>
      </c>
      <c r="C209" s="118">
        <v>0.006040735698942766</v>
      </c>
      <c r="D209" s="80" t="s">
        <v>473</v>
      </c>
      <c r="E209" s="80" t="b">
        <v>0</v>
      </c>
      <c r="F209" s="80" t="b">
        <v>0</v>
      </c>
      <c r="G209" s="80" t="b">
        <v>0</v>
      </c>
    </row>
    <row r="210" spans="1:7" ht="15">
      <c r="A210" s="114" t="s">
        <v>666</v>
      </c>
      <c r="B210" s="80">
        <v>2</v>
      </c>
      <c r="C210" s="118">
        <v>0.006040735698942766</v>
      </c>
      <c r="D210" s="80" t="s">
        <v>473</v>
      </c>
      <c r="E210" s="80" t="b">
        <v>0</v>
      </c>
      <c r="F210" s="80" t="b">
        <v>0</v>
      </c>
      <c r="G210" s="80" t="b">
        <v>0</v>
      </c>
    </row>
    <row r="211" spans="1:7" ht="15">
      <c r="A211" s="114" t="s">
        <v>730</v>
      </c>
      <c r="B211" s="80">
        <v>2</v>
      </c>
      <c r="C211" s="118">
        <v>0.006040735698942766</v>
      </c>
      <c r="D211" s="80" t="s">
        <v>473</v>
      </c>
      <c r="E211" s="80" t="b">
        <v>1</v>
      </c>
      <c r="F211" s="80" t="b">
        <v>0</v>
      </c>
      <c r="G211" s="80" t="b">
        <v>0</v>
      </c>
    </row>
    <row r="212" spans="1:7" ht="15">
      <c r="A212" s="114" t="s">
        <v>558</v>
      </c>
      <c r="B212" s="80">
        <v>2</v>
      </c>
      <c r="C212" s="118">
        <v>0.006040735698942766</v>
      </c>
      <c r="D212" s="80" t="s">
        <v>473</v>
      </c>
      <c r="E212" s="80" t="b">
        <v>0</v>
      </c>
      <c r="F212" s="80" t="b">
        <v>0</v>
      </c>
      <c r="G212" s="80" t="b">
        <v>0</v>
      </c>
    </row>
    <row r="213" spans="1:7" ht="15">
      <c r="A213" s="114" t="s">
        <v>735</v>
      </c>
      <c r="B213" s="80">
        <v>2</v>
      </c>
      <c r="C213" s="118">
        <v>0.006040735698942766</v>
      </c>
      <c r="D213" s="80" t="s">
        <v>473</v>
      </c>
      <c r="E213" s="80" t="b">
        <v>0</v>
      </c>
      <c r="F213" s="80" t="b">
        <v>0</v>
      </c>
      <c r="G213" s="80" t="b">
        <v>0</v>
      </c>
    </row>
    <row r="214" spans="1:7" ht="15">
      <c r="A214" s="114" t="s">
        <v>722</v>
      </c>
      <c r="B214" s="80">
        <v>2</v>
      </c>
      <c r="C214" s="118">
        <v>0.006040735698942766</v>
      </c>
      <c r="D214" s="80" t="s">
        <v>473</v>
      </c>
      <c r="E214" s="80" t="b">
        <v>0</v>
      </c>
      <c r="F214" s="80" t="b">
        <v>0</v>
      </c>
      <c r="G214" s="80" t="b">
        <v>0</v>
      </c>
    </row>
    <row r="215" spans="1:7" ht="15">
      <c r="A215" s="114" t="s">
        <v>721</v>
      </c>
      <c r="B215" s="80">
        <v>2</v>
      </c>
      <c r="C215" s="118">
        <v>0.006040735698942766</v>
      </c>
      <c r="D215" s="80" t="s">
        <v>473</v>
      </c>
      <c r="E215" s="80" t="b">
        <v>0</v>
      </c>
      <c r="F215" s="80" t="b">
        <v>0</v>
      </c>
      <c r="G215" s="80" t="b">
        <v>0</v>
      </c>
    </row>
    <row r="216" spans="1:7" ht="15">
      <c r="A216" s="114" t="s">
        <v>548</v>
      </c>
      <c r="B216" s="80">
        <v>9</v>
      </c>
      <c r="C216" s="118">
        <v>0.0020016204435931812</v>
      </c>
      <c r="D216" s="80" t="s">
        <v>474</v>
      </c>
      <c r="E216" s="80" t="b">
        <v>0</v>
      </c>
      <c r="F216" s="80" t="b">
        <v>0</v>
      </c>
      <c r="G216" s="80" t="b">
        <v>0</v>
      </c>
    </row>
    <row r="217" spans="1:7" ht="15">
      <c r="A217" s="114" t="s">
        <v>569</v>
      </c>
      <c r="B217" s="80">
        <v>6</v>
      </c>
      <c r="C217" s="118">
        <v>0.009187370037687716</v>
      </c>
      <c r="D217" s="80" t="s">
        <v>474</v>
      </c>
      <c r="E217" s="80" t="b">
        <v>0</v>
      </c>
      <c r="F217" s="80" t="b">
        <v>0</v>
      </c>
      <c r="G217" s="80" t="b">
        <v>0</v>
      </c>
    </row>
    <row r="218" spans="1:7" ht="15">
      <c r="A218" s="114" t="s">
        <v>549</v>
      </c>
      <c r="B218" s="80">
        <v>4</v>
      </c>
      <c r="C218" s="118">
        <v>0.006124913358458478</v>
      </c>
      <c r="D218" s="80" t="s">
        <v>474</v>
      </c>
      <c r="E218" s="80" t="b">
        <v>0</v>
      </c>
      <c r="F218" s="80" t="b">
        <v>0</v>
      </c>
      <c r="G218" s="80" t="b">
        <v>0</v>
      </c>
    </row>
    <row r="219" spans="1:7" ht="15">
      <c r="A219" s="114" t="s">
        <v>570</v>
      </c>
      <c r="B219" s="80">
        <v>4</v>
      </c>
      <c r="C219" s="118">
        <v>0.006124913358458478</v>
      </c>
      <c r="D219" s="80" t="s">
        <v>474</v>
      </c>
      <c r="E219" s="80" t="b">
        <v>0</v>
      </c>
      <c r="F219" s="80" t="b">
        <v>0</v>
      </c>
      <c r="G219" s="80" t="b">
        <v>0</v>
      </c>
    </row>
    <row r="220" spans="1:7" ht="15">
      <c r="A220" s="114" t="s">
        <v>571</v>
      </c>
      <c r="B220" s="80">
        <v>3</v>
      </c>
      <c r="C220" s="118">
        <v>0.006223320713734727</v>
      </c>
      <c r="D220" s="80" t="s">
        <v>474</v>
      </c>
      <c r="E220" s="80" t="b">
        <v>0</v>
      </c>
      <c r="F220" s="80" t="b">
        <v>0</v>
      </c>
      <c r="G220" s="80" t="b">
        <v>0</v>
      </c>
    </row>
    <row r="221" spans="1:7" ht="15">
      <c r="A221" s="114" t="s">
        <v>572</v>
      </c>
      <c r="B221" s="80">
        <v>3</v>
      </c>
      <c r="C221" s="118">
        <v>0.006223320713734727</v>
      </c>
      <c r="D221" s="80" t="s">
        <v>474</v>
      </c>
      <c r="E221" s="80" t="b">
        <v>0</v>
      </c>
      <c r="F221" s="80" t="b">
        <v>0</v>
      </c>
      <c r="G221" s="80" t="b">
        <v>0</v>
      </c>
    </row>
    <row r="222" spans="1:7" ht="15">
      <c r="A222" s="114" t="s">
        <v>554</v>
      </c>
      <c r="B222" s="80">
        <v>3</v>
      </c>
      <c r="C222" s="118">
        <v>0.008520163223156657</v>
      </c>
      <c r="D222" s="80" t="s">
        <v>474</v>
      </c>
      <c r="E222" s="80" t="b">
        <v>0</v>
      </c>
      <c r="F222" s="80" t="b">
        <v>0</v>
      </c>
      <c r="G222" s="80" t="b">
        <v>0</v>
      </c>
    </row>
    <row r="223" spans="1:7" ht="15">
      <c r="A223" s="114" t="s">
        <v>573</v>
      </c>
      <c r="B223" s="80">
        <v>3</v>
      </c>
      <c r="C223" s="118">
        <v>0.008520163223156657</v>
      </c>
      <c r="D223" s="80" t="s">
        <v>474</v>
      </c>
      <c r="E223" s="80" t="b">
        <v>0</v>
      </c>
      <c r="F223" s="80" t="b">
        <v>0</v>
      </c>
      <c r="G223" s="80" t="b">
        <v>0</v>
      </c>
    </row>
    <row r="224" spans="1:7" ht="15">
      <c r="A224" s="114" t="s">
        <v>557</v>
      </c>
      <c r="B224" s="80">
        <v>3</v>
      </c>
      <c r="C224" s="118">
        <v>0.008520163223156657</v>
      </c>
      <c r="D224" s="80" t="s">
        <v>474</v>
      </c>
      <c r="E224" s="80" t="b">
        <v>0</v>
      </c>
      <c r="F224" s="80" t="b">
        <v>0</v>
      </c>
      <c r="G224" s="80" t="b">
        <v>0</v>
      </c>
    </row>
    <row r="225" spans="1:7" ht="15">
      <c r="A225" s="114" t="s">
        <v>561</v>
      </c>
      <c r="B225" s="80">
        <v>3</v>
      </c>
      <c r="C225" s="118">
        <v>0.012446641427469454</v>
      </c>
      <c r="D225" s="80" t="s">
        <v>474</v>
      </c>
      <c r="E225" s="80" t="b">
        <v>0</v>
      </c>
      <c r="F225" s="80" t="b">
        <v>0</v>
      </c>
      <c r="G225" s="80" t="b">
        <v>0</v>
      </c>
    </row>
    <row r="226" spans="1:7" ht="15">
      <c r="A226" s="114" t="s">
        <v>563</v>
      </c>
      <c r="B226" s="80">
        <v>3</v>
      </c>
      <c r="C226" s="118">
        <v>0.012446641427469454</v>
      </c>
      <c r="D226" s="80" t="s">
        <v>474</v>
      </c>
      <c r="E226" s="80" t="b">
        <v>0</v>
      </c>
      <c r="F226" s="80" t="b">
        <v>0</v>
      </c>
      <c r="G226" s="80" t="b">
        <v>0</v>
      </c>
    </row>
    <row r="227" spans="1:7" ht="15">
      <c r="A227" s="114" t="s">
        <v>651</v>
      </c>
      <c r="B227" s="80">
        <v>2</v>
      </c>
      <c r="C227" s="118">
        <v>0.005680108815437772</v>
      </c>
      <c r="D227" s="80" t="s">
        <v>474</v>
      </c>
      <c r="E227" s="80" t="b">
        <v>0</v>
      </c>
      <c r="F227" s="80" t="b">
        <v>0</v>
      </c>
      <c r="G227" s="80" t="b">
        <v>0</v>
      </c>
    </row>
    <row r="228" spans="1:7" ht="15">
      <c r="A228" s="114" t="s">
        <v>652</v>
      </c>
      <c r="B228" s="80">
        <v>2</v>
      </c>
      <c r="C228" s="118">
        <v>0.005680108815437772</v>
      </c>
      <c r="D228" s="80" t="s">
        <v>474</v>
      </c>
      <c r="E228" s="80" t="b">
        <v>0</v>
      </c>
      <c r="F228" s="80" t="b">
        <v>0</v>
      </c>
      <c r="G228" s="80" t="b">
        <v>0</v>
      </c>
    </row>
    <row r="229" spans="1:7" ht="15">
      <c r="A229" s="114" t="s">
        <v>660</v>
      </c>
      <c r="B229" s="80">
        <v>2</v>
      </c>
      <c r="C229" s="118">
        <v>0.005680108815437772</v>
      </c>
      <c r="D229" s="80" t="s">
        <v>474</v>
      </c>
      <c r="E229" s="80" t="b">
        <v>0</v>
      </c>
      <c r="F229" s="80" t="b">
        <v>0</v>
      </c>
      <c r="G229" s="80" t="b">
        <v>0</v>
      </c>
    </row>
    <row r="230" spans="1:7" ht="15">
      <c r="A230" s="114" t="s">
        <v>671</v>
      </c>
      <c r="B230" s="80">
        <v>2</v>
      </c>
      <c r="C230" s="118">
        <v>0.005680108815437772</v>
      </c>
      <c r="D230" s="80" t="s">
        <v>474</v>
      </c>
      <c r="E230" s="80" t="b">
        <v>0</v>
      </c>
      <c r="F230" s="80" t="b">
        <v>0</v>
      </c>
      <c r="G230" s="80" t="b">
        <v>0</v>
      </c>
    </row>
    <row r="231" spans="1:7" ht="15">
      <c r="A231" s="114" t="s">
        <v>767</v>
      </c>
      <c r="B231" s="80">
        <v>2</v>
      </c>
      <c r="C231" s="118">
        <v>0.005680108815437772</v>
      </c>
      <c r="D231" s="80" t="s">
        <v>474</v>
      </c>
      <c r="E231" s="80" t="b">
        <v>0</v>
      </c>
      <c r="F231" s="80" t="b">
        <v>0</v>
      </c>
      <c r="G231" s="80" t="b">
        <v>0</v>
      </c>
    </row>
    <row r="232" spans="1:7" ht="15">
      <c r="A232" s="114" t="s">
        <v>646</v>
      </c>
      <c r="B232" s="80">
        <v>2</v>
      </c>
      <c r="C232" s="118">
        <v>0.005680108815437772</v>
      </c>
      <c r="D232" s="80" t="s">
        <v>474</v>
      </c>
      <c r="E232" s="80" t="b">
        <v>0</v>
      </c>
      <c r="F232" s="80" t="b">
        <v>0</v>
      </c>
      <c r="G232" s="80" t="b">
        <v>0</v>
      </c>
    </row>
    <row r="233" spans="1:7" ht="15">
      <c r="A233" s="114" t="s">
        <v>559</v>
      </c>
      <c r="B233" s="80">
        <v>2</v>
      </c>
      <c r="C233" s="118">
        <v>0.005680108815437772</v>
      </c>
      <c r="D233" s="80" t="s">
        <v>474</v>
      </c>
      <c r="E233" s="80" t="b">
        <v>0</v>
      </c>
      <c r="F233" s="80" t="b">
        <v>0</v>
      </c>
      <c r="G233" s="80" t="b">
        <v>0</v>
      </c>
    </row>
    <row r="234" spans="1:7" ht="15">
      <c r="A234" s="114" t="s">
        <v>650</v>
      </c>
      <c r="B234" s="80">
        <v>2</v>
      </c>
      <c r="C234" s="118">
        <v>0.005680108815437772</v>
      </c>
      <c r="D234" s="80" t="s">
        <v>474</v>
      </c>
      <c r="E234" s="80" t="b">
        <v>0</v>
      </c>
      <c r="F234" s="80" t="b">
        <v>0</v>
      </c>
      <c r="G234" s="80" t="b">
        <v>0</v>
      </c>
    </row>
    <row r="235" spans="1:7" ht="15">
      <c r="A235" s="114" t="s">
        <v>768</v>
      </c>
      <c r="B235" s="80">
        <v>2</v>
      </c>
      <c r="C235" s="118">
        <v>0.008297760951646303</v>
      </c>
      <c r="D235" s="80" t="s">
        <v>474</v>
      </c>
      <c r="E235" s="80" t="b">
        <v>0</v>
      </c>
      <c r="F235" s="80" t="b">
        <v>0</v>
      </c>
      <c r="G235" s="80" t="b">
        <v>0</v>
      </c>
    </row>
    <row r="236" spans="1:7" ht="15">
      <c r="A236" s="114" t="s">
        <v>551</v>
      </c>
      <c r="B236" s="80">
        <v>2</v>
      </c>
      <c r="C236" s="118">
        <v>0.005680108815437772</v>
      </c>
      <c r="D236" s="80" t="s">
        <v>474</v>
      </c>
      <c r="E236" s="80" t="b">
        <v>1</v>
      </c>
      <c r="F236" s="80" t="b">
        <v>0</v>
      </c>
      <c r="G236" s="80" t="b">
        <v>0</v>
      </c>
    </row>
    <row r="237" spans="1:7" ht="15">
      <c r="A237" s="114" t="s">
        <v>552</v>
      </c>
      <c r="B237" s="80">
        <v>2</v>
      </c>
      <c r="C237" s="118">
        <v>0.005680108815437772</v>
      </c>
      <c r="D237" s="80" t="s">
        <v>474</v>
      </c>
      <c r="E237" s="80" t="b">
        <v>0</v>
      </c>
      <c r="F237" s="80" t="b">
        <v>0</v>
      </c>
      <c r="G237" s="80" t="b">
        <v>0</v>
      </c>
    </row>
    <row r="238" spans="1:7" ht="15">
      <c r="A238" s="114" t="s">
        <v>555</v>
      </c>
      <c r="B238" s="80">
        <v>2</v>
      </c>
      <c r="C238" s="118">
        <v>0.005680108815437772</v>
      </c>
      <c r="D238" s="80" t="s">
        <v>474</v>
      </c>
      <c r="E238" s="80" t="b">
        <v>0</v>
      </c>
      <c r="F238" s="80" t="b">
        <v>0</v>
      </c>
      <c r="G238" s="80" t="b">
        <v>0</v>
      </c>
    </row>
    <row r="239" spans="1:7" ht="15">
      <c r="A239" s="114" t="s">
        <v>550</v>
      </c>
      <c r="B239" s="80">
        <v>2</v>
      </c>
      <c r="C239" s="118">
        <v>0.005680108815437772</v>
      </c>
      <c r="D239" s="80" t="s">
        <v>474</v>
      </c>
      <c r="E239" s="80" t="b">
        <v>0</v>
      </c>
      <c r="F239" s="80" t="b">
        <v>0</v>
      </c>
      <c r="G239" s="80" t="b">
        <v>0</v>
      </c>
    </row>
    <row r="240" spans="1:7" ht="15">
      <c r="A240" s="114" t="s">
        <v>566</v>
      </c>
      <c r="B240" s="80">
        <v>2</v>
      </c>
      <c r="C240" s="118">
        <v>0.005680108815437772</v>
      </c>
      <c r="D240" s="80" t="s">
        <v>474</v>
      </c>
      <c r="E240" s="80" t="b">
        <v>0</v>
      </c>
      <c r="F240" s="80" t="b">
        <v>0</v>
      </c>
      <c r="G240" s="80" t="b">
        <v>0</v>
      </c>
    </row>
    <row r="241" spans="1:7" ht="15">
      <c r="A241" s="114" t="s">
        <v>759</v>
      </c>
      <c r="B241" s="80">
        <v>2</v>
      </c>
      <c r="C241" s="118">
        <v>0.005680108815437772</v>
      </c>
      <c r="D241" s="80" t="s">
        <v>474</v>
      </c>
      <c r="E241" s="80" t="b">
        <v>0</v>
      </c>
      <c r="F241" s="80" t="b">
        <v>0</v>
      </c>
      <c r="G241" s="80" t="b">
        <v>0</v>
      </c>
    </row>
    <row r="242" spans="1:7" ht="15">
      <c r="A242" s="114" t="s">
        <v>760</v>
      </c>
      <c r="B242" s="80">
        <v>2</v>
      </c>
      <c r="C242" s="118">
        <v>0.005680108815437772</v>
      </c>
      <c r="D242" s="80" t="s">
        <v>474</v>
      </c>
      <c r="E242" s="80" t="b">
        <v>0</v>
      </c>
      <c r="F242" s="80" t="b">
        <v>0</v>
      </c>
      <c r="G242" s="80" t="b">
        <v>0</v>
      </c>
    </row>
    <row r="243" spans="1:7" ht="15">
      <c r="A243" s="114" t="s">
        <v>766</v>
      </c>
      <c r="B243" s="80">
        <v>2</v>
      </c>
      <c r="C243" s="118">
        <v>0.008297760951646303</v>
      </c>
      <c r="D243" s="80" t="s">
        <v>474</v>
      </c>
      <c r="E243" s="80" t="b">
        <v>0</v>
      </c>
      <c r="F243" s="80" t="b">
        <v>0</v>
      </c>
      <c r="G243" s="80" t="b">
        <v>0</v>
      </c>
    </row>
    <row r="244" spans="1:7" ht="15">
      <c r="A244" s="114" t="s">
        <v>765</v>
      </c>
      <c r="B244" s="80">
        <v>2</v>
      </c>
      <c r="C244" s="118">
        <v>0.008297760951646303</v>
      </c>
      <c r="D244" s="80" t="s">
        <v>474</v>
      </c>
      <c r="E244" s="80" t="b">
        <v>0</v>
      </c>
      <c r="F244" s="80" t="b">
        <v>0</v>
      </c>
      <c r="G244" s="80" t="b">
        <v>0</v>
      </c>
    </row>
    <row r="245" spans="1:7" ht="15">
      <c r="A245" s="114" t="s">
        <v>672</v>
      </c>
      <c r="B245" s="80">
        <v>2</v>
      </c>
      <c r="C245" s="118">
        <v>0.005680108815437772</v>
      </c>
      <c r="D245" s="80" t="s">
        <v>474</v>
      </c>
      <c r="E245" s="80" t="b">
        <v>0</v>
      </c>
      <c r="F245" s="80" t="b">
        <v>0</v>
      </c>
      <c r="G245" s="80" t="b">
        <v>0</v>
      </c>
    </row>
    <row r="246" spans="1:7" ht="15">
      <c r="A246" s="114" t="s">
        <v>757</v>
      </c>
      <c r="B246" s="80">
        <v>2</v>
      </c>
      <c r="C246" s="118">
        <v>0.008297760951646303</v>
      </c>
      <c r="D246" s="80" t="s">
        <v>474</v>
      </c>
      <c r="E246" s="80" t="b">
        <v>0</v>
      </c>
      <c r="F246" s="80" t="b">
        <v>0</v>
      </c>
      <c r="G246" s="80" t="b">
        <v>0</v>
      </c>
    </row>
    <row r="247" spans="1:7" ht="15">
      <c r="A247" s="114" t="s">
        <v>758</v>
      </c>
      <c r="B247" s="80">
        <v>2</v>
      </c>
      <c r="C247" s="118">
        <v>0.008297760951646303</v>
      </c>
      <c r="D247" s="80" t="s">
        <v>474</v>
      </c>
      <c r="E247" s="80" t="b">
        <v>0</v>
      </c>
      <c r="F247" s="80" t="b">
        <v>0</v>
      </c>
      <c r="G247" s="80" t="b">
        <v>0</v>
      </c>
    </row>
    <row r="248" spans="1:7" ht="15">
      <c r="A248" s="114" t="s">
        <v>659</v>
      </c>
      <c r="B248" s="80">
        <v>2</v>
      </c>
      <c r="C248" s="118">
        <v>0.008297760951646303</v>
      </c>
      <c r="D248" s="80" t="s">
        <v>474</v>
      </c>
      <c r="E248" s="80" t="b">
        <v>0</v>
      </c>
      <c r="F248" s="80" t="b">
        <v>0</v>
      </c>
      <c r="G248" s="80" t="b">
        <v>0</v>
      </c>
    </row>
    <row r="249" spans="1:7" ht="15">
      <c r="A249" s="114" t="s">
        <v>648</v>
      </c>
      <c r="B249" s="80">
        <v>2</v>
      </c>
      <c r="C249" s="118">
        <v>0.008297760951646303</v>
      </c>
      <c r="D249" s="80" t="s">
        <v>474</v>
      </c>
      <c r="E249" s="80" t="b">
        <v>0</v>
      </c>
      <c r="F249" s="80" t="b">
        <v>0</v>
      </c>
      <c r="G249" s="80" t="b">
        <v>0</v>
      </c>
    </row>
    <row r="250" spans="1:7" ht="15">
      <c r="A250" s="114" t="s">
        <v>562</v>
      </c>
      <c r="B250" s="80">
        <v>2</v>
      </c>
      <c r="C250" s="118">
        <v>0.008297760951646303</v>
      </c>
      <c r="D250" s="80" t="s">
        <v>474</v>
      </c>
      <c r="E250" s="80" t="b">
        <v>0</v>
      </c>
      <c r="F250" s="80" t="b">
        <v>0</v>
      </c>
      <c r="G250" s="80" t="b">
        <v>0</v>
      </c>
    </row>
    <row r="251" spans="1:7" ht="15">
      <c r="A251" s="114" t="s">
        <v>548</v>
      </c>
      <c r="B251" s="80">
        <v>7</v>
      </c>
      <c r="C251" s="118">
        <v>0</v>
      </c>
      <c r="D251" s="80" t="s">
        <v>475</v>
      </c>
      <c r="E251" s="80" t="b">
        <v>0</v>
      </c>
      <c r="F251" s="80" t="b">
        <v>0</v>
      </c>
      <c r="G251" s="80" t="b">
        <v>0</v>
      </c>
    </row>
    <row r="252" spans="1:7" ht="15">
      <c r="A252" s="114" t="s">
        <v>559</v>
      </c>
      <c r="B252" s="80">
        <v>6</v>
      </c>
      <c r="C252" s="118">
        <v>0.00533449612888384</v>
      </c>
      <c r="D252" s="80" t="s">
        <v>475</v>
      </c>
      <c r="E252" s="80" t="b">
        <v>0</v>
      </c>
      <c r="F252" s="80" t="b">
        <v>0</v>
      </c>
      <c r="G252" s="80" t="b">
        <v>0</v>
      </c>
    </row>
    <row r="253" spans="1:7" ht="15">
      <c r="A253" s="114" t="s">
        <v>575</v>
      </c>
      <c r="B253" s="80">
        <v>3</v>
      </c>
      <c r="C253" s="118">
        <v>0.006105928888523571</v>
      </c>
      <c r="D253" s="80" t="s">
        <v>475</v>
      </c>
      <c r="E253" s="80" t="b">
        <v>0</v>
      </c>
      <c r="F253" s="80" t="b">
        <v>0</v>
      </c>
      <c r="G253" s="80" t="b">
        <v>0</v>
      </c>
    </row>
    <row r="254" spans="1:7" ht="15">
      <c r="A254" s="114" t="s">
        <v>551</v>
      </c>
      <c r="B254" s="80">
        <v>3</v>
      </c>
      <c r="C254" s="118">
        <v>0.006105928888523571</v>
      </c>
      <c r="D254" s="80" t="s">
        <v>475</v>
      </c>
      <c r="E254" s="80" t="b">
        <v>1</v>
      </c>
      <c r="F254" s="80" t="b">
        <v>0</v>
      </c>
      <c r="G254" s="80" t="b">
        <v>0</v>
      </c>
    </row>
    <row r="255" spans="1:7" ht="15">
      <c r="A255" s="114" t="s">
        <v>552</v>
      </c>
      <c r="B255" s="80">
        <v>3</v>
      </c>
      <c r="C255" s="118">
        <v>0.006105928888523571</v>
      </c>
      <c r="D255" s="80" t="s">
        <v>475</v>
      </c>
      <c r="E255" s="80" t="b">
        <v>0</v>
      </c>
      <c r="F255" s="80" t="b">
        <v>0</v>
      </c>
      <c r="G255" s="80" t="b">
        <v>0</v>
      </c>
    </row>
    <row r="256" spans="1:7" ht="15">
      <c r="A256" s="114" t="s">
        <v>555</v>
      </c>
      <c r="B256" s="80">
        <v>3</v>
      </c>
      <c r="C256" s="118">
        <v>0.006105928888523571</v>
      </c>
      <c r="D256" s="80" t="s">
        <v>475</v>
      </c>
      <c r="E256" s="80" t="b">
        <v>0</v>
      </c>
      <c r="F256" s="80" t="b">
        <v>0</v>
      </c>
      <c r="G256" s="80" t="b">
        <v>0</v>
      </c>
    </row>
    <row r="257" spans="1:7" ht="15">
      <c r="A257" s="114" t="s">
        <v>576</v>
      </c>
      <c r="B257" s="80">
        <v>3</v>
      </c>
      <c r="C257" s="118">
        <v>0.006105928888523571</v>
      </c>
      <c r="D257" s="80" t="s">
        <v>475</v>
      </c>
      <c r="E257" s="80" t="b">
        <v>0</v>
      </c>
      <c r="F257" s="80" t="b">
        <v>0</v>
      </c>
      <c r="G257" s="80" t="b">
        <v>0</v>
      </c>
    </row>
    <row r="258" spans="1:7" ht="15">
      <c r="A258" s="114" t="s">
        <v>577</v>
      </c>
      <c r="B258" s="80">
        <v>3</v>
      </c>
      <c r="C258" s="118">
        <v>0.006105928888523571</v>
      </c>
      <c r="D258" s="80" t="s">
        <v>475</v>
      </c>
      <c r="E258" s="80" t="b">
        <v>0</v>
      </c>
      <c r="F258" s="80" t="b">
        <v>0</v>
      </c>
      <c r="G258" s="80" t="b">
        <v>0</v>
      </c>
    </row>
    <row r="259" spans="1:7" ht="15">
      <c r="A259" s="114" t="s">
        <v>565</v>
      </c>
      <c r="B259" s="80">
        <v>2</v>
      </c>
      <c r="C259" s="118">
        <v>0.012825137694238879</v>
      </c>
      <c r="D259" s="80" t="s">
        <v>475</v>
      </c>
      <c r="E259" s="80" t="b">
        <v>0</v>
      </c>
      <c r="F259" s="80" t="b">
        <v>0</v>
      </c>
      <c r="G259" s="80" t="b">
        <v>0</v>
      </c>
    </row>
    <row r="260" spans="1:7" ht="15">
      <c r="A260" s="114" t="s">
        <v>578</v>
      </c>
      <c r="B260" s="80">
        <v>2</v>
      </c>
      <c r="C260" s="118">
        <v>0.012825137694238879</v>
      </c>
      <c r="D260" s="80" t="s">
        <v>475</v>
      </c>
      <c r="E260" s="80" t="b">
        <v>0</v>
      </c>
      <c r="F260" s="80" t="b">
        <v>1</v>
      </c>
      <c r="G260" s="80" t="b">
        <v>0</v>
      </c>
    </row>
    <row r="261" spans="1:7" ht="15">
      <c r="A261" s="114" t="s">
        <v>651</v>
      </c>
      <c r="B261" s="80">
        <v>2</v>
      </c>
      <c r="C261" s="118">
        <v>0.007301651535266745</v>
      </c>
      <c r="D261" s="80" t="s">
        <v>475</v>
      </c>
      <c r="E261" s="80" t="b">
        <v>0</v>
      </c>
      <c r="F261" s="80" t="b">
        <v>0</v>
      </c>
      <c r="G261" s="80" t="b">
        <v>0</v>
      </c>
    </row>
    <row r="262" spans="1:7" ht="15">
      <c r="A262" s="114" t="s">
        <v>652</v>
      </c>
      <c r="B262" s="80">
        <v>2</v>
      </c>
      <c r="C262" s="118">
        <v>0.007301651535266745</v>
      </c>
      <c r="D262" s="80" t="s">
        <v>475</v>
      </c>
      <c r="E262" s="80" t="b">
        <v>0</v>
      </c>
      <c r="F262" s="80" t="b">
        <v>0</v>
      </c>
      <c r="G262" s="80" t="b">
        <v>0</v>
      </c>
    </row>
    <row r="263" spans="1:7" ht="15">
      <c r="A263" s="114" t="s">
        <v>742</v>
      </c>
      <c r="B263" s="80">
        <v>2</v>
      </c>
      <c r="C263" s="118">
        <v>0.007301651535266745</v>
      </c>
      <c r="D263" s="80" t="s">
        <v>475</v>
      </c>
      <c r="E263" s="80" t="b">
        <v>0</v>
      </c>
      <c r="F263" s="80" t="b">
        <v>0</v>
      </c>
      <c r="G263" s="80" t="b">
        <v>0</v>
      </c>
    </row>
    <row r="264" spans="1:7" ht="15">
      <c r="A264" s="114" t="s">
        <v>745</v>
      </c>
      <c r="B264" s="80">
        <v>2</v>
      </c>
      <c r="C264" s="118">
        <v>0.007301651535266745</v>
      </c>
      <c r="D264" s="80" t="s">
        <v>475</v>
      </c>
      <c r="E264" s="80" t="b">
        <v>0</v>
      </c>
      <c r="F264" s="80" t="b">
        <v>0</v>
      </c>
      <c r="G264" s="80" t="b">
        <v>0</v>
      </c>
    </row>
    <row r="265" spans="1:7" ht="15">
      <c r="A265" s="114" t="s">
        <v>741</v>
      </c>
      <c r="B265" s="80">
        <v>2</v>
      </c>
      <c r="C265" s="118">
        <v>0.007301651535266745</v>
      </c>
      <c r="D265" s="80" t="s">
        <v>475</v>
      </c>
      <c r="E265" s="80" t="b">
        <v>0</v>
      </c>
      <c r="F265" s="80" t="b">
        <v>0</v>
      </c>
      <c r="G265" s="80" t="b">
        <v>0</v>
      </c>
    </row>
    <row r="266" spans="1:7" ht="15">
      <c r="A266" s="114" t="s">
        <v>744</v>
      </c>
      <c r="B266" s="80">
        <v>2</v>
      </c>
      <c r="C266" s="118">
        <v>0.007301651535266745</v>
      </c>
      <c r="D266" s="80" t="s">
        <v>475</v>
      </c>
      <c r="E266" s="80" t="b">
        <v>0</v>
      </c>
      <c r="F266" s="80" t="b">
        <v>0</v>
      </c>
      <c r="G266" s="80" t="b">
        <v>0</v>
      </c>
    </row>
    <row r="267" spans="1:7" ht="15">
      <c r="A267" s="114" t="s">
        <v>654</v>
      </c>
      <c r="B267" s="80">
        <v>2</v>
      </c>
      <c r="C267" s="118">
        <v>0.007301651535266745</v>
      </c>
      <c r="D267" s="80" t="s">
        <v>475</v>
      </c>
      <c r="E267" s="80" t="b">
        <v>0</v>
      </c>
      <c r="F267" s="80" t="b">
        <v>0</v>
      </c>
      <c r="G267" s="80" t="b">
        <v>0</v>
      </c>
    </row>
    <row r="268" spans="1:7" ht="15">
      <c r="A268" s="114" t="s">
        <v>740</v>
      </c>
      <c r="B268" s="80">
        <v>2</v>
      </c>
      <c r="C268" s="118">
        <v>0.007301651535266745</v>
      </c>
      <c r="D268" s="80" t="s">
        <v>475</v>
      </c>
      <c r="E268" s="80" t="b">
        <v>0</v>
      </c>
      <c r="F268" s="80" t="b">
        <v>0</v>
      </c>
      <c r="G268" s="80" t="b">
        <v>0</v>
      </c>
    </row>
    <row r="269" spans="1:7" ht="15">
      <c r="A269" s="114" t="s">
        <v>743</v>
      </c>
      <c r="B269" s="80">
        <v>2</v>
      </c>
      <c r="C269" s="118">
        <v>0.007301651535266745</v>
      </c>
      <c r="D269" s="80" t="s">
        <v>475</v>
      </c>
      <c r="E269" s="80" t="b">
        <v>0</v>
      </c>
      <c r="F269" s="80" t="b">
        <v>0</v>
      </c>
      <c r="G269" s="80" t="b">
        <v>0</v>
      </c>
    </row>
    <row r="270" spans="1:7" ht="15">
      <c r="A270" s="114" t="s">
        <v>746</v>
      </c>
      <c r="B270" s="80">
        <v>2</v>
      </c>
      <c r="C270" s="118">
        <v>0.007301651535266745</v>
      </c>
      <c r="D270" s="80" t="s">
        <v>475</v>
      </c>
      <c r="E270" s="80" t="b">
        <v>0</v>
      </c>
      <c r="F270" s="80" t="b">
        <v>0</v>
      </c>
      <c r="G270" s="80" t="b">
        <v>0</v>
      </c>
    </row>
    <row r="271" spans="1:7" ht="15">
      <c r="A271" s="114" t="s">
        <v>747</v>
      </c>
      <c r="B271" s="80">
        <v>2</v>
      </c>
      <c r="C271" s="118">
        <v>0.007301651535266745</v>
      </c>
      <c r="D271" s="80" t="s">
        <v>475</v>
      </c>
      <c r="E271" s="80" t="b">
        <v>0</v>
      </c>
      <c r="F271" s="80" t="b">
        <v>0</v>
      </c>
      <c r="G271" s="80" t="b">
        <v>0</v>
      </c>
    </row>
    <row r="272" spans="1:7" ht="15">
      <c r="A272" s="114" t="s">
        <v>655</v>
      </c>
      <c r="B272" s="80">
        <v>2</v>
      </c>
      <c r="C272" s="118">
        <v>0.007301651535266745</v>
      </c>
      <c r="D272" s="80" t="s">
        <v>475</v>
      </c>
      <c r="E272" s="80" t="b">
        <v>0</v>
      </c>
      <c r="F272" s="80" t="b">
        <v>0</v>
      </c>
      <c r="G272" s="80" t="b">
        <v>0</v>
      </c>
    </row>
    <row r="273" spans="1:7" ht="15">
      <c r="A273" s="114" t="s">
        <v>580</v>
      </c>
      <c r="B273" s="80">
        <v>2</v>
      </c>
      <c r="C273" s="118">
        <v>0.007301651535266745</v>
      </c>
      <c r="D273" s="80" t="s">
        <v>475</v>
      </c>
      <c r="E273" s="80" t="b">
        <v>0</v>
      </c>
      <c r="F273" s="80" t="b">
        <v>0</v>
      </c>
      <c r="G273" s="80" t="b">
        <v>0</v>
      </c>
    </row>
    <row r="274" spans="1:7" ht="15">
      <c r="A274" s="114" t="s">
        <v>738</v>
      </c>
      <c r="B274" s="80">
        <v>2</v>
      </c>
      <c r="C274" s="118">
        <v>0.012825137694238879</v>
      </c>
      <c r="D274" s="80" t="s">
        <v>475</v>
      </c>
      <c r="E274" s="80" t="b">
        <v>0</v>
      </c>
      <c r="F274" s="80" t="b">
        <v>0</v>
      </c>
      <c r="G274" s="80" t="b">
        <v>0</v>
      </c>
    </row>
    <row r="275" spans="1:7" ht="15">
      <c r="A275" s="114" t="s">
        <v>670</v>
      </c>
      <c r="B275" s="80">
        <v>2</v>
      </c>
      <c r="C275" s="118">
        <v>0.012825137694238879</v>
      </c>
      <c r="D275" s="80" t="s">
        <v>475</v>
      </c>
      <c r="E275" s="80" t="b">
        <v>0</v>
      </c>
      <c r="F275" s="80" t="b">
        <v>0</v>
      </c>
      <c r="G275" s="80" t="b">
        <v>0</v>
      </c>
    </row>
    <row r="276" spans="1:7" ht="15">
      <c r="A276" s="114" t="s">
        <v>548</v>
      </c>
      <c r="B276" s="80">
        <v>4</v>
      </c>
      <c r="C276" s="118">
        <v>0.007337135793986718</v>
      </c>
      <c r="D276" s="80" t="s">
        <v>476</v>
      </c>
      <c r="E276" s="80" t="b">
        <v>0</v>
      </c>
      <c r="F276" s="80" t="b">
        <v>0</v>
      </c>
      <c r="G276" s="80" t="b">
        <v>0</v>
      </c>
    </row>
    <row r="277" spans="1:7" ht="15">
      <c r="A277" s="114" t="s">
        <v>580</v>
      </c>
      <c r="B277" s="80">
        <v>4</v>
      </c>
      <c r="C277" s="118">
        <v>0.019880052279985932</v>
      </c>
      <c r="D277" s="80" t="s">
        <v>476</v>
      </c>
      <c r="E277" s="80" t="b">
        <v>0</v>
      </c>
      <c r="F277" s="80" t="b">
        <v>0</v>
      </c>
      <c r="G277" s="80" t="b">
        <v>0</v>
      </c>
    </row>
    <row r="278" spans="1:7" ht="15">
      <c r="A278" s="114" t="s">
        <v>549</v>
      </c>
      <c r="B278" s="80">
        <v>3</v>
      </c>
      <c r="C278" s="118">
        <v>0.005502851845490039</v>
      </c>
      <c r="D278" s="80" t="s">
        <v>476</v>
      </c>
      <c r="E278" s="80" t="b">
        <v>0</v>
      </c>
      <c r="F278" s="80" t="b">
        <v>0</v>
      </c>
      <c r="G278" s="80" t="b">
        <v>0</v>
      </c>
    </row>
    <row r="279" spans="1:7" ht="15">
      <c r="A279" s="114" t="s">
        <v>565</v>
      </c>
      <c r="B279" s="80">
        <v>2</v>
      </c>
      <c r="C279" s="118">
        <v>0.009940026139992966</v>
      </c>
      <c r="D279" s="80" t="s">
        <v>476</v>
      </c>
      <c r="E279" s="80" t="b">
        <v>0</v>
      </c>
      <c r="F279" s="80" t="b">
        <v>0</v>
      </c>
      <c r="G279" s="80" t="b">
        <v>0</v>
      </c>
    </row>
    <row r="280" spans="1:7" ht="15">
      <c r="A280" s="114" t="s">
        <v>581</v>
      </c>
      <c r="B280" s="80">
        <v>2</v>
      </c>
      <c r="C280" s="118">
        <v>0.009940026139992966</v>
      </c>
      <c r="D280" s="80" t="s">
        <v>476</v>
      </c>
      <c r="E280" s="80" t="b">
        <v>0</v>
      </c>
      <c r="F280" s="80" t="b">
        <v>0</v>
      </c>
      <c r="G280" s="80" t="b">
        <v>0</v>
      </c>
    </row>
    <row r="281" spans="1:7" ht="15">
      <c r="A281" s="114" t="s">
        <v>582</v>
      </c>
      <c r="B281" s="80">
        <v>2</v>
      </c>
      <c r="C281" s="118">
        <v>0.003668567896993359</v>
      </c>
      <c r="D281" s="80" t="s">
        <v>476</v>
      </c>
      <c r="E281" s="80" t="b">
        <v>0</v>
      </c>
      <c r="F281" s="80" t="b">
        <v>0</v>
      </c>
      <c r="G281" s="80" t="b">
        <v>0</v>
      </c>
    </row>
    <row r="282" spans="1:7" ht="15">
      <c r="A282" s="114" t="s">
        <v>562</v>
      </c>
      <c r="B282" s="80">
        <v>2</v>
      </c>
      <c r="C282" s="118">
        <v>0.009940026139992966</v>
      </c>
      <c r="D282" s="80" t="s">
        <v>476</v>
      </c>
      <c r="E282" s="80" t="b">
        <v>0</v>
      </c>
      <c r="F282" s="80" t="b">
        <v>0</v>
      </c>
      <c r="G282" s="80" t="b">
        <v>0</v>
      </c>
    </row>
    <row r="283" spans="1:7" ht="15">
      <c r="A283" s="114" t="s">
        <v>583</v>
      </c>
      <c r="B283" s="80">
        <v>2</v>
      </c>
      <c r="C283" s="118">
        <v>0.009940026139992966</v>
      </c>
      <c r="D283" s="80" t="s">
        <v>476</v>
      </c>
      <c r="E283" s="80" t="b">
        <v>0</v>
      </c>
      <c r="F283" s="80" t="b">
        <v>0</v>
      </c>
      <c r="G283" s="80" t="b">
        <v>0</v>
      </c>
    </row>
    <row r="284" spans="1:7" ht="15">
      <c r="A284" s="114" t="s">
        <v>584</v>
      </c>
      <c r="B284" s="80">
        <v>2</v>
      </c>
      <c r="C284" s="118">
        <v>0.009940026139992966</v>
      </c>
      <c r="D284" s="80" t="s">
        <v>476</v>
      </c>
      <c r="E284" s="80" t="b">
        <v>0</v>
      </c>
      <c r="F284" s="80" t="b">
        <v>0</v>
      </c>
      <c r="G284" s="80" t="b">
        <v>0</v>
      </c>
    </row>
    <row r="285" spans="1:7" ht="15">
      <c r="A285" s="114" t="s">
        <v>585</v>
      </c>
      <c r="B285" s="80">
        <v>2</v>
      </c>
      <c r="C285" s="118">
        <v>0.009940026139992966</v>
      </c>
      <c r="D285" s="80" t="s">
        <v>476</v>
      </c>
      <c r="E285" s="80" t="b">
        <v>0</v>
      </c>
      <c r="F285" s="80" t="b">
        <v>0</v>
      </c>
      <c r="G285" s="80" t="b">
        <v>0</v>
      </c>
    </row>
    <row r="286" spans="1:7" ht="15">
      <c r="A286" s="114" t="s">
        <v>554</v>
      </c>
      <c r="B286" s="80">
        <v>2</v>
      </c>
      <c r="C286" s="118">
        <v>0.003668567896993359</v>
      </c>
      <c r="D286" s="80" t="s">
        <v>476</v>
      </c>
      <c r="E286" s="80" t="b">
        <v>0</v>
      </c>
      <c r="F286" s="80" t="b">
        <v>0</v>
      </c>
      <c r="G286" s="80" t="b">
        <v>0</v>
      </c>
    </row>
    <row r="287" spans="1:7" ht="15">
      <c r="A287" s="114" t="s">
        <v>761</v>
      </c>
      <c r="B287" s="80">
        <v>2</v>
      </c>
      <c r="C287" s="118">
        <v>0.009940026139992966</v>
      </c>
      <c r="D287" s="80" t="s">
        <v>476</v>
      </c>
      <c r="E287" s="80" t="b">
        <v>0</v>
      </c>
      <c r="F287" s="80" t="b">
        <v>0</v>
      </c>
      <c r="G28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Space Lab</dc:creator>
  <cp:keywords/>
  <dc:description/>
  <cp:lastModifiedBy>Space Lab</cp:lastModifiedBy>
  <dcterms:created xsi:type="dcterms:W3CDTF">2008-01-30T00:41:58Z</dcterms:created>
  <dcterms:modified xsi:type="dcterms:W3CDTF">2019-01-25T10:47:40Z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