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19126"/>
  <workbookPr codeName="ThisWorkbook" defaultThemeVersion="124226"/>
  <bookViews>
    <workbookView xWindow="0" yWindow="0" windowWidth="11642" windowHeight="7051"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79017"/>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<sst xmlns="http://schemas.openxmlformats.org/spreadsheetml/2006/main" count="4297" uniqueCount="1044">
  <si>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</si>
  <si>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</si>
  <si>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</si>
  <si>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</si>
  <si>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</si>
  <si>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</si>
  <si>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</si>
  <si>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</si>
  <si>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</si>
  <si>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</si>
  <si>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</si>
  <si>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</si>
  <si>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</si>
  <si>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</si>
  <si>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</si>
  <si>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</si>
  <si>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</si>
  <si>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</si>
  <si>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</si>
  <si>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</si>
  <si>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</si>
  <si>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</si>
  <si>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</si>
  <si>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</si>
  <si>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</si>
  <si>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</si>
  <si>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</si>
  <si>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</si>
  <si>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</si>
  <si>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</si>
  <si>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</si>
  <si>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</si>
  <si>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</si>
  <si>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</si>
  <si>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</si>
  <si>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</si>
  <si>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</si>
  <si>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</si>
  <si>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</si>
  <si>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</si>
  <si>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</si>
  <si>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</si>
  <si>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</si>
  <si>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</si>
  <si>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</si>
  <si>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</si>
  <si>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</si>
  <si>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</si>
  <si>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</si>
  <si>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</si>
  <si>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</si>
  <si>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</si>
  <si>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</si>
  <si>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</si>
  <si>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</si>
  <si>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</si>
  <si>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</si>
  <si>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</si>
  <si>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</si>
  <si>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</si>
  <si>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</si>
  <si>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</si>
  <si>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</si>
  <si>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</si>
  <si>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</si>
  <si>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</si>
  <si>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</si>
  <si>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</si>
  <si>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</si>
  <si>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</si>
  <si>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</si>
  <si>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</si>
  <si>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</si>
  <si>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</si>
  <si>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</si>
  <si>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</si>
  <si>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</si>
  <si>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</si>
  <si>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</si>
  <si>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</si>
  <si>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</si>
  <si>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</si>
  <si>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</si>
  <si>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</si>
  <si>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</si>
  <si>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</si>
  <si>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</si>
  <si>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</si>
  <si>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</si>
  <si>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</si>
  <si>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</si>
  <si>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</si>
  <si>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</si>
  <si>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</si>
  <si>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</si>
  <si>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</si>
  <si>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</si>
  <si>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</si>
  <si>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</si>
  <si>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</si>
  <si>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</si>
  <si>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</si>
  <si>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</si>
  <si>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</si>
  <si>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</si>
  <si>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</si>
  <si>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</si>
  <si>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</si>
  <si>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</si>
  <si>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</si>
  <si>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</si>
  <si>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</si>
  <si>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</si>
  <si>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</si>
  <si>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</si>
  <si>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</si>
  <si>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</si>
  <si>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</si>
  <si>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</si>
  <si>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</si>
  <si>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</si>
  <si>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</si>
  <si>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</si>
  <si>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</si>
  <si>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</si>
  <si>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</si>
  <si>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</si>
  <si>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</si>
  <si>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</si>
  <si>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</si>
  <si>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</si>
  <si>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</si>
  <si>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</si>
  <si>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</si>
  <si>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</si>
  <si>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</si>
  <si>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</si>
  <si>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</si>
  <si>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</si>
  <si>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</si>
  <si>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</si>
  <si>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</si>
  <si>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</si>
  <si>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</si>
  <si>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</si>
  <si>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</si>
  <si>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</si>
  <si>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</si>
  <si>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</si>
  <si>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</si>
  <si>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</si>
  <si>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</si>
  <si>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</si>
  <si>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</si>
  <si>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</si>
  <si>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</si>
  <si>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</si>
  <si>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</si>
  <si>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</si>
  <si>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</si>
  <si>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</si>
  <si>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</si>
  <si>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</si>
  <si>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</si>
  <si>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</si>
  <si>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</si>
  <si>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</si>
  <si>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</si>
  <si>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</si>
  <si>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</si>
  <si>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</si>
  <si>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</si>
  <si>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</si>
  <si>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</si>
  <si>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</si>
  <si>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</si>
  <si>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</si>
  <si>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</si>
  <si>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</si>
  <si>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</si>
  <si>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</si>
  <si>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</si>
  <si>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</si>
  <si>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</si>
  <si>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</si>
  <si>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</si>
  <si>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</si>
  <si>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</si>
  <si>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</si>
  <si>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</si>
  <si>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</si>
  <si>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</si>
  <si>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</si>
  <si>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</si>
  <si>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</si>
  <si>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</si>
  <si>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</si>
  <si>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</si>
  <si>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</si>
  <si>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</si>
  <si>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</si>
  <si>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</si>
  <si>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</si>
  <si>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</si>
  <si>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</si>
  <si>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</si>
  <si>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</si>
  <si>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</si>
  <si>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</si>
  <si>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</si>
  <si>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</si>
  <si>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</si>
  <si>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</si>
  <si>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</si>
  <si>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</si>
  <si>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</si>
  <si>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</si>
  <si>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</si>
  <si>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</si>
  <si>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</si>
  <si>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</si>
  <si>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</si>
  <si>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</si>
  <si>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</si>
  <si>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</si>
  <si>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</si>
  <si>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</si>
  <si>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</si>
  <si>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</si>
  <si>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</si>
  <si>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</si>
  <si>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</si>
  <si>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erinmbtaylor</t>
  </si>
  <si>
    <t>dangerdaveball</t>
  </si>
  <si>
    <t>alexqgb</t>
  </si>
  <si>
    <t>matt_read_nz</t>
  </si>
  <si>
    <t>lisamp925</t>
  </si>
  <si>
    <t>pppatticake</t>
  </si>
  <si>
    <t>my2meows</t>
  </si>
  <si>
    <t>ziga_iglic</t>
  </si>
  <si>
    <t>polrevolutionsv</t>
  </si>
  <si>
    <t>nofuncdemo</t>
  </si>
  <si>
    <t>bradvoracek</t>
  </si>
  <si>
    <t>prezntval</t>
  </si>
  <si>
    <t>wildflowersrq</t>
  </si>
  <si>
    <t>brianmoylan4</t>
  </si>
  <si>
    <t>ecoroberto</t>
  </si>
  <si>
    <t>joekearns_psu</t>
  </si>
  <si>
    <t>computerbugg</t>
  </si>
  <si>
    <t>ruterwilligerjr</t>
  </si>
  <si>
    <t>rick_carmody</t>
  </si>
  <si>
    <t>zapradon</t>
  </si>
  <si>
    <t>reformed_mind</t>
  </si>
  <si>
    <t>socialista_jose</t>
  </si>
  <si>
    <t>nualphaomegam</t>
  </si>
  <si>
    <t>odirilesoul</t>
  </si>
  <si>
    <t>netbacker</t>
  </si>
  <si>
    <t>leftygrove</t>
  </si>
  <si>
    <t>esoterikdude</t>
  </si>
  <si>
    <t>paulbfagan</t>
  </si>
  <si>
    <t>david_kell3</t>
  </si>
  <si>
    <t>jabmorris</t>
  </si>
  <si>
    <t>makarov__</t>
  </si>
  <si>
    <t>cdbrzezinski</t>
  </si>
  <si>
    <t>flowersxsilence</t>
  </si>
  <si>
    <t>dan_nahum</t>
  </si>
  <si>
    <t>hurtyowl</t>
  </si>
  <si>
    <t>truman_town</t>
  </si>
  <si>
    <t>dci_james</t>
  </si>
  <si>
    <t>fadhelkaboub</t>
  </si>
  <si>
    <t>tianran</t>
  </si>
  <si>
    <t>brunopostle</t>
  </si>
  <si>
    <t>analyticd</t>
  </si>
  <si>
    <t>itsnotubutme</t>
  </si>
  <si>
    <t>jmforcalifornia</t>
  </si>
  <si>
    <t>pereira_joca</t>
  </si>
  <si>
    <t>greenrd</t>
  </si>
  <si>
    <t>kfredrickson23</t>
  </si>
  <si>
    <t>pdwriter</t>
  </si>
  <si>
    <t>ezquid</t>
  </si>
  <si>
    <t>dehnts</t>
  </si>
  <si>
    <t>thedudedj</t>
  </si>
  <si>
    <t>bradbelltv</t>
  </si>
  <si>
    <t>philforcongress</t>
  </si>
  <si>
    <t>dalek_fan</t>
  </si>
  <si>
    <t>caseytjaden</t>
  </si>
  <si>
    <t>brucepatrick23</t>
  </si>
  <si>
    <t>sdgrumbine</t>
  </si>
  <si>
    <t>chrisatru</t>
  </si>
  <si>
    <t>riklongenecker</t>
  </si>
  <si>
    <t>dianabardsley</t>
  </si>
  <si>
    <t>carolynmcc</t>
  </si>
  <si>
    <t>stephaniekelton</t>
  </si>
  <si>
    <t>gaius_publius</t>
  </si>
  <si>
    <t>Retweet</t>
  </si>
  <si>
    <t>Gotta love this critique ~ its likely correct but we must reject it _xD83D__xDE02_ #MMT #winning https://t.co/BS9GaXt28P</t>
  </si>
  <si>
    <t>Hard to imagine clearer evidence that #MMT is #winning. https://t.co/2gwiBZMgKv</t>
  </si>
  <si>
    <t>_xD83D__xDE02_ ... #Winning #MMT https://t.co/PMfP3Neqz2</t>
  </si>
  <si>
    <t>https://twitter.com/videotroph/status/1087805145960902656</t>
  </si>
  <si>
    <t>https://twitter.com/StephanieKelton/status/1087903247803838466</t>
  </si>
  <si>
    <t>twitter.com</t>
  </si>
  <si>
    <t>mmt winning</t>
  </si>
  <si>
    <t>winning mmt</t>
  </si>
  <si>
    <t>https://pbs.twimg.com/media/DxkCPHKWwAAFsN-.jpg</t>
  </si>
  <si>
    <t>http://pbs.twimg.com/profile_images/1057674892005433344/7QTVlFY0_normal.jpg</t>
  </si>
  <si>
    <t>http://pbs.twimg.com/profile_images/885667939546005504/KiMt0T1S_normal.jpg</t>
  </si>
  <si>
    <t>https://twitter.com/erinmbtaylor/status/1087875861326393344</t>
  </si>
  <si>
    <t>https://twitter.com/dangerdaveball/status/1087903318146334720</t>
  </si>
  <si>
    <t>https://twitter.com/alexqgb/status/1087903571553615872</t>
  </si>
  <si>
    <t>https://twitter.com/matt_read_nz/status/1087903754861432833</t>
  </si>
  <si>
    <t>https://twitter.com/lisamp925/status/1087903774876856323</t>
  </si>
  <si>
    <t>https://twitter.com/pppatticake/status/1087904042490171392</t>
  </si>
  <si>
    <t>https://twitter.com/my2meows/status/1087904182085009409</t>
  </si>
  <si>
    <t>https://twitter.com/ziga_iglic/status/1087904489884012544</t>
  </si>
  <si>
    <t>https://twitter.com/polrevolutionsv/status/1087904491335270401</t>
  </si>
  <si>
    <t>https://twitter.com/nofuncdemo/status/1087904597446926339</t>
  </si>
  <si>
    <t>https://twitter.com/bradvoracek/status/1087904730267803648</t>
  </si>
  <si>
    <t>https://twitter.com/prezntval/status/1087904781975183360</t>
  </si>
  <si>
    <t>https://twitter.com/wildflowersrq/status/1087904984639905792</t>
  </si>
  <si>
    <t>https://twitter.com/brianmoylan4/status/1087905052906250241</t>
  </si>
  <si>
    <t>https://twitter.com/ecoroberto/status/1087905796061462529</t>
  </si>
  <si>
    <t>https://twitter.com/joekearns_psu/status/1087905886935355392</t>
  </si>
  <si>
    <t>https://twitter.com/computerbugg/status/1087905908582055936</t>
  </si>
  <si>
    <t>https://twitter.com/ruterwilligerjr/status/1087908322286686209</t>
  </si>
  <si>
    <t>https://twitter.com/rick_carmody/status/1087911930507911168</t>
  </si>
  <si>
    <t>https://twitter.com/zapradon/status/1087913941865545728</t>
  </si>
  <si>
    <t>https://twitter.com/reformed_mind/status/1087913961238888448</t>
  </si>
  <si>
    <t>https://twitter.com/socialista_jose/status/1087915107118592000</t>
  </si>
  <si>
    <t>https://twitter.com/nualphaomegam/status/1087915176031145984</t>
  </si>
  <si>
    <t>https://twitter.com/odirilesoul/status/1087917671918850048</t>
  </si>
  <si>
    <t>https://twitter.com/netbacker/status/1087918718217318403</t>
  </si>
  <si>
    <t>https://twitter.com/leftygrove/status/1087921077647491074</t>
  </si>
  <si>
    <t>https://twitter.com/esoterikdude/status/1087925520757600258</t>
  </si>
  <si>
    <t>https://twitter.com/paulbfagan/status/1087926607791063040</t>
  </si>
  <si>
    <t>https://twitter.com/david_kell3/status/1087926744764559360</t>
  </si>
  <si>
    <t>https://twitter.com/jabmorris/status/1087929231093436416</t>
  </si>
  <si>
    <t>https://twitter.com/makarov__/status/1087934569062588417</t>
  </si>
  <si>
    <t>https://twitter.com/cdbrzezinski/status/1087939028916334594</t>
  </si>
  <si>
    <t>https://twitter.com/flowersxsilence/status/1087939557860036608</t>
  </si>
  <si>
    <t>https://twitter.com/dan_nahum/status/1087943609951895554</t>
  </si>
  <si>
    <t>https://twitter.com/hurtyowl/status/1087948856913002496</t>
  </si>
  <si>
    <t>https://twitter.com/truman_town/status/1087952037160124416</t>
  </si>
  <si>
    <t>https://twitter.com/dci_james/status/1087952541613199360</t>
  </si>
  <si>
    <t>https://twitter.com/fadhelkaboub/status/1087952719355265024</t>
  </si>
  <si>
    <t>https://twitter.com/tianran/status/1087963086554836992</t>
  </si>
  <si>
    <t>https://twitter.com/brunopostle/status/1087967042676899842</t>
  </si>
  <si>
    <t>https://twitter.com/analyticd/status/1087968633928732674</t>
  </si>
  <si>
    <t>https://twitter.com/itsnotubutme/status/1087968709220712451</t>
  </si>
  <si>
    <t>https://twitter.com/jmforcalifornia/status/1087969547930529792</t>
  </si>
  <si>
    <t>https://twitter.com/pereira_joca/status/1087977011799384070</t>
  </si>
  <si>
    <t>https://twitter.com/greenrd/status/1087978171188809729</t>
  </si>
  <si>
    <t>https://twitter.com/kfredrickson23/status/1087987680812716035</t>
  </si>
  <si>
    <t>https://twitter.com/pdwriter/status/1087988835382976513</t>
  </si>
  <si>
    <t>https://twitter.com/ezquid/status/1087993430830170112</t>
  </si>
  <si>
    <t>https://twitter.com/dehnts/status/1087999955778879488</t>
  </si>
  <si>
    <t>https://twitter.com/thedudedj/status/1088005004517097473</t>
  </si>
  <si>
    <t>https://twitter.com/bradbelltv/status/1088018157799985156</t>
  </si>
  <si>
    <t>https://twitter.com/philforcongress/status/1088033907793166337</t>
  </si>
  <si>
    <t>https://twitter.com/dalek_fan/status/1088046173427023872</t>
  </si>
  <si>
    <t>https://twitter.com/caseytjaden/status/1088066807393648641</t>
  </si>
  <si>
    <t>https://twitter.com/brucepatrick23/status/1088068192898113536</t>
  </si>
  <si>
    <t>https://twitter.com/sdgrumbine/status/1088070156595707904</t>
  </si>
  <si>
    <t>https://twitter.com/chrisatru/status/1088072602445320192</t>
  </si>
  <si>
    <t>https://twitter.com/riklongenecker/status/1088074113950908417</t>
  </si>
  <si>
    <t>https://twitter.com/dianabardsley/status/1088077277433417728</t>
  </si>
  <si>
    <t>https://twitter.com/carolynmcc/status/1088078343398932480</t>
  </si>
  <si>
    <t>https://twitter.com/stephaniekelton/status/1087903247803838466</t>
  </si>
  <si>
    <t>https://twitter.com/gaius_publius/status/1088094002337988609</t>
  </si>
  <si>
    <t>1087875861326393344</t>
  </si>
  <si>
    <t>1087903318146334720</t>
  </si>
  <si>
    <t>1087903571553615872</t>
  </si>
  <si>
    <t>1087903754861432833</t>
  </si>
  <si>
    <t>1087903774876856323</t>
  </si>
  <si>
    <t>1087904042490171392</t>
  </si>
  <si>
    <t>1087904182085009409</t>
  </si>
  <si>
    <t>1087904489884012544</t>
  </si>
  <si>
    <t>1087904491335270401</t>
  </si>
  <si>
    <t>1087904597446926339</t>
  </si>
  <si>
    <t>1087904730267803648</t>
  </si>
  <si>
    <t>1087904781975183360</t>
  </si>
  <si>
    <t>1087904984639905792</t>
  </si>
  <si>
    <t>1087905052906250241</t>
  </si>
  <si>
    <t>1087905796061462529</t>
  </si>
  <si>
    <t>1087905886935355392</t>
  </si>
  <si>
    <t>1087905908582055936</t>
  </si>
  <si>
    <t>1087908322286686209</t>
  </si>
  <si>
    <t>1087911930507911168</t>
  </si>
  <si>
    <t>1087913941865545728</t>
  </si>
  <si>
    <t>1087913961238888448</t>
  </si>
  <si>
    <t>1087915107118592000</t>
  </si>
  <si>
    <t>1087915176031145984</t>
  </si>
  <si>
    <t>1087917671918850048</t>
  </si>
  <si>
    <t>1087918718217318403</t>
  </si>
  <si>
    <t>1087921077647491074</t>
  </si>
  <si>
    <t>1087925520757600258</t>
  </si>
  <si>
    <t>1087926607791063040</t>
  </si>
  <si>
    <t>1087926744764559360</t>
  </si>
  <si>
    <t>1087929231093436416</t>
  </si>
  <si>
    <t>1087934569062588417</t>
  </si>
  <si>
    <t>1087939028916334594</t>
  </si>
  <si>
    <t>1087939557860036608</t>
  </si>
  <si>
    <t>1087943609951895554</t>
  </si>
  <si>
    <t>1087948856913002496</t>
  </si>
  <si>
    <t>1087952037160124416</t>
  </si>
  <si>
    <t>1087952541613199360</t>
  </si>
  <si>
    <t>1087952719355265024</t>
  </si>
  <si>
    <t>1087963086554836992</t>
  </si>
  <si>
    <t>1087967042676899842</t>
  </si>
  <si>
    <t>1087968633928732674</t>
  </si>
  <si>
    <t>1087968709220712451</t>
  </si>
  <si>
    <t>1087969547930529792</t>
  </si>
  <si>
    <t>1087977011799384070</t>
  </si>
  <si>
    <t>1087978171188809729</t>
  </si>
  <si>
    <t>1087987680812716035</t>
  </si>
  <si>
    <t>1087988835382976513</t>
  </si>
  <si>
    <t>1087993430830170112</t>
  </si>
  <si>
    <t>1087999955778879488</t>
  </si>
  <si>
    <t>1088005004517097473</t>
  </si>
  <si>
    <t>1088018157799985156</t>
  </si>
  <si>
    <t>1088033907793166337</t>
  </si>
  <si>
    <t>1088046173427023872</t>
  </si>
  <si>
    <t>1088066807393648641</t>
  </si>
  <si>
    <t>1088068192898113536</t>
  </si>
  <si>
    <t>1088070156595707904</t>
  </si>
  <si>
    <t>1088072602445320192</t>
  </si>
  <si>
    <t>1088074113950908417</t>
  </si>
  <si>
    <t>1088077277433417728</t>
  </si>
  <si>
    <t>1088078343398932480</t>
  </si>
  <si>
    <t>1087903247803838466</t>
  </si>
  <si>
    <t>1088094002337988609</t>
  </si>
  <si>
    <t/>
  </si>
  <si>
    <t>en</t>
  </si>
  <si>
    <t>und</t>
  </si>
  <si>
    <t>1087805145960902656</t>
  </si>
  <si>
    <t>Twitter for iPhone</t>
  </si>
  <si>
    <t>Twitter for iPad</t>
  </si>
  <si>
    <t>Twitter Web Client</t>
  </si>
  <si>
    <t>TweetDeck</t>
  </si>
  <si>
    <t>Twitter for Android</t>
  </si>
  <si>
    <t>Twitter Web App</t>
  </si>
  <si>
    <t>Twitterrific for iOS</t>
  </si>
  <si>
    <t>Tweetbot for Mac</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</si>
  <si>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</si>
  <si>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</si>
  <si>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</si>
  <si>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</si>
  <si>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</si>
  <si>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</si>
  <si>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</si>
  <si>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</si>
  <si>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</si>
  <si>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</si>
  <si>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</si>
  <si>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</si>
  <si>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</si>
  <si>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</si>
  <si>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</si>
  <si>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</si>
  <si>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</si>
  <si>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</si>
  <si>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</si>
  <si>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</si>
  <si>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</si>
  <si>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Erin Taylor</t>
  </si>
  <si>
    <t>Dave Ball, Y'all!</t>
  </si>
  <si>
    <t>Stephanie Kelton</t>
  </si>
  <si>
    <t>Alex Bowles</t>
  </si>
  <si>
    <t>Matt Read</t>
  </si>
  <si>
    <t>LisaP</t>
  </si>
  <si>
    <t>#EndSuperdelegates ⏳</t>
  </si>
  <si>
    <t>⏳Register As Green To Help Greens Get In Debates_xD83C__xDF3B_</t>
  </si>
  <si>
    <t>Zheega_xD83E__xDD84_</t>
  </si>
  <si>
    <t>Political Revolution Shenandoah Valley</t>
  </si>
  <si>
    <t>No Functioning Democracy</t>
  </si>
  <si>
    <t>bradley _xD83C__xDF35__xD83C__xDF31_</t>
  </si>
  <si>
    <t>Prezntval</t>
  </si>
  <si>
    <t>#HealthcareForAll</t>
  </si>
  <si>
    <t>Brian Moylan</t>
  </si>
  <si>
    <t>Roberto A.</t>
  </si>
  <si>
    <t>Joe Kearns</t>
  </si>
  <si>
    <t>Ken Buxton</t>
  </si>
  <si>
    <t>Sideshow Bob</t>
  </si>
  <si>
    <t>Rick Carmody</t>
  </si>
  <si>
    <t>Zap Radon</t>
  </si>
  <si>
    <t>sung-guan Yun</t>
  </si>
  <si>
    <t>Jose X. Marx</t>
  </si>
  <si>
    <t>Nualpha Omegam</t>
  </si>
  <si>
    <t>Solitudinarian</t>
  </si>
  <si>
    <t>Nathan Becker</t>
  </si>
  <si>
    <t>thegeebeebee</t>
  </si>
  <si>
    <t>Esoterik Killmonger</t>
  </si>
  <si>
    <t>Paul Fagan</t>
  </si>
  <si>
    <t>David James Kelley (#MMT-trainee)</t>
  </si>
  <si>
    <t>Jabari Morris #RealProgressives #MMT #Insist</t>
  </si>
  <si>
    <t>Songbird Rescue Cat</t>
  </si>
  <si>
    <t>cdbrzezinski ⏳</t>
  </si>
  <si>
    <t>Drophilus</t>
  </si>
  <si>
    <t>Dan Nahum</t>
  </si>
  <si>
    <t>David Hurt</t>
  </si>
  <si>
    <t>Alan Parker #MMT - The Neoliberalism Destroyer</t>
  </si>
  <si>
    <t>James</t>
  </si>
  <si>
    <t>Fadhel Kaboub</t>
  </si>
  <si>
    <t>Randeep Ramesh</t>
  </si>
  <si>
    <t>Bruno Postle</t>
  </si>
  <si>
    <t>FULL_N∅DE</t>
  </si>
  <si>
    <t>Adrian Hill</t>
  </si>
  <si>
    <t>_xD83E__xDD40_ John-Michael Williams _xD83C__xDF39_</t>
  </si>
  <si>
    <t>Selicleison</t>
  </si>
  <si>
    <t>Robin Green_xD83C__xDF39__xD83D__xDD30_</t>
  </si>
  <si>
    <t>Ken Fredrickson</t>
  </si>
  <si>
    <t>Peter Donaldson</t>
  </si>
  <si>
    <t>The Lords Keiths Barhams of Medehamstedes</t>
  </si>
  <si>
    <t>Dirk Ehnts</t>
  </si>
  <si>
    <t>JimboL #GTTO</t>
  </si>
  <si>
    <t>Brad Bell #GTTO</t>
  </si>
  <si>
    <t>Federal Taxes Don't Fund Federal Spending #MMT _xD83D__xDC8E_</t>
  </si>
  <si>
    <t>Alberto G.</t>
  </si>
  <si>
    <t>_xD83C__xDF39_ _xD83C__xDF0F_ ♻️ ✌_xD83C__xDFFC_ Ⓥ _xD83D__xDC99_</t>
  </si>
  <si>
    <t>Bruce A. Patrick</t>
  </si>
  <si>
    <t>Austerity is Murder</t>
  </si>
  <si>
    <t>ChrisAtRU</t>
  </si>
  <si>
    <t>rik longenecker</t>
  </si>
  <si>
    <t>Diana L Bardsley</t>
  </si>
  <si>
    <t>Carolyn McClanahan</t>
  </si>
  <si>
    <t>Gaius Publius</t>
  </si>
  <si>
    <t>So Ca native. Mom to 3 handsome sons. Avid reader and walker. Economics and finance</t>
  </si>
  <si>
    <t>I was on Survivor. And once, I bit a baby. RT=bookmark.</t>
  </si>
  <si>
    <t>Prof. of Economics &amp; Public Policy @stonybrooku. Was Chief Economist for the Dems on U.S. Senate Budget Committee. Contributor @bopinion</t>
  </si>
  <si>
    <t>XR developer, big fan of maps, co-founder at Helix</t>
  </si>
  <si>
    <t>I studied Economics, Politics and Accounting.
@matt_read_nz@mastodon.social</t>
  </si>
  <si>
    <t>☮️_xD83C__xDFF4__xD83C__xDF39__xD83C__xDF0E__xD83C__xDF0D__xD83C__xDF0F__xD83D__xDC9A__xD83D__xDC9B_❤️#FreeOcalan #EndPrisonSlavery #GreenNewDeal #StandWithMashpee #SinglePayer #DemocraticConfederalism</t>
  </si>
  <si>
    <t>bookworm dancinfool i am all about great nyc live music small venues And Proud Progressive Badassery</t>
  </si>
  <si>
    <t>Whether a Democrat or GOP candidate ‘wins,’ we’ll get the same failed trickle down economic policies we’ve gotten since Reagan. Vote 3rd party only (Green/Ind)</t>
  </si>
  <si>
    <t>The Political Revolution set into motion by @BernieSanders  in the Shenandoah Valley: @Ocasio2018/@KerriHarrisDE  faction. #MMT #GreenNewDeal editor:_xD83D__xDC09_</t>
  </si>
  <si>
    <t>"The United States has no functioning democracy" -Jimmy Carter, 2013</t>
  </si>
  <si>
    <t>born in the mojave desert → uc berkeley computer science (@UCBerkeley) → levy institute economics (@LevyEcon) → changing systems. 
currently teaching</t>
  </si>
  <si>
    <t>I use Twitter for getting silly about things like macroeconomics, oil and music. Ok, annnnd a lil psychology thrown in for old times' sake.</t>
  </si>
  <si>
    <t>RN for 25 years, MS in Public Health Nursing
~People over Parties, Parties Are corporations~</t>
  </si>
  <si>
    <t>Athiest / Unionist / Alp / Jazz / Art</t>
  </si>
  <si>
    <t>Immigrant. Jaibo. Le hago a las remesas. Mi animal spirit es la llama que llama. #1986</t>
  </si>
  <si>
    <t>The Joe America that Donald Trump is getting the wall built for, according to Rick "Google my last name" Santorum.</t>
  </si>
  <si>
    <t>Independent computer consultant. Former engineer, tobacco shop owner, real estate sales.  Worked with NASA during the 60's during Apollo.</t>
  </si>
  <si>
    <t>Lawyer: What about that tattoo on your chest? Doesn't it say "Die, Bart, Die"?     Sideshow Bob: No, that's German for "The Bart, The".</t>
  </si>
  <si>
    <t>Freak, Data Understander, Creativity Zealot, Details Person, Opal Miner, DeBono Fan, Arduino Advocate, Keen Learner...</t>
  </si>
  <si>
    <t>My life....exceeds 160 chars...</t>
  </si>
  <si>
    <t>Ready for #Bernie2020.  #WeShallOvercome. #HastaLaVictoriaSiempre.  "Our true nationality is mankind." - H.G. Wells.</t>
  </si>
  <si>
    <t>Adulting is hard</t>
  </si>
  <si>
    <t>Philomath, Nature &amp; Authenticity.</t>
  </si>
  <si>
    <t>AWS Architect &amp; Economics❤️ ❤️ Economic policy encourages credit use and discourages the repayment of debt. That's how we in the private sector got so indebted.</t>
  </si>
  <si>
    <t>Leftist in search of truth.    Helped destroy DailyKos, 2016.  Go LEFT, America. thegeebeebee on reddit</t>
  </si>
  <si>
    <t>#Angry #Radical #Spurs #TweetsOwnViews South Africa</t>
  </si>
  <si>
    <t>Ph.D., Macroeconomics, Mathematical Economics &amp; Econometrics. Post-Keynesian, MMTer, Minskyite &amp; Deficit Owl. Retweets are not necessarily endorsements.❤️ are!</t>
  </si>
  <si>
    <t>Social media coordinator and editor in chief, Real Progressives. #LearnMMT #ItsInOurHands</t>
  </si>
  <si>
    <t>Philly homer, cat owner, and dirty hippie. 
This picture is of my cat, rescuing a wounded bird.</t>
  </si>
  <si>
    <t>Human Being. #GreenNewDeal #SinglePayer #End4ProfitWars #PromotePeace</t>
  </si>
  <si>
    <t>Silo buster by day. Metal drummer/snob by night. MPolEc USyd 2013. Views are my own. Retweets not endorsement.  https://t.co/tA2ZePk9tS https://t.co/7HygD1Rpjb</t>
  </si>
  <si>
    <t>Labour, Momentum and GMB memberships. MMT economics. Pro Lexit. Pro Democracy. Staunch Republican. Scratch handicap_xD83C__xDFCC_️‍♂️SWFC fan. Football Manager addict.</t>
  </si>
  <si>
    <t>Facts Before Stupid</t>
  </si>
  <si>
    <t>Economics Prof. @DenisonU; President @GISP_Tweets #JobGuarantee #MMT #FullEmployment #MiddleEast #MENA #Keynes #Minsky #Sustainability #Solar #ELR  فاضل قابوب</t>
  </si>
  <si>
    <t>Chief leader writer for the Guardian. RT not an endorsement. Public Key: https://t.co/2iMyRfn7Na</t>
  </si>
  <si>
    <t>Pattern Languages Homemaker Evolutionary Design https://t.co/HuPAkVM8yW</t>
  </si>
  <si>
    <t>#MMT, price ≠ value, pro-collectivism, pro-market, justice and equality are Sisyphian (do it anyway), anti-foundation, Horizon theory #QI from @memculloch</t>
  </si>
  <si>
    <t>CEO of @tv4tvinc. Candidate for Senate from CA. Views don’t reflect TV4TV, Inc. #JMForCalifornia #Fightfor22 #M4A #GND #FJG #MMT #CorporateFree #NoMoreWar #JMW</t>
  </si>
  <si>
    <t>It's the credit, stupid!'  Uncle Ben</t>
  </si>
  <si>
    <t>Software developer (Scala, Haskell). Tweets are 80% politics (mainly UK), 10% criticism of SJWs. DMs open - feel free to reply via DM to my tweets if you want.</t>
  </si>
  <si>
    <t>Freelance aerospace, defence and tech writer, sceptical observer of economics, advocate of #MMT, #JobGuarantee, #JC4PM2019</t>
  </si>
  <si>
    <t>“Yeah, well, you know, that’s just, like, your opinion, man”</t>
  </si>
  <si>
    <t>economist, based in Berlin, Germany, author of „Modern Monetary Theory and European Macroeconomics“</t>
  </si>
  <si>
    <t>Gamer, atheist, sceptic, Labour Party member</t>
  </si>
  <si>
    <t>I make films that tell simple emotional stories that move people to act. PHOTO: Razan al-Najjar. Medic shot by sniper saving unarmed kids shot by snipers. Gaza</t>
  </si>
  <si>
    <t>https://t.co/SUWjeOVaEJ
#LearnMMT #MMT</t>
  </si>
  <si>
    <t>Yo nunca he molado.  Comando Anti Fruta Escarchada (C.A.F.E.)
Departamento de Comunicaciones Post-mortem</t>
  </si>
  <si>
    <t>panarchist (i.e., humanist ecosocialist)</t>
  </si>
  <si>
    <t>Army Reserve, Iraq Veteran, Business, Marketing, Traveling, Politics, and Foreign Policy. Worked with State Department in West Africa.</t>
  </si>
  <si>
    <t>Founder of Real Progressives and MMT Champion. Help spread the word and save lives:
https://t.co/d7Sqos8k4E</t>
  </si>
  <si>
    <t>Engineer, Student (Masters Economics at Roosevelt University), Functional Finance, Modern Monetary Theory</t>
  </si>
  <si>
    <t>Financial planner, physician. Discuss money/health/death/aging/health reform. Funny. Unbridled. Work- Life Planning Partners. Write- @finplan @Forbes @CNBC</t>
  </si>
  <si>
    <t>A professional writer living in the US. Frequent contributor to Hullabaloo, DownWithTyranny, Naked Capitalism, Crooks&amp;Liars.</t>
  </si>
  <si>
    <t>Hang in there. No, not there.</t>
  </si>
  <si>
    <t>moving target</t>
  </si>
  <si>
    <t>SF Bay Area</t>
  </si>
  <si>
    <t>Massachusetts</t>
  </si>
  <si>
    <t>Mars</t>
  </si>
  <si>
    <t>Shenandoah Valley, VA</t>
  </si>
  <si>
    <t>Pennsylvania</t>
  </si>
  <si>
    <t>Phoenix, AZ</t>
  </si>
  <si>
    <t>Sarasota, FL</t>
  </si>
  <si>
    <t>Bundanyabba  -  Australia</t>
  </si>
  <si>
    <t>Denver, CO</t>
  </si>
  <si>
    <t>Springfield USA</t>
  </si>
  <si>
    <t>Northern South Australia Typically...</t>
  </si>
  <si>
    <t>USA</t>
  </si>
  <si>
    <t>On a rock floating in space</t>
  </si>
  <si>
    <t xml:space="preserve">55 Cancri </t>
  </si>
  <si>
    <t>Santa Clara, CA</t>
  </si>
  <si>
    <t>South Africa</t>
  </si>
  <si>
    <t>California, USA</t>
  </si>
  <si>
    <t>Riviera Beach, FL</t>
  </si>
  <si>
    <t>_xD83C__xDF0E_</t>
  </si>
  <si>
    <t>Ngunnawal Country</t>
  </si>
  <si>
    <t>Worksop, England</t>
  </si>
  <si>
    <t>Heartland USA</t>
  </si>
  <si>
    <t>Granville, Ohio, USA</t>
  </si>
  <si>
    <t>The Guardian</t>
  </si>
  <si>
    <t>Sheffield, England</t>
  </si>
  <si>
    <t>Alexandria, VA</t>
  </si>
  <si>
    <t>United Kingdom</t>
  </si>
  <si>
    <t>Minneapolis, MN</t>
  </si>
  <si>
    <t>UK</t>
  </si>
  <si>
    <t>Medeshamstede, East Anglia</t>
  </si>
  <si>
    <t>Berlin, Germany</t>
  </si>
  <si>
    <t>Canterbury  London  Toronto</t>
  </si>
  <si>
    <t>Dexter</t>
  </si>
  <si>
    <t>Asturias, de momento</t>
  </si>
  <si>
    <t>USA/Canada (Ohio/Ontario)</t>
  </si>
  <si>
    <t>Chicago IL</t>
  </si>
  <si>
    <t>Florida</t>
  </si>
  <si>
    <t>The Chair By The Window</t>
  </si>
  <si>
    <t>https://t.co/yjcnyaVF67</t>
  </si>
  <si>
    <t>https://t.co/4mPe8FJflH</t>
  </si>
  <si>
    <t>https://t.co/2qNWBB58Bp</t>
  </si>
  <si>
    <t>https://t.co/xbCDiGoLqp</t>
  </si>
  <si>
    <t>http://t.co/PWs4ualqFD</t>
  </si>
  <si>
    <t>http://t.co/aSgf0ncnvu</t>
  </si>
  <si>
    <t>https://t.co/6SIsX3PXnF</t>
  </si>
  <si>
    <t>https://t.co/oifqftyLDv</t>
  </si>
  <si>
    <t>https://t.co/KiwUIF7KRe</t>
  </si>
  <si>
    <t>https://t.co/dyIFkeXxaa</t>
  </si>
  <si>
    <t>https://t.co/TgL7Kg8j8O</t>
  </si>
  <si>
    <t>https://t.co/lkEy57tkdo</t>
  </si>
  <si>
    <t>https://t.co/HoTVhK2FIa</t>
  </si>
  <si>
    <t>https://t.co/dp6xA4YvM5</t>
  </si>
  <si>
    <t>https://t.co/v4cwKuReEJ</t>
  </si>
  <si>
    <t>https://t.co/YS9EKRKDNT</t>
  </si>
  <si>
    <t>https://t.co/Dt8lvRnHFY</t>
  </si>
  <si>
    <t>https://t.co/SUWjeOVaEJ</t>
  </si>
  <si>
    <t>http://t.co/8GtZb2yv</t>
  </si>
  <si>
    <t>https://t.co/vrNTiFKhdi</t>
  </si>
  <si>
    <t>http://t.co/oiKPSToJLz</t>
  </si>
  <si>
    <t>http://t.co/armDRiRQfW</t>
  </si>
  <si>
    <t>https://pbs.twimg.com/profile_banners/924320817126588416/1541004321</t>
  </si>
  <si>
    <t>https://pbs.twimg.com/profile_banners/67824274/1384221353</t>
  </si>
  <si>
    <t>https://pbs.twimg.com/profile_banners/334217161/1471528399</t>
  </si>
  <si>
    <t>https://pbs.twimg.com/profile_banners/17886409/1545206486</t>
  </si>
  <si>
    <t>https://pbs.twimg.com/profile_banners/256726929/1515396632</t>
  </si>
  <si>
    <t>https://pbs.twimg.com/profile_banners/948283821664997376/1524414461</t>
  </si>
  <si>
    <t>https://pbs.twimg.com/profile_banners/284383568/1529286612</t>
  </si>
  <si>
    <t>https://pbs.twimg.com/profile_banners/761587775225274368/1503088039</t>
  </si>
  <si>
    <t>https://pbs.twimg.com/profile_banners/3399941129/1479411696</t>
  </si>
  <si>
    <t>https://pbs.twimg.com/profile_banners/2432442523/1399219872</t>
  </si>
  <si>
    <t>https://pbs.twimg.com/profile_banners/600283671/1395782680</t>
  </si>
  <si>
    <t>https://pbs.twimg.com/profile_banners/3885245652/1522877671</t>
  </si>
  <si>
    <t>https://pbs.twimg.com/profile_banners/751505753102356480/1543799264</t>
  </si>
  <si>
    <t>https://pbs.twimg.com/profile_banners/1511564563/1474646897</t>
  </si>
  <si>
    <t>https://pbs.twimg.com/profile_banners/1700688318/1393287807</t>
  </si>
  <si>
    <t>https://pbs.twimg.com/profile_banners/55396121/1536516758</t>
  </si>
  <si>
    <t>https://pbs.twimg.com/profile_banners/34720823/1502228682</t>
  </si>
  <si>
    <t>https://pbs.twimg.com/profile_banners/824349135457234944/1546752734</t>
  </si>
  <si>
    <t>https://pbs.twimg.com/profile_banners/813494944698658816/1507957466</t>
  </si>
  <si>
    <t>https://pbs.twimg.com/profile_banners/979693600366788608/1536154352</t>
  </si>
  <si>
    <t>https://pbs.twimg.com/profile_banners/581967351/1490107275</t>
  </si>
  <si>
    <t>https://pbs.twimg.com/profile_banners/17472479/1425233221</t>
  </si>
  <si>
    <t>https://pbs.twimg.com/profile_banners/300223278/1529410654</t>
  </si>
  <si>
    <t>https://pbs.twimg.com/profile_banners/26081714/1491376512</t>
  </si>
  <si>
    <t>https://pbs.twimg.com/profile_banners/285761256/1475727021</t>
  </si>
  <si>
    <t>https://pbs.twimg.com/profile_banners/73407166/1402699252</t>
  </si>
  <si>
    <t>https://pbs.twimg.com/profile_banners/55108349/1526278005</t>
  </si>
  <si>
    <t>https://pbs.twimg.com/profile_banners/713336800987717632/1543966453</t>
  </si>
  <si>
    <t>https://pbs.twimg.com/profile_banners/2500036429/1405270966</t>
  </si>
  <si>
    <t>https://pbs.twimg.com/profile_banners/156739486/1391224369</t>
  </si>
  <si>
    <t>https://pbs.twimg.com/profile_banners/2413616720/1395896152</t>
  </si>
  <si>
    <t>https://pbs.twimg.com/profile_banners/15083026/1399148023</t>
  </si>
  <si>
    <t>https://pbs.twimg.com/profile_banners/11614382/1371091153</t>
  </si>
  <si>
    <t>https://pbs.twimg.com/profile_banners/381740473/1425055735</t>
  </si>
  <si>
    <t>https://pbs.twimg.com/profile_banners/953330351836872704/1531791856</t>
  </si>
  <si>
    <t>https://pbs.twimg.com/profile_banners/208676914/1480761428</t>
  </si>
  <si>
    <t>https://pbs.twimg.com/profile_banners/259744988/1365192946</t>
  </si>
  <si>
    <t>https://pbs.twimg.com/profile_banners/916945628/1542822704</t>
  </si>
  <si>
    <t>https://pbs.twimg.com/profile_banners/115945437/1390894621</t>
  </si>
  <si>
    <t>https://pbs.twimg.com/profile_banners/182400024/1398779455</t>
  </si>
  <si>
    <t>https://pbs.twimg.com/profile_banners/851178949178789890/1542034478</t>
  </si>
  <si>
    <t>https://pbs.twimg.com/profile_banners/294037841/1426284981</t>
  </si>
  <si>
    <t>https://pbs.twimg.com/profile_banners/2614806132/1490227399</t>
  </si>
  <si>
    <t>https://pbs.twimg.com/profile_banners/59061398/1547007461</t>
  </si>
  <si>
    <t>https://pbs.twimg.com/profile_banners/933771607/1389621522</t>
  </si>
  <si>
    <t>https://pbs.twimg.com/profile_banners/2942221865/1435759416</t>
  </si>
  <si>
    <t>https://pbs.twimg.com/profile_banners/23199122/1399337475</t>
  </si>
  <si>
    <t>https://pbs.twimg.com/profile_banners/16099432/1487440838</t>
  </si>
  <si>
    <t>es</t>
  </si>
  <si>
    <t>en-GB</t>
  </si>
  <si>
    <t>pt</t>
  </si>
  <si>
    <t>de</t>
  </si>
  <si>
    <t>http://abs.twimg.com/images/themes/theme1/bg.png</t>
  </si>
  <si>
    <t>http://abs.twimg.com/images/themes/theme5/bg.gif</t>
  </si>
  <si>
    <t>http://abs.twimg.com/images/themes/theme9/bg.gif</t>
  </si>
  <si>
    <t>http://abs.twimg.com/images/themes/theme10/bg.gif</t>
  </si>
  <si>
    <t>http://abs.twimg.com/images/themes/theme14/bg.gif</t>
  </si>
  <si>
    <t>http://abs.twimg.com/images/themes/theme6/bg.gif</t>
  </si>
  <si>
    <t>http://abs.twimg.com/images/themes/theme15/bg.png</t>
  </si>
  <si>
    <t>http://abs.twimg.com/images/themes/theme4/bg.gif</t>
  </si>
  <si>
    <t>http://pbs.twimg.com/profile_images/1471078903/Dave52KB_normal.jpg</t>
  </si>
  <si>
    <t>http://pbs.twimg.com/profile_images/787244919509360640/40KJT4v9_normal.jpg</t>
  </si>
  <si>
    <t>http://pbs.twimg.com/profile_images/1079474831081361408/V241mWEr_normal.jpg</t>
  </si>
  <si>
    <t>http://pbs.twimg.com/profile_images/1022712638092898304/sZ5CFRgj_normal.jpg</t>
  </si>
  <si>
    <t>http://pbs.twimg.com/profile_images/998876260779487234/hD6jZ7cs_normal.jpg</t>
  </si>
  <si>
    <t>http://pbs.twimg.com/profile_images/1030582355696730112/-o4HL5y5_normal.jpg</t>
  </si>
  <si>
    <t>http://pbs.twimg.com/profile_images/898556279823663109/kkU4o1l3_normal.jpg</t>
  </si>
  <si>
    <t>http://pbs.twimg.com/profile_images/688115360927592448/qlerUjy1_normal.jpg</t>
  </si>
  <si>
    <t>http://pbs.twimg.com/profile_images/790926982943047680/yifXyGx9_normal.jpg</t>
  </si>
  <si>
    <t>http://pbs.twimg.com/profile_images/956139009830506496/XreQSw4c_normal.jpg</t>
  </si>
  <si>
    <t>http://pbs.twimg.com/profile_images/1080184102727213056/6bJW1-7L_normal.jpg</t>
  </si>
  <si>
    <t>http://pbs.twimg.com/profile_images/636252369005645824/TmDZCs3r_normal.jpg</t>
  </si>
  <si>
    <t>http://pbs.twimg.com/profile_images/899314357053644801/KhqzhY0B_normal.jpg</t>
  </si>
  <si>
    <t>http://pbs.twimg.com/profile_images/1069397500262371328/Cc16bxl4_normal.jpg</t>
  </si>
  <si>
    <t>http://pbs.twimg.com/profile_images/1050898552891863040/aFhayRC7_normal.jpg</t>
  </si>
  <si>
    <t>http://pbs.twimg.com/profile_images/969027320194457600/TFoLXbUm_normal.jpg</t>
  </si>
  <si>
    <t>http://pbs.twimg.com/profile_images/965794503004057601/Z8w7zoZm_normal.jpg</t>
  </si>
  <si>
    <t>http://pbs.twimg.com/profile_images/895038072076763137/5IQJcR1J_normal.jpg</t>
  </si>
  <si>
    <t>http://pbs.twimg.com/profile_images/1081785085945233408/obQmEevd_normal.jpg</t>
  </si>
  <si>
    <t>http://pbs.twimg.com/profile_images/284007260/total_lg_normal.gif</t>
  </si>
  <si>
    <t>http://pbs.twimg.com/profile_images/1084037733184561152/se6icu7e_normal.jpg</t>
  </si>
  <si>
    <t>http://pbs.twimg.com/profile_images/919054800888545280/RXfjbm2S_normal.jpg</t>
  </si>
  <si>
    <t>http://pbs.twimg.com/profile_images/1040253312703123456/U7oahBS0_normal.jpg</t>
  </si>
  <si>
    <t>http://pbs.twimg.com/profile_images/985254438343495689/IRPIvATb_normal.jpg</t>
  </si>
  <si>
    <t>http://pbs.twimg.com/profile_images/850946256067108865/6Xdc1dm5_normal.jpg</t>
  </si>
  <si>
    <t>http://pbs.twimg.com/profile_images/2578005398/c13wxibwqomiitsdcy6e_normal.jpeg</t>
  </si>
  <si>
    <t>http://pbs.twimg.com/profile_images/1079620559011500034/v6KX9ooB_normal.jpg</t>
  </si>
  <si>
    <t>http://pbs.twimg.com/profile_images/1071835958931148802/AUsFdKR7_normal.jpg</t>
  </si>
  <si>
    <t>http://abs.twimg.com/sticky/default_profile_images/default_profile_normal.png</t>
  </si>
  <si>
    <t>http://pbs.twimg.com/profile_images/1048679327217455105/l_25i09s_normal.jpg</t>
  </si>
  <si>
    <t>http://pbs.twimg.com/profile_images/1806921699/twitter_birdcat_normal.jpg</t>
  </si>
  <si>
    <t>http://pbs.twimg.com/profile_images/961836966571462656/uO8r_TOb_normal.jpg</t>
  </si>
  <si>
    <t>http://pbs.twimg.com/profile_images/378800000144516951/ce30e41c4b43158ddd0713b7760fe7c4_normal.png</t>
  </si>
  <si>
    <t>http://pbs.twimg.com/profile_images/1086015000781582336/iiBuDvC-_normal.jpg</t>
  </si>
  <si>
    <t>http://pbs.twimg.com/profile_images/997222027181244417/eCJ_Gtf9_normal.jpg</t>
  </si>
  <si>
    <t>http://pbs.twimg.com/profile_images/857975864893505536/TpNWyTXQ_normal.jpg</t>
  </si>
  <si>
    <t>http://pbs.twimg.com/profile_images/1015585546779930627/dd0Fc94B_normal.jpg</t>
  </si>
  <si>
    <t>http://pbs.twimg.com/profile_images/449045015545655297/jNDiaYmI_normal.jpeg</t>
  </si>
  <si>
    <t>http://pbs.twimg.com/profile_images/72145641/P1010169_normal.jpg</t>
  </si>
  <si>
    <t>http://pbs.twimg.com/profile_images/628181317923000320/ht4zHy9j_normal.png</t>
  </si>
  <si>
    <t>http://pbs.twimg.com/profile_images/684596805624066048/mCvp266f_normal.png</t>
  </si>
  <si>
    <t>http://pbs.twimg.com/profile_images/968612224905416704/ogBpILVv_normal.jpg</t>
  </si>
  <si>
    <t>http://pbs.twimg.com/profile_images/1025574252068499458/Wbx4jWjl_normal.jpg</t>
  </si>
  <si>
    <t>http://pbs.twimg.com/profile_images/1070693455662342144/A7nnLfV8_normal.jpg</t>
  </si>
  <si>
    <t>http://pbs.twimg.com/profile_images/875823980518801408/aGQdKaF5_normal.jpg</t>
  </si>
  <si>
    <t>http://pbs.twimg.com/profile_images/1044865838019485696/OeZ_acx1_normal.jpg</t>
  </si>
  <si>
    <t>http://pbs.twimg.com/profile_images/601095807/Me_in_California_June_08_normal.JPG</t>
  </si>
  <si>
    <t>http://pbs.twimg.com/profile_images/1015892101563928576/yBLH1Aei_normal.jpg</t>
  </si>
  <si>
    <t>http://pbs.twimg.com/profile_images/558310196074655748/J5xEMZwv_normal.jpeg</t>
  </si>
  <si>
    <t>http://pbs.twimg.com/profile_images/1003392036001796097/IDpDZ03o_normal.jpg</t>
  </si>
  <si>
    <t>http://pbs.twimg.com/profile_images/1003835878870052864/VCTChPYH_normal.jpg</t>
  </si>
  <si>
    <t>http://pbs.twimg.com/profile_images/1044349280712974336/qBYT_GX9_normal.jpg</t>
  </si>
  <si>
    <t>http://pbs.twimg.com/profile_images/998893423993147392/UwN-bspo_normal.jpg</t>
  </si>
  <si>
    <t>http://pbs.twimg.com/profile_images/842992941383737345/0Irs1AJt_normal.jpg</t>
  </si>
  <si>
    <t>http://pbs.twimg.com/profile_images/147610312/patrick_hash_normal.jpg</t>
  </si>
  <si>
    <t>http://pbs.twimg.com/profile_images/1069093429114781697/pnWrjLOi_normal.jpg</t>
  </si>
  <si>
    <t>http://pbs.twimg.com/profile_images/3656675324/e21bca56d38e3466a7f9d3937654a5c4_normal.jpeg</t>
  </si>
  <si>
    <t>http://pbs.twimg.com/profile_images/617108716157054976/7xn-VPTn_normal.jpg</t>
  </si>
  <si>
    <t>http://pbs.twimg.com/profile_images/794162126936010752/zL0e-Qju_normal.jpg</t>
  </si>
  <si>
    <t>http://pbs.twimg.com/profile_images/2755412800/a326ee7932f16d54ee15882ad8e5157e_normal.png</t>
  </si>
  <si>
    <t>Open Twitter Page for This Person</t>
  </si>
  <si>
    <t>https://twitter.com/erinmbtaylor</t>
  </si>
  <si>
    <t>https://twitter.com/dangerdaveball</t>
  </si>
  <si>
    <t>https://twitter.com/stephaniekelton</t>
  </si>
  <si>
    <t>https://twitter.com/alexqgb</t>
  </si>
  <si>
    <t>https://twitter.com/matt_read_nz</t>
  </si>
  <si>
    <t>https://twitter.com/lisamp925</t>
  </si>
  <si>
    <t>https://twitter.com/pppatticake</t>
  </si>
  <si>
    <t>https://twitter.com/my2meows</t>
  </si>
  <si>
    <t>https://twitter.com/ziga_iglic</t>
  </si>
  <si>
    <t>https://twitter.com/polrevolutionsv</t>
  </si>
  <si>
    <t>https://twitter.com/nofuncdemo</t>
  </si>
  <si>
    <t>https://twitter.com/bradvoracek</t>
  </si>
  <si>
    <t>https://twitter.com/prezntval</t>
  </si>
  <si>
    <t>https://twitter.com/wildflowersrq</t>
  </si>
  <si>
    <t>https://twitter.com/brianmoylan4</t>
  </si>
  <si>
    <t>https://twitter.com/ecoroberto</t>
  </si>
  <si>
    <t>https://twitter.com/joekearns_psu</t>
  </si>
  <si>
    <t>https://twitter.com/computerbugg</t>
  </si>
  <si>
    <t>https://twitter.com/ruterwilligerjr</t>
  </si>
  <si>
    <t>https://twitter.com/rick_carmody</t>
  </si>
  <si>
    <t>https://twitter.com/zapradon</t>
  </si>
  <si>
    <t>https://twitter.com/reformed_mind</t>
  </si>
  <si>
    <t>https://twitter.com/socialista_jose</t>
  </si>
  <si>
    <t>https://twitter.com/nualphaomegam</t>
  </si>
  <si>
    <t>https://twitter.com/odirilesoul</t>
  </si>
  <si>
    <t>https://twitter.com/netbacker</t>
  </si>
  <si>
    <t>https://twitter.com/leftygrove</t>
  </si>
  <si>
    <t>https://twitter.com/esoterikdude</t>
  </si>
  <si>
    <t>https://twitter.com/paulbfagan</t>
  </si>
  <si>
    <t>https://twitter.com/david_kell3</t>
  </si>
  <si>
    <t>https://twitter.com/jabmorris</t>
  </si>
  <si>
    <t>https://twitter.com/makarov__</t>
  </si>
  <si>
    <t>https://twitter.com/cdbrzezinski</t>
  </si>
  <si>
    <t>https://twitter.com/flowersxsilence</t>
  </si>
  <si>
    <t>https://twitter.com/dan_nahum</t>
  </si>
  <si>
    <t>https://twitter.com/hurtyowl</t>
  </si>
  <si>
    <t>https://twitter.com/truman_town</t>
  </si>
  <si>
    <t>https://twitter.com/dci_james</t>
  </si>
  <si>
    <t>https://twitter.com/fadhelkaboub</t>
  </si>
  <si>
    <t>https://twitter.com/tianran</t>
  </si>
  <si>
    <t>https://twitter.com/brunopostle</t>
  </si>
  <si>
    <t>https://twitter.com/analyticd</t>
  </si>
  <si>
    <t>https://twitter.com/itsnotubutme</t>
  </si>
  <si>
    <t>https://twitter.com/jmforcalifornia</t>
  </si>
  <si>
    <t>https://twitter.com/pereira_joca</t>
  </si>
  <si>
    <t>https://twitter.com/greenrd</t>
  </si>
  <si>
    <t>https://twitter.com/kfredrickson23</t>
  </si>
  <si>
    <t>https://twitter.com/pdwriter</t>
  </si>
  <si>
    <t>https://twitter.com/ezquid</t>
  </si>
  <si>
    <t>https://twitter.com/dehnts</t>
  </si>
  <si>
    <t>https://twitter.com/thedudedj</t>
  </si>
  <si>
    <t>https://twitter.com/bradbelltv</t>
  </si>
  <si>
    <t>https://twitter.com/philforcongress</t>
  </si>
  <si>
    <t>https://twitter.com/dalek_fan</t>
  </si>
  <si>
    <t>https://twitter.com/caseytjaden</t>
  </si>
  <si>
    <t>https://twitter.com/brucepatrick23</t>
  </si>
  <si>
    <t>https://twitter.com/sdgrumbine</t>
  </si>
  <si>
    <t>https://twitter.com/chrisatru</t>
  </si>
  <si>
    <t>https://twitter.com/riklongenecker</t>
  </si>
  <si>
    <t>https://twitter.com/dianabardsley</t>
  </si>
  <si>
    <t>https://twitter.com/carolynmcc</t>
  </si>
  <si>
    <t>https://twitter.com/gaius_publius</t>
  </si>
  <si>
    <t>erinmbtaylor
Gotta love this critique ~ its
likely correct but we must reject
it _xD83D__xDE02_ #MMT #winning https://t.co/BS9GaXt28P</t>
  </si>
  <si>
    <t>dangerdaveball
Hard to imagine clearer evidence
that #MMT is #winning. https://t.co/2gwiBZMgKv</t>
  </si>
  <si>
    <t>stephaniekelton
Hard to imagine clearer evidence
that #MMT is #winning. https://t.co/2gwiBZMgKv</t>
  </si>
  <si>
    <t>alexqgb
Hard to imagine clearer evidence
that #MMT is #winning. https://t.co/2gwiBZMgKv</t>
  </si>
  <si>
    <t>matt_read_nz
Hard to imagine clearer evidence
that #MMT is #winning. https://t.co/2gwiBZMgKv</t>
  </si>
  <si>
    <t>lisamp925
Hard to imagine clearer evidence
that #MMT is #winning. https://t.co/2gwiBZMgKv</t>
  </si>
  <si>
    <t>pppatticake
Hard to imagine clearer evidence
that #MMT is #winning. https://t.co/2gwiBZMgKv</t>
  </si>
  <si>
    <t>my2meows
Hard to imagine clearer evidence
that #MMT is #winning. https://t.co/2gwiBZMgKv</t>
  </si>
  <si>
    <t>ziga_iglic
Hard to imagine clearer evidence
that #MMT is #winning. https://t.co/2gwiBZMgKv</t>
  </si>
  <si>
    <t>polrevolutionsv
Hard to imagine clearer evidence
that #MMT is #winning. https://t.co/2gwiBZMgKv</t>
  </si>
  <si>
    <t>nofuncdemo
Hard to imagine clearer evidence
that #MMT is #winning. https://t.co/2gwiBZMgKv</t>
  </si>
  <si>
    <t>bradvoracek
Hard to imagine clearer evidence
that #MMT is #winning. https://t.co/2gwiBZMgKv</t>
  </si>
  <si>
    <t>prezntval
Hard to imagine clearer evidence
that #MMT is #winning. https://t.co/2gwiBZMgKv</t>
  </si>
  <si>
    <t>wildflowersrq
Hard to imagine clearer evidence
that #MMT is #winning. https://t.co/2gwiBZMgKv</t>
  </si>
  <si>
    <t>brianmoylan4
Hard to imagine clearer evidence
that #MMT is #winning. https://t.co/2gwiBZMgKv</t>
  </si>
  <si>
    <t>ecoroberto
Hard to imagine clearer evidence
that #MMT is #winning. https://t.co/2gwiBZMgKv</t>
  </si>
  <si>
    <t>joekearns_psu
Hard to imagine clearer evidence
that #MMT is #winning. https://t.co/2gwiBZMgKv</t>
  </si>
  <si>
    <t>computerbugg
Hard to imagine clearer evidence
that #MMT is #winning. https://t.co/2gwiBZMgKv</t>
  </si>
  <si>
    <t>ruterwilligerjr
Hard to imagine clearer evidence
that #MMT is #winning. https://t.co/2gwiBZMgKv</t>
  </si>
  <si>
    <t>rick_carmody
Hard to imagine clearer evidence
that #MMT is #winning. https://t.co/2gwiBZMgKv</t>
  </si>
  <si>
    <t>zapradon
Hard to imagine clearer evidence
that #MMT is #winning. https://t.co/2gwiBZMgKv</t>
  </si>
  <si>
    <t>reformed_mind
Hard to imagine clearer evidence
that #MMT is #winning. https://t.co/2gwiBZMgKv</t>
  </si>
  <si>
    <t>socialista_jose
Hard to imagine clearer evidence
that #MMT is #winning. https://t.co/2gwiBZMgKv</t>
  </si>
  <si>
    <t>nualphaomegam
Hard to imagine clearer evidence
that #MMT is #winning. https://t.co/2gwiBZMgKv</t>
  </si>
  <si>
    <t>odirilesoul
Hard to imagine clearer evidence
that #MMT is #winning. https://t.co/2gwiBZMgKv</t>
  </si>
  <si>
    <t>netbacker
Hard to imagine clearer evidence
that #MMT is #winning. https://t.co/2gwiBZMgKv</t>
  </si>
  <si>
    <t>leftygrove
Hard to imagine clearer evidence
that #MMT is #winning. https://t.co/2gwiBZMgKv</t>
  </si>
  <si>
    <t>esoterikdude
Hard to imagine clearer evidence
that #MMT is #winning. https://t.co/2gwiBZMgKv</t>
  </si>
  <si>
    <t>paulbfagan
Hard to imagine clearer evidence
that #MMT is #winning. https://t.co/2gwiBZMgKv</t>
  </si>
  <si>
    <t>david_kell3
Hard to imagine clearer evidence
that #MMT is #winning. https://t.co/2gwiBZMgKv</t>
  </si>
  <si>
    <t>jabmorris
Hard to imagine clearer evidence
that #MMT is #winning. https://t.co/2gwiBZMgKv</t>
  </si>
  <si>
    <t>makarov__
Hard to imagine clearer evidence
that #MMT is #winning. https://t.co/2gwiBZMgKv</t>
  </si>
  <si>
    <t>cdbrzezinski
Hard to imagine clearer evidence
that #MMT is #winning. https://t.co/2gwiBZMgKv</t>
  </si>
  <si>
    <t>flowersxsilence
Hard to imagine clearer evidence
that #MMT is #winning. https://t.co/2gwiBZMgKv</t>
  </si>
  <si>
    <t>dan_nahum
Hard to imagine clearer evidence
that #MMT is #winning. https://t.co/2gwiBZMgKv</t>
  </si>
  <si>
    <t>hurtyowl
Hard to imagine clearer evidence
that #MMT is #winning. https://t.co/2gwiBZMgKv</t>
  </si>
  <si>
    <t>truman_town
Hard to imagine clearer evidence
that #MMT is #winning. https://t.co/2gwiBZMgKv</t>
  </si>
  <si>
    <t>dci_james
Hard to imagine clearer evidence
that #MMT is #winning. https://t.co/2gwiBZMgKv</t>
  </si>
  <si>
    <t>fadhelkaboub
Hard to imagine clearer evidence
that #MMT is #winning. https://t.co/2gwiBZMgKv</t>
  </si>
  <si>
    <t>tianran
Hard to imagine clearer evidence
that #MMT is #winning. https://t.co/2gwiBZMgKv</t>
  </si>
  <si>
    <t>brunopostle
Hard to imagine clearer evidence
that #MMT is #winning. https://t.co/2gwiBZMgKv</t>
  </si>
  <si>
    <t>analyticd
Hard to imagine clearer evidence
that #MMT is #winning. https://t.co/2gwiBZMgKv</t>
  </si>
  <si>
    <t>itsnotubutme
Hard to imagine clearer evidence
that #MMT is #winning. https://t.co/2gwiBZMgKv</t>
  </si>
  <si>
    <t>jmforcalifornia
Hard to imagine clearer evidence
that #MMT is #winning. https://t.co/2gwiBZMgKv</t>
  </si>
  <si>
    <t>pereira_joca
Hard to imagine clearer evidence
that #MMT is #winning. https://t.co/2gwiBZMgKv</t>
  </si>
  <si>
    <t>greenrd
Hard to imagine clearer evidence
that #MMT is #winning. https://t.co/2gwiBZMgKv</t>
  </si>
  <si>
    <t>kfredrickson23
Hard to imagine clearer evidence
that #MMT is #winning. https://t.co/2gwiBZMgKv</t>
  </si>
  <si>
    <t>pdwriter
Hard to imagine clearer evidence
that #MMT is #winning. https://t.co/2gwiBZMgKv</t>
  </si>
  <si>
    <t>ezquid
Hard to imagine clearer evidence
that #MMT is #winning. https://t.co/2gwiBZMgKv</t>
  </si>
  <si>
    <t>dehnts
Hard to imagine clearer evidence
that #MMT is #winning. https://t.co/2gwiBZMgKv</t>
  </si>
  <si>
    <t>thedudedj
Hard to imagine clearer evidence
that #MMT is #winning. https://t.co/2gwiBZMgKv</t>
  </si>
  <si>
    <t>bradbelltv
Hard to imagine clearer evidence
that #MMT is #winning. https://t.co/2gwiBZMgKv</t>
  </si>
  <si>
    <t>philforcongress
Hard to imagine clearer evidence
that #MMT is #winning. https://t.co/2gwiBZMgKv</t>
  </si>
  <si>
    <t>dalek_fan
Hard to imagine clearer evidence
that #MMT is #winning. https://t.co/2gwiBZMgKv</t>
  </si>
  <si>
    <t>caseytjaden
Hard to imagine clearer evidence
that #MMT is #winning. https://t.co/2gwiBZMgKv</t>
  </si>
  <si>
    <t>brucepatrick23
Hard to imagine clearer evidence
that #MMT is #winning. https://t.co/2gwiBZMgKv</t>
  </si>
  <si>
    <t>sdgrumbine
Hard to imagine clearer evidence
that #MMT is #winning. https://t.co/2gwiBZMgKv</t>
  </si>
  <si>
    <t>chrisatru
_xD83D__xDE02_ ... #Winning #MMT https://t.co/PMfP3Neqz2</t>
  </si>
  <si>
    <t>riklongenecker
Hard to imagine clearer evidence
that #MMT is #winning. https://t.co/2gwiBZMgKv</t>
  </si>
  <si>
    <t>dianabardsley
Hard to imagine clearer evidence
that #MMT is #winning. https://t.co/2gwiBZMgKv</t>
  </si>
  <si>
    <t>carolynmcc
Hard to imagine clearer evidence
that #MMT is #winning. https://t.co/2gwiBZMgKv</t>
  </si>
  <si>
    <t>gaius_publius
Hard to imagine clearer evidence
that #MMT is #winning. https://t.co/2gwiBZMgKv</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</si>
  <si>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</si>
  <si>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t>
  </si>
  <si>
    <t>Edge Weight</t>
  </si>
  <si>
    <t>G1</t>
  </si>
  <si>
    <t>G2</t>
  </si>
  <si>
    <t>0, 12, 96</t>
  </si>
  <si>
    <t>0, 136, 227</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</si>
  <si>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</si>
  <si>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</si>
  <si>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</si>
  <si>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</si>
  <si>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</si>
  <si>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</si>
  <si>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</si>
  <si>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</si>
  <si>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</si>
  <si>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</si>
  <si>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</si>
  <si>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</si>
  <si>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</si>
  <si>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</si>
  <si>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Top URLs in Tweet in G2</t>
  </si>
  <si>
    <t>G1 Count</t>
  </si>
  <si>
    <t>G2 Count</t>
  </si>
  <si>
    <t>Top URLs in Tweet</t>
  </si>
  <si>
    <t>https://twitter.com/videotroph/status/1087805145960902656 https://twitter.com/StephanieKelton/status/1087903247803838466</t>
  </si>
  <si>
    <t>Top Domains in Tweet in Entire Graph</t>
  </si>
  <si>
    <t>Top Domains in Tweet in G1</t>
  </si>
  <si>
    <t>Top Domains in Tweet in G2</t>
  </si>
  <si>
    <t>Top Domains in Tweet</t>
  </si>
  <si>
    <t>Top Hashtags in Tweet in Entire Graph</t>
  </si>
  <si>
    <t>mmt</t>
  </si>
  <si>
    <t>winning</t>
  </si>
  <si>
    <t>Top Hashtags in Tweet in G1</t>
  </si>
  <si>
    <t>Top Hashtags in Tweet in G2</t>
  </si>
  <si>
    <t>Top Hashtags in Tweet</t>
  </si>
  <si>
    <t>Top Words in Tweet in Entire Graph</t>
  </si>
  <si>
    <t>Words in Sentiment List#1: Positive</t>
  </si>
  <si>
    <t>Words in Sentiment List#2: Negative</t>
  </si>
  <si>
    <t>Words in Sentiment List#3: Angry/Violent</t>
  </si>
  <si>
    <t>Non-categorized Words</t>
  </si>
  <si>
    <t>Total Words</t>
  </si>
  <si>
    <t>hard</t>
  </si>
  <si>
    <t>imagine</t>
  </si>
  <si>
    <t>clearer</t>
  </si>
  <si>
    <t>Top Words in Tweet in G1</t>
  </si>
  <si>
    <t>evidence</t>
  </si>
  <si>
    <t>Top Words in Tweet in G2</t>
  </si>
  <si>
    <t>Top Words in Tweet</t>
  </si>
  <si>
    <t>hard imagine clearer evidence mmt winning</t>
  </si>
  <si>
    <t>Top Word Pairs in Tweet in Entire Graph</t>
  </si>
  <si>
    <t>mmt,winning</t>
  </si>
  <si>
    <t>hard,imagine</t>
  </si>
  <si>
    <t>imagine,clearer</t>
  </si>
  <si>
    <t>clearer,evidence</t>
  </si>
  <si>
    <t>evidence,mmt</t>
  </si>
  <si>
    <t>Top Word Pairs in Tweet in G1</t>
  </si>
  <si>
    <t>Top Word Pairs in Tweet in G2</t>
  </si>
  <si>
    <t>Top Word Pairs in Tweet</t>
  </si>
  <si>
    <t>hard,imagine  imagine,clearer  clearer,evidence  evidence,mmt  mmt,winning</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</si>
  <si>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</si>
  <si>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</si>
  <si>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</si>
  <si>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</si>
  <si>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</si>
  <si>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</si>
  <si>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</si>
  <si>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</si>
  <si>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</si>
  <si>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</si>
  <si>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</si>
  <si>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</si>
  <si>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dalek_fan pppatticake netbacker truman_town my2meows makarov__ dianabardsley brucepatrick23 ezquid paulbfagan</t>
  </si>
  <si>
    <t>chrisatru erinmbtaylor</t>
  </si>
  <si>
    <t>Top URLs in Tweet by Count</t>
  </si>
  <si>
    <t>Top URLs in Tweet by Salience</t>
  </si>
  <si>
    <t>Top Domains in Tweet by Count</t>
  </si>
  <si>
    <t>Top Domains in Tweet by Salience</t>
  </si>
  <si>
    <t>Top Hashtags in Tweet by Count</t>
  </si>
  <si>
    <t>Top Hashtags in Tweet by Salience</t>
  </si>
  <si>
    <t>Top Words in Tweet by Count</t>
  </si>
  <si>
    <t>gotta love critique correct reject mmt winning</t>
  </si>
  <si>
    <t>Top Words in Tweet by Salience</t>
  </si>
  <si>
    <t>Top Word Pairs in Tweet by Count</t>
  </si>
  <si>
    <t>gotta,love  love,critique  critique,correct  correct,reject  reject,mmt  mmt,winning</t>
  </si>
  <si>
    <t>winning,mmt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</si>
  <si>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</si>
  <si>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</si>
  <si>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</si>
  <si>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</si>
  <si>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</si>
  <si>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</si>
  <si>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</si>
  <si>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</si>
  <si>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</si>
  <si>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</si>
  <si>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</si>
  <si>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</si>
  <si>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</si>
  <si>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</si>
  <si>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</si>
  <si>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</si>
  <si>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</si>
  <si>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</si>
  <si>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</si>
  <si>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</si>
  <si>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</si>
  <si>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</si>
  <si>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</si>
  <si>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</si>
  <si>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</si>
  <si>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</si>
  <si>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</si>
  <si>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</si>
  <si>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</si>
  <si>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</si>
  <si>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</si>
  <si>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</si>
  <si>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</si>
  <si>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2019</t>
  </si>
  <si>
    <t>Jan</t>
  </si>
  <si>
    <t>23-Jan</t>
  </si>
  <si>
    <t>12 AM</t>
  </si>
  <si>
    <t>2 AM</t>
  </si>
  <si>
    <t>3 AM</t>
  </si>
  <si>
    <t>4 AM</t>
  </si>
  <si>
    <t>5 AM</t>
  </si>
  <si>
    <t>6 AM</t>
  </si>
  <si>
    <t>7 AM</t>
  </si>
  <si>
    <t>8 AM</t>
  </si>
  <si>
    <t>9 AM</t>
  </si>
  <si>
    <t>10 AM</t>
  </si>
  <si>
    <t>11 AM</t>
  </si>
  <si>
    <t>12 PM</t>
  </si>
  <si>
    <t>1 PM</t>
  </si>
  <si>
    <t>2 PM</t>
  </si>
  <si>
    <t>3 PM</t>
  </si>
  <si>
    <t>Green</t>
  </si>
  <si>
    <t>G1: hard imagine clearer evidence mmt winning</t>
  </si>
  <si>
    <t>G2: mmt winning</t>
  </si>
  <si>
    <t>Edge Weight▓1▓1▓0▓True▓Green▓Red▓▓Edge Weight▓1▓1▓0▓3▓10▓False▓Edge Weight▓1▓1▓0▓32▓6▓False▓▓0▓0▓0▓True▓Black▓Black▓▓Followers▓5▓6949▓0▓162▓1000▓False▓▓0▓0▓0▓0▓0▓False▓▓0▓0▓0▓0▓0▓False▓▓0▓0▓0▓0▓0▓False</t>
  </si>
  <si>
    <t>Subgraph</t>
  </si>
  <si>
    <t>GraphSource░TwitterSearch▓GraphTerm░#MMT #winning▓ImportDescription░The graph represents a network of 62 Twitter users whose recent tweets contained "#MMT #winning", or who were replied to or mentioned in those tweets, taken from a data set limited to a maximum of 18,000 tweets.  The network was obtained from Twitter on Wednesday, 23 January 2019 at 19:15 UTC.
The tweets in the network were tweeted over the 13-hour, 1-minute period from Wednesday, 23 January 2019 at 00:53 UTC to Wednesday, 23 January 2019 at 13:54 UTC.
There is an edge for each "replies-to" relationship in a tweet, an edge for each "mentions" relationship in a tweet, and a self-loop edge for each tweet that is not a "replies-to" or "mentions".▓ImportSuggestedTitle░#MMT #winning Twitter NodeXL SNA Map and Report for Wednesday, 23 January 2019 at 19:15 UTC▓ImportSuggestedFileNameNoExtension░2019-01-23 19-15-41 NodeXL Twitter Search #MMT #winning▓GroupingDescription░The graph's vertices were grouped by cluster using the Clauset-Newman-Moore cluster algorithm.▓LayoutAlgorithm░The graph was laid out using the Harel-Koren Fast Multiscale layout algorithm.▓GraphDirectedness░The graph is directed.</t>
  </si>
  <si>
    <t>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&lt;value&gt;docassar&lt;/value&gt;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
  </si>
  <si>
    <t>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t>
  </si>
  <si>
    <t xml:space="preserve">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t>
  </si>
  <si>
    <t xml:space="preserve">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t>
  </si>
  <si>
    <t>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t>
  </si>
  <si>
    <t xml:space="preserve">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t>
  </si>
  <si>
    <t>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t>
  </si>
  <si>
    <t>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t>
  </si>
  <si>
    <t>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t>
  </si>
  <si>
    <t>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t>
  </si>
  <si>
    <t>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t>
  </si>
  <si>
    <t xml:space="preserve">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t>
  </si>
  <si>
    <t>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t>
  </si>
  <si>
    <t>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&lt;value&gt;ReadWorkbook, SaveWorkbookIfNeverSaved, SaveGraphImageFile, ExportToNodeXLGraphGallery&lt;/value&gt;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t>
  </si>
  <si>
    <t>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
  </si>
  <si>
    <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</si>
</sst>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7"/>
      <tableStyleElement type="headerRow" dxfId="366"/>
    </tableStyle>
    <tableStyle name="NodeXL Table" pivot="0" count="1">
      <tableStyleElement type="headerRow" dxfId="3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1783863"/>
        <c:axId val="61837040"/>
      </c:barChart>
      <c:catAx>
        <c:axId val="217838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837040"/>
        <c:crosses val="autoZero"/>
        <c:auto val="1"/>
        <c:lblOffset val="100"/>
        <c:noMultiLvlLbl val="0"/>
      </c:catAx>
      <c:valAx>
        <c:axId val="618370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83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#MMT #winning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5"/>
                <c:pt idx="0">
                  <c:v>12 AM
23-Jan
Jan
2019</c:v>
                </c:pt>
                <c:pt idx="1">
                  <c:v>2 AM</c:v>
                </c:pt>
                <c:pt idx="2">
                  <c:v>3 AM</c:v>
                </c:pt>
                <c:pt idx="3">
                  <c:v>4 AM</c:v>
                </c:pt>
                <c:pt idx="4">
                  <c:v>5 AM</c:v>
                </c:pt>
                <c:pt idx="5">
                  <c:v>6 AM</c:v>
                </c:pt>
                <c:pt idx="6">
                  <c:v>7 AM</c:v>
                </c:pt>
                <c:pt idx="7">
                  <c:v>8 AM</c:v>
                </c:pt>
                <c:pt idx="8">
                  <c:v>9 AM</c:v>
                </c:pt>
                <c:pt idx="9">
                  <c:v>10 AM</c:v>
                </c:pt>
                <c:pt idx="10">
                  <c:v>11 AM</c:v>
                </c:pt>
                <c:pt idx="11">
                  <c:v>12 PM</c:v>
                </c:pt>
                <c:pt idx="12">
                  <c:v>1 PM</c:v>
                </c:pt>
                <c:pt idx="13">
                  <c:v>2 PM</c:v>
                </c:pt>
                <c:pt idx="14">
                  <c:v>3 PM</c:v>
                </c:pt>
              </c:strCache>
            </c:strRef>
          </c:cat>
          <c:val>
            <c:numRef>
              <c:f>'Time Series'!$B$26:$B$44</c:f>
              <c:numCache>
                <c:formatCode>General</c:formatCode>
                <c:ptCount val="15"/>
                <c:pt idx="0">
                  <c:v>1</c:v>
                </c:pt>
                <c:pt idx="1">
                  <c:v>17</c:v>
                </c:pt>
                <c:pt idx="2">
                  <c:v>9</c:v>
                </c:pt>
                <c:pt idx="3">
                  <c:v>5</c:v>
                </c:pt>
                <c:pt idx="4">
                  <c:v>7</c:v>
                </c:pt>
                <c:pt idx="5">
                  <c:v>2</c:v>
                </c:pt>
                <c:pt idx="6">
                  <c:v>5</c:v>
                </c:pt>
                <c:pt idx="7">
                  <c:v>3</c:v>
                </c:pt>
                <c:pt idx="8">
                  <c:v>2</c:v>
                </c:pt>
                <c:pt idx="9">
                  <c:v>1</c:v>
                </c:pt>
                <c:pt idx="10">
                  <c:v>1</c:v>
                </c:pt>
                <c:pt idx="11">
                  <c:v>1</c:v>
                </c:pt>
                <c:pt idx="12">
                  <c:v>4</c:v>
                </c:pt>
                <c:pt idx="13">
                  <c:v>3</c:v>
                </c:pt>
                <c:pt idx="14">
                  <c:v>1</c:v>
                </c:pt>
              </c:numCache>
            </c:numRef>
          </c:val>
        </c:ser>
        <c:axId val="4220097"/>
        <c:axId val="37980874"/>
      </c:barChart>
      <c:catAx>
        <c:axId val="4220097"/>
        <c:scaling>
          <c:orientation val="minMax"/>
        </c:scaling>
        <c:axPos val="b"/>
        <c:delete val="0"/>
        <c:numFmt formatCode="General" sourceLinked="1"/>
        <c:majorTickMark val="out"/>
        <c:minorTickMark val="none"/>
        <c:tickLblPos val="nextTo"/>
        <c:crossAx val="37980874"/>
        <c:crosses val="autoZero"/>
        <c:auto val="1"/>
        <c:lblOffset val="100"/>
        <c:noMultiLvlLbl val="0"/>
      </c:catAx>
      <c:valAx>
        <c:axId val="37980874"/>
        <c:scaling>
          <c:orientation val="minMax"/>
        </c:scaling>
        <c:axPos val="l"/>
        <c:majorGridlines/>
        <c:delete val="0"/>
        <c:numFmt formatCode="General" sourceLinked="1"/>
        <c:majorTickMark val="out"/>
        <c:minorTickMark val="none"/>
        <c:tickLblPos val="nextTo"/>
        <c:crossAx val="422009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9662449"/>
        <c:axId val="42744314"/>
      </c:barChart>
      <c:catAx>
        <c:axId val="196624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744314"/>
        <c:crosses val="autoZero"/>
        <c:auto val="1"/>
        <c:lblOffset val="100"/>
        <c:noMultiLvlLbl val="0"/>
      </c:catAx>
      <c:valAx>
        <c:axId val="42744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62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9154507"/>
        <c:axId val="39737380"/>
      </c:barChart>
      <c:catAx>
        <c:axId val="491545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737380"/>
        <c:crosses val="autoZero"/>
        <c:auto val="1"/>
        <c:lblOffset val="100"/>
        <c:noMultiLvlLbl val="0"/>
      </c:catAx>
      <c:valAx>
        <c:axId val="39737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54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2092101"/>
        <c:axId val="64611182"/>
      </c:barChart>
      <c:catAx>
        <c:axId val="220921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611182"/>
        <c:crosses val="autoZero"/>
        <c:auto val="1"/>
        <c:lblOffset val="100"/>
        <c:noMultiLvlLbl val="0"/>
      </c:catAx>
      <c:valAx>
        <c:axId val="646111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92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4629727"/>
        <c:axId val="66123224"/>
      </c:barChart>
      <c:catAx>
        <c:axId val="446297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123224"/>
        <c:crosses val="autoZero"/>
        <c:auto val="1"/>
        <c:lblOffset val="100"/>
        <c:noMultiLvlLbl val="0"/>
      </c:catAx>
      <c:valAx>
        <c:axId val="66123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297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8238105"/>
        <c:axId val="54380898"/>
      </c:barChart>
      <c:catAx>
        <c:axId val="582381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380898"/>
        <c:crosses val="autoZero"/>
        <c:auto val="1"/>
        <c:lblOffset val="100"/>
        <c:noMultiLvlLbl val="0"/>
      </c:catAx>
      <c:valAx>
        <c:axId val="54380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38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9666035"/>
        <c:axId val="42776588"/>
      </c:barChart>
      <c:catAx>
        <c:axId val="196660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776588"/>
        <c:crosses val="autoZero"/>
        <c:auto val="1"/>
        <c:lblOffset val="100"/>
        <c:noMultiLvlLbl val="0"/>
      </c:catAx>
      <c:valAx>
        <c:axId val="427765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66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9444973"/>
        <c:axId val="42351574"/>
      </c:barChart>
      <c:catAx>
        <c:axId val="4944497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351574"/>
        <c:crosses val="autoZero"/>
        <c:auto val="1"/>
        <c:lblOffset val="100"/>
        <c:noMultiLvlLbl val="0"/>
      </c:catAx>
      <c:valAx>
        <c:axId val="42351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449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5619847"/>
        <c:axId val="7925440"/>
      </c:barChart>
      <c:catAx>
        <c:axId val="45619847"/>
        <c:scaling>
          <c:orientation val="minMax"/>
        </c:scaling>
        <c:axPos val="b"/>
        <c:delete val="1"/>
        <c:majorTickMark val="out"/>
        <c:minorTickMark val="none"/>
        <c:tickLblPos val="none"/>
        <c:crossAx val="7925440"/>
        <c:crosses val="autoZero"/>
        <c:auto val="1"/>
        <c:lblOffset val="100"/>
        <c:noMultiLvlLbl val="0"/>
      </c:catAx>
      <c:valAx>
        <c:axId val="7925440"/>
        <c:scaling>
          <c:orientation val="minMax"/>
        </c:scaling>
        <c:axPos val="l"/>
        <c:delete val="1"/>
        <c:majorTickMark val="out"/>
        <c:minorTickMark val="none"/>
        <c:tickLblPos val="none"/>
        <c:crossAx val="4561984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676275</xdr:colOff>
      <xdr:row>2</xdr:row>
      <xdr:rowOff>457200</xdr:rowOff>
    </xdr:to>
    <xdr:pic>
      <xdr:nvPicPr>
        <xdr:cNvPr id="3" name="Subgraph-erinmbtaylo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647700" cy="428625"/>
        </a:xfrm>
        <a:prstGeom prst="rect">
          <a:avLst/>
        </a:prstGeom>
        <a:ln>
          <a:noFill/>
        </a:ln>
      </xdr:spPr>
    </xdr:pic>
    <xdr:clientData/>
  </xdr:twoCellAnchor>
  <xdr:twoCellAnchor editAs="oneCell">
    <xdr:from>
      <xdr:col>1</xdr:col>
      <xdr:colOff>28575</xdr:colOff>
      <xdr:row>3</xdr:row>
      <xdr:rowOff>28575</xdr:rowOff>
    </xdr:from>
    <xdr:to>
      <xdr:col>1</xdr:col>
      <xdr:colOff>676275</xdr:colOff>
      <xdr:row>3</xdr:row>
      <xdr:rowOff>457200</xdr:rowOff>
    </xdr:to>
    <xdr:pic>
      <xdr:nvPicPr>
        <xdr:cNvPr id="5" name="Subgraph-dangerdavebal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76325"/>
          <a:ext cx="647700" cy="428625"/>
        </a:xfrm>
        <a:prstGeom prst="rect">
          <a:avLst/>
        </a:prstGeom>
        <a:ln>
          <a:noFill/>
        </a:ln>
      </xdr:spPr>
    </xdr:pic>
    <xdr:clientData/>
  </xdr:twoCellAnchor>
  <xdr:twoCellAnchor editAs="oneCell">
    <xdr:from>
      <xdr:col>1</xdr:col>
      <xdr:colOff>28575</xdr:colOff>
      <xdr:row>4</xdr:row>
      <xdr:rowOff>28575</xdr:rowOff>
    </xdr:from>
    <xdr:to>
      <xdr:col>1</xdr:col>
      <xdr:colOff>676275</xdr:colOff>
      <xdr:row>4</xdr:row>
      <xdr:rowOff>457200</xdr:rowOff>
    </xdr:to>
    <xdr:pic>
      <xdr:nvPicPr>
        <xdr:cNvPr id="7" name="Subgraph-stephaniekelto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552575"/>
          <a:ext cx="647700" cy="428625"/>
        </a:xfrm>
        <a:prstGeom prst="rect">
          <a:avLst/>
        </a:prstGeom>
        <a:ln>
          <a:noFill/>
        </a:ln>
      </xdr:spPr>
    </xdr:pic>
    <xdr:clientData/>
  </xdr:twoCellAnchor>
  <xdr:twoCellAnchor editAs="oneCell">
    <xdr:from>
      <xdr:col>1</xdr:col>
      <xdr:colOff>28575</xdr:colOff>
      <xdr:row>5</xdr:row>
      <xdr:rowOff>28575</xdr:rowOff>
    </xdr:from>
    <xdr:to>
      <xdr:col>1</xdr:col>
      <xdr:colOff>676275</xdr:colOff>
      <xdr:row>5</xdr:row>
      <xdr:rowOff>457200</xdr:rowOff>
    </xdr:to>
    <xdr:pic>
      <xdr:nvPicPr>
        <xdr:cNvPr id="9" name="Subgraph-alexqgb"/>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028825"/>
          <a:ext cx="647700" cy="428625"/>
        </a:xfrm>
        <a:prstGeom prst="rect">
          <a:avLst/>
        </a:prstGeom>
        <a:ln>
          <a:noFill/>
        </a:ln>
      </xdr:spPr>
    </xdr:pic>
    <xdr:clientData/>
  </xdr:twoCellAnchor>
  <xdr:twoCellAnchor editAs="oneCell">
    <xdr:from>
      <xdr:col>1</xdr:col>
      <xdr:colOff>28575</xdr:colOff>
      <xdr:row>6</xdr:row>
      <xdr:rowOff>28575</xdr:rowOff>
    </xdr:from>
    <xdr:to>
      <xdr:col>1</xdr:col>
      <xdr:colOff>676275</xdr:colOff>
      <xdr:row>6</xdr:row>
      <xdr:rowOff>457200</xdr:rowOff>
    </xdr:to>
    <xdr:pic>
      <xdr:nvPicPr>
        <xdr:cNvPr id="11" name="Subgraph-matt_read_nz"/>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505075"/>
          <a:ext cx="647700" cy="428625"/>
        </a:xfrm>
        <a:prstGeom prst="rect">
          <a:avLst/>
        </a:prstGeom>
        <a:ln>
          <a:noFill/>
        </a:ln>
      </xdr:spPr>
    </xdr:pic>
    <xdr:clientData/>
  </xdr:twoCellAnchor>
  <xdr:twoCellAnchor editAs="oneCell">
    <xdr:from>
      <xdr:col>1</xdr:col>
      <xdr:colOff>28575</xdr:colOff>
      <xdr:row>7</xdr:row>
      <xdr:rowOff>28575</xdr:rowOff>
    </xdr:from>
    <xdr:to>
      <xdr:col>1</xdr:col>
      <xdr:colOff>676275</xdr:colOff>
      <xdr:row>7</xdr:row>
      <xdr:rowOff>457200</xdr:rowOff>
    </xdr:to>
    <xdr:pic>
      <xdr:nvPicPr>
        <xdr:cNvPr id="13" name="Subgraph-lisamp92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981325"/>
          <a:ext cx="647700" cy="428625"/>
        </a:xfrm>
        <a:prstGeom prst="rect">
          <a:avLst/>
        </a:prstGeom>
        <a:ln>
          <a:noFill/>
        </a:ln>
      </xdr:spPr>
    </xdr:pic>
    <xdr:clientData/>
  </xdr:twoCellAnchor>
  <xdr:twoCellAnchor editAs="oneCell">
    <xdr:from>
      <xdr:col>1</xdr:col>
      <xdr:colOff>28575</xdr:colOff>
      <xdr:row>8</xdr:row>
      <xdr:rowOff>28575</xdr:rowOff>
    </xdr:from>
    <xdr:to>
      <xdr:col>1</xdr:col>
      <xdr:colOff>676275</xdr:colOff>
      <xdr:row>8</xdr:row>
      <xdr:rowOff>457200</xdr:rowOff>
    </xdr:to>
    <xdr:pic>
      <xdr:nvPicPr>
        <xdr:cNvPr id="15" name="Subgraph-pppatticak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457575"/>
          <a:ext cx="647700" cy="428625"/>
        </a:xfrm>
        <a:prstGeom prst="rect">
          <a:avLst/>
        </a:prstGeom>
        <a:ln>
          <a:noFill/>
        </a:ln>
      </xdr:spPr>
    </xdr:pic>
    <xdr:clientData/>
  </xdr:twoCellAnchor>
  <xdr:twoCellAnchor editAs="oneCell">
    <xdr:from>
      <xdr:col>1</xdr:col>
      <xdr:colOff>28575</xdr:colOff>
      <xdr:row>9</xdr:row>
      <xdr:rowOff>28575</xdr:rowOff>
    </xdr:from>
    <xdr:to>
      <xdr:col>1</xdr:col>
      <xdr:colOff>676275</xdr:colOff>
      <xdr:row>9</xdr:row>
      <xdr:rowOff>457200</xdr:rowOff>
    </xdr:to>
    <xdr:pic>
      <xdr:nvPicPr>
        <xdr:cNvPr id="17" name="Subgraph-my2meow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933825"/>
          <a:ext cx="647700" cy="428625"/>
        </a:xfrm>
        <a:prstGeom prst="rect">
          <a:avLst/>
        </a:prstGeom>
        <a:ln>
          <a:noFill/>
        </a:ln>
      </xdr:spPr>
    </xdr:pic>
    <xdr:clientData/>
  </xdr:twoCellAnchor>
  <xdr:twoCellAnchor editAs="oneCell">
    <xdr:from>
      <xdr:col>1</xdr:col>
      <xdr:colOff>28575</xdr:colOff>
      <xdr:row>10</xdr:row>
      <xdr:rowOff>28575</xdr:rowOff>
    </xdr:from>
    <xdr:to>
      <xdr:col>1</xdr:col>
      <xdr:colOff>676275</xdr:colOff>
      <xdr:row>10</xdr:row>
      <xdr:rowOff>457200</xdr:rowOff>
    </xdr:to>
    <xdr:pic>
      <xdr:nvPicPr>
        <xdr:cNvPr id="19" name="Subgraph-ziga_igli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410075"/>
          <a:ext cx="647700" cy="428625"/>
        </a:xfrm>
        <a:prstGeom prst="rect">
          <a:avLst/>
        </a:prstGeom>
        <a:ln>
          <a:noFill/>
        </a:ln>
      </xdr:spPr>
    </xdr:pic>
    <xdr:clientData/>
  </xdr:twoCellAnchor>
  <xdr:twoCellAnchor editAs="oneCell">
    <xdr:from>
      <xdr:col>1</xdr:col>
      <xdr:colOff>28575</xdr:colOff>
      <xdr:row>11</xdr:row>
      <xdr:rowOff>28575</xdr:rowOff>
    </xdr:from>
    <xdr:to>
      <xdr:col>1</xdr:col>
      <xdr:colOff>676275</xdr:colOff>
      <xdr:row>11</xdr:row>
      <xdr:rowOff>457200</xdr:rowOff>
    </xdr:to>
    <xdr:pic>
      <xdr:nvPicPr>
        <xdr:cNvPr id="21" name="Subgraph-polrevolutionsv"/>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886325"/>
          <a:ext cx="647700" cy="428625"/>
        </a:xfrm>
        <a:prstGeom prst="rect">
          <a:avLst/>
        </a:prstGeom>
        <a:ln>
          <a:noFill/>
        </a:ln>
      </xdr:spPr>
    </xdr:pic>
    <xdr:clientData/>
  </xdr:twoCellAnchor>
  <xdr:twoCellAnchor editAs="oneCell">
    <xdr:from>
      <xdr:col>1</xdr:col>
      <xdr:colOff>28575</xdr:colOff>
      <xdr:row>12</xdr:row>
      <xdr:rowOff>28575</xdr:rowOff>
    </xdr:from>
    <xdr:to>
      <xdr:col>1</xdr:col>
      <xdr:colOff>676275</xdr:colOff>
      <xdr:row>12</xdr:row>
      <xdr:rowOff>457200</xdr:rowOff>
    </xdr:to>
    <xdr:pic>
      <xdr:nvPicPr>
        <xdr:cNvPr id="23" name="Subgraph-nofuncdem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362575"/>
          <a:ext cx="647700" cy="428625"/>
        </a:xfrm>
        <a:prstGeom prst="rect">
          <a:avLst/>
        </a:prstGeom>
        <a:ln>
          <a:noFill/>
        </a:ln>
      </xdr:spPr>
    </xdr:pic>
    <xdr:clientData/>
  </xdr:twoCellAnchor>
  <xdr:twoCellAnchor editAs="oneCell">
    <xdr:from>
      <xdr:col>1</xdr:col>
      <xdr:colOff>28575</xdr:colOff>
      <xdr:row>13</xdr:row>
      <xdr:rowOff>28575</xdr:rowOff>
    </xdr:from>
    <xdr:to>
      <xdr:col>1</xdr:col>
      <xdr:colOff>676275</xdr:colOff>
      <xdr:row>13</xdr:row>
      <xdr:rowOff>457200</xdr:rowOff>
    </xdr:to>
    <xdr:pic>
      <xdr:nvPicPr>
        <xdr:cNvPr id="25" name="Subgraph-bradvoracek"/>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838825"/>
          <a:ext cx="647700" cy="428625"/>
        </a:xfrm>
        <a:prstGeom prst="rect">
          <a:avLst/>
        </a:prstGeom>
        <a:ln>
          <a:noFill/>
        </a:ln>
      </xdr:spPr>
    </xdr:pic>
    <xdr:clientData/>
  </xdr:twoCellAnchor>
  <xdr:twoCellAnchor editAs="oneCell">
    <xdr:from>
      <xdr:col>1</xdr:col>
      <xdr:colOff>28575</xdr:colOff>
      <xdr:row>14</xdr:row>
      <xdr:rowOff>28575</xdr:rowOff>
    </xdr:from>
    <xdr:to>
      <xdr:col>1</xdr:col>
      <xdr:colOff>676275</xdr:colOff>
      <xdr:row>14</xdr:row>
      <xdr:rowOff>457200</xdr:rowOff>
    </xdr:to>
    <xdr:pic>
      <xdr:nvPicPr>
        <xdr:cNvPr id="27" name="Subgraph-prezntva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15075"/>
          <a:ext cx="647700" cy="428625"/>
        </a:xfrm>
        <a:prstGeom prst="rect">
          <a:avLst/>
        </a:prstGeom>
        <a:ln>
          <a:noFill/>
        </a:ln>
      </xdr:spPr>
    </xdr:pic>
    <xdr:clientData/>
  </xdr:twoCellAnchor>
  <xdr:twoCellAnchor editAs="oneCell">
    <xdr:from>
      <xdr:col>1</xdr:col>
      <xdr:colOff>28575</xdr:colOff>
      <xdr:row>15</xdr:row>
      <xdr:rowOff>28575</xdr:rowOff>
    </xdr:from>
    <xdr:to>
      <xdr:col>1</xdr:col>
      <xdr:colOff>676275</xdr:colOff>
      <xdr:row>15</xdr:row>
      <xdr:rowOff>457200</xdr:rowOff>
    </xdr:to>
    <xdr:pic>
      <xdr:nvPicPr>
        <xdr:cNvPr id="29" name="Subgraph-wildflowersrq"/>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791325"/>
          <a:ext cx="647700" cy="428625"/>
        </a:xfrm>
        <a:prstGeom prst="rect">
          <a:avLst/>
        </a:prstGeom>
        <a:ln>
          <a:noFill/>
        </a:ln>
      </xdr:spPr>
    </xdr:pic>
    <xdr:clientData/>
  </xdr:twoCellAnchor>
  <xdr:twoCellAnchor editAs="oneCell">
    <xdr:from>
      <xdr:col>1</xdr:col>
      <xdr:colOff>28575</xdr:colOff>
      <xdr:row>16</xdr:row>
      <xdr:rowOff>28575</xdr:rowOff>
    </xdr:from>
    <xdr:to>
      <xdr:col>1</xdr:col>
      <xdr:colOff>676275</xdr:colOff>
      <xdr:row>16</xdr:row>
      <xdr:rowOff>457200</xdr:rowOff>
    </xdr:to>
    <xdr:pic>
      <xdr:nvPicPr>
        <xdr:cNvPr id="31" name="Subgraph-brianmoylan4"/>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7267575"/>
          <a:ext cx="647700" cy="428625"/>
        </a:xfrm>
        <a:prstGeom prst="rect">
          <a:avLst/>
        </a:prstGeom>
        <a:ln>
          <a:noFill/>
        </a:ln>
      </xdr:spPr>
    </xdr:pic>
    <xdr:clientData/>
  </xdr:twoCellAnchor>
  <xdr:twoCellAnchor editAs="oneCell">
    <xdr:from>
      <xdr:col>1</xdr:col>
      <xdr:colOff>28575</xdr:colOff>
      <xdr:row>17</xdr:row>
      <xdr:rowOff>28575</xdr:rowOff>
    </xdr:from>
    <xdr:to>
      <xdr:col>1</xdr:col>
      <xdr:colOff>676275</xdr:colOff>
      <xdr:row>17</xdr:row>
      <xdr:rowOff>457200</xdr:rowOff>
    </xdr:to>
    <xdr:pic>
      <xdr:nvPicPr>
        <xdr:cNvPr id="33" name="Subgraph-ecorobert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7743825"/>
          <a:ext cx="647700" cy="428625"/>
        </a:xfrm>
        <a:prstGeom prst="rect">
          <a:avLst/>
        </a:prstGeom>
        <a:ln>
          <a:noFill/>
        </a:ln>
      </xdr:spPr>
    </xdr:pic>
    <xdr:clientData/>
  </xdr:twoCellAnchor>
  <xdr:twoCellAnchor editAs="oneCell">
    <xdr:from>
      <xdr:col>1</xdr:col>
      <xdr:colOff>28575</xdr:colOff>
      <xdr:row>18</xdr:row>
      <xdr:rowOff>28575</xdr:rowOff>
    </xdr:from>
    <xdr:to>
      <xdr:col>1</xdr:col>
      <xdr:colOff>676275</xdr:colOff>
      <xdr:row>18</xdr:row>
      <xdr:rowOff>457200</xdr:rowOff>
    </xdr:to>
    <xdr:pic>
      <xdr:nvPicPr>
        <xdr:cNvPr id="35" name="Subgraph-joekearns_psu"/>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8220075"/>
          <a:ext cx="647700" cy="428625"/>
        </a:xfrm>
        <a:prstGeom prst="rect">
          <a:avLst/>
        </a:prstGeom>
        <a:ln>
          <a:noFill/>
        </a:ln>
      </xdr:spPr>
    </xdr:pic>
    <xdr:clientData/>
  </xdr:twoCellAnchor>
  <xdr:twoCellAnchor editAs="oneCell">
    <xdr:from>
      <xdr:col>1</xdr:col>
      <xdr:colOff>28575</xdr:colOff>
      <xdr:row>19</xdr:row>
      <xdr:rowOff>28575</xdr:rowOff>
    </xdr:from>
    <xdr:to>
      <xdr:col>1</xdr:col>
      <xdr:colOff>676275</xdr:colOff>
      <xdr:row>19</xdr:row>
      <xdr:rowOff>457200</xdr:rowOff>
    </xdr:to>
    <xdr:pic>
      <xdr:nvPicPr>
        <xdr:cNvPr id="37" name="Subgraph-computerbug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8696325"/>
          <a:ext cx="647700" cy="428625"/>
        </a:xfrm>
        <a:prstGeom prst="rect">
          <a:avLst/>
        </a:prstGeom>
        <a:ln>
          <a:noFill/>
        </a:ln>
      </xdr:spPr>
    </xdr:pic>
    <xdr:clientData/>
  </xdr:twoCellAnchor>
  <xdr:twoCellAnchor editAs="oneCell">
    <xdr:from>
      <xdr:col>1</xdr:col>
      <xdr:colOff>28575</xdr:colOff>
      <xdr:row>20</xdr:row>
      <xdr:rowOff>28575</xdr:rowOff>
    </xdr:from>
    <xdr:to>
      <xdr:col>1</xdr:col>
      <xdr:colOff>676275</xdr:colOff>
      <xdr:row>20</xdr:row>
      <xdr:rowOff>457200</xdr:rowOff>
    </xdr:to>
    <xdr:pic>
      <xdr:nvPicPr>
        <xdr:cNvPr id="39" name="Subgraph-ruterwilligerj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9172575"/>
          <a:ext cx="647700" cy="428625"/>
        </a:xfrm>
        <a:prstGeom prst="rect">
          <a:avLst/>
        </a:prstGeom>
        <a:ln>
          <a:noFill/>
        </a:ln>
      </xdr:spPr>
    </xdr:pic>
    <xdr:clientData/>
  </xdr:twoCellAnchor>
  <xdr:twoCellAnchor editAs="oneCell">
    <xdr:from>
      <xdr:col>1</xdr:col>
      <xdr:colOff>28575</xdr:colOff>
      <xdr:row>21</xdr:row>
      <xdr:rowOff>28575</xdr:rowOff>
    </xdr:from>
    <xdr:to>
      <xdr:col>1</xdr:col>
      <xdr:colOff>676275</xdr:colOff>
      <xdr:row>21</xdr:row>
      <xdr:rowOff>457200</xdr:rowOff>
    </xdr:to>
    <xdr:pic>
      <xdr:nvPicPr>
        <xdr:cNvPr id="41" name="Subgraph-rick_carmod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648825"/>
          <a:ext cx="647700" cy="428625"/>
        </a:xfrm>
        <a:prstGeom prst="rect">
          <a:avLst/>
        </a:prstGeom>
        <a:ln>
          <a:noFill/>
        </a:ln>
      </xdr:spPr>
    </xdr:pic>
    <xdr:clientData/>
  </xdr:twoCellAnchor>
  <xdr:twoCellAnchor editAs="oneCell">
    <xdr:from>
      <xdr:col>1</xdr:col>
      <xdr:colOff>28575</xdr:colOff>
      <xdr:row>22</xdr:row>
      <xdr:rowOff>28575</xdr:rowOff>
    </xdr:from>
    <xdr:to>
      <xdr:col>1</xdr:col>
      <xdr:colOff>676275</xdr:colOff>
      <xdr:row>22</xdr:row>
      <xdr:rowOff>457200</xdr:rowOff>
    </xdr:to>
    <xdr:pic>
      <xdr:nvPicPr>
        <xdr:cNvPr id="43" name="Subgraph-zaprado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125075"/>
          <a:ext cx="647700" cy="428625"/>
        </a:xfrm>
        <a:prstGeom prst="rect">
          <a:avLst/>
        </a:prstGeom>
        <a:ln>
          <a:noFill/>
        </a:ln>
      </xdr:spPr>
    </xdr:pic>
    <xdr:clientData/>
  </xdr:twoCellAnchor>
  <xdr:twoCellAnchor editAs="oneCell">
    <xdr:from>
      <xdr:col>1</xdr:col>
      <xdr:colOff>28575</xdr:colOff>
      <xdr:row>23</xdr:row>
      <xdr:rowOff>28575</xdr:rowOff>
    </xdr:from>
    <xdr:to>
      <xdr:col>1</xdr:col>
      <xdr:colOff>676275</xdr:colOff>
      <xdr:row>23</xdr:row>
      <xdr:rowOff>457200</xdr:rowOff>
    </xdr:to>
    <xdr:pic>
      <xdr:nvPicPr>
        <xdr:cNvPr id="45" name="Subgraph-reformed_min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601325"/>
          <a:ext cx="647700" cy="428625"/>
        </a:xfrm>
        <a:prstGeom prst="rect">
          <a:avLst/>
        </a:prstGeom>
        <a:ln>
          <a:noFill/>
        </a:ln>
      </xdr:spPr>
    </xdr:pic>
    <xdr:clientData/>
  </xdr:twoCellAnchor>
  <xdr:twoCellAnchor editAs="oneCell">
    <xdr:from>
      <xdr:col>1</xdr:col>
      <xdr:colOff>28575</xdr:colOff>
      <xdr:row>24</xdr:row>
      <xdr:rowOff>28575</xdr:rowOff>
    </xdr:from>
    <xdr:to>
      <xdr:col>1</xdr:col>
      <xdr:colOff>676275</xdr:colOff>
      <xdr:row>24</xdr:row>
      <xdr:rowOff>457200</xdr:rowOff>
    </xdr:to>
    <xdr:pic>
      <xdr:nvPicPr>
        <xdr:cNvPr id="47" name="Subgraph-socialista_jos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077575"/>
          <a:ext cx="647700" cy="428625"/>
        </a:xfrm>
        <a:prstGeom prst="rect">
          <a:avLst/>
        </a:prstGeom>
        <a:ln>
          <a:noFill/>
        </a:ln>
      </xdr:spPr>
    </xdr:pic>
    <xdr:clientData/>
  </xdr:twoCellAnchor>
  <xdr:twoCellAnchor editAs="oneCell">
    <xdr:from>
      <xdr:col>1</xdr:col>
      <xdr:colOff>28575</xdr:colOff>
      <xdr:row>25</xdr:row>
      <xdr:rowOff>28575</xdr:rowOff>
    </xdr:from>
    <xdr:to>
      <xdr:col>1</xdr:col>
      <xdr:colOff>676275</xdr:colOff>
      <xdr:row>25</xdr:row>
      <xdr:rowOff>457200</xdr:rowOff>
    </xdr:to>
    <xdr:pic>
      <xdr:nvPicPr>
        <xdr:cNvPr id="49" name="Subgraph-nualphaomega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553825"/>
          <a:ext cx="647700" cy="428625"/>
        </a:xfrm>
        <a:prstGeom prst="rect">
          <a:avLst/>
        </a:prstGeom>
        <a:ln>
          <a:noFill/>
        </a:ln>
      </xdr:spPr>
    </xdr:pic>
    <xdr:clientData/>
  </xdr:twoCellAnchor>
  <xdr:twoCellAnchor editAs="oneCell">
    <xdr:from>
      <xdr:col>1</xdr:col>
      <xdr:colOff>28575</xdr:colOff>
      <xdr:row>26</xdr:row>
      <xdr:rowOff>28575</xdr:rowOff>
    </xdr:from>
    <xdr:to>
      <xdr:col>1</xdr:col>
      <xdr:colOff>676275</xdr:colOff>
      <xdr:row>26</xdr:row>
      <xdr:rowOff>457200</xdr:rowOff>
    </xdr:to>
    <xdr:pic>
      <xdr:nvPicPr>
        <xdr:cNvPr id="51" name="Subgraph-odirilesou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2030075"/>
          <a:ext cx="647700" cy="428625"/>
        </a:xfrm>
        <a:prstGeom prst="rect">
          <a:avLst/>
        </a:prstGeom>
        <a:ln>
          <a:noFill/>
        </a:ln>
      </xdr:spPr>
    </xdr:pic>
    <xdr:clientData/>
  </xdr:twoCellAnchor>
  <xdr:twoCellAnchor editAs="oneCell">
    <xdr:from>
      <xdr:col>1</xdr:col>
      <xdr:colOff>28575</xdr:colOff>
      <xdr:row>27</xdr:row>
      <xdr:rowOff>28575</xdr:rowOff>
    </xdr:from>
    <xdr:to>
      <xdr:col>1</xdr:col>
      <xdr:colOff>676275</xdr:colOff>
      <xdr:row>27</xdr:row>
      <xdr:rowOff>457200</xdr:rowOff>
    </xdr:to>
    <xdr:pic>
      <xdr:nvPicPr>
        <xdr:cNvPr id="53" name="Subgraph-netback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2506325"/>
          <a:ext cx="647700" cy="428625"/>
        </a:xfrm>
        <a:prstGeom prst="rect">
          <a:avLst/>
        </a:prstGeom>
        <a:ln>
          <a:noFill/>
        </a:ln>
      </xdr:spPr>
    </xdr:pic>
    <xdr:clientData/>
  </xdr:twoCellAnchor>
  <xdr:twoCellAnchor editAs="oneCell">
    <xdr:from>
      <xdr:col>1</xdr:col>
      <xdr:colOff>28575</xdr:colOff>
      <xdr:row>28</xdr:row>
      <xdr:rowOff>28575</xdr:rowOff>
    </xdr:from>
    <xdr:to>
      <xdr:col>1</xdr:col>
      <xdr:colOff>676275</xdr:colOff>
      <xdr:row>28</xdr:row>
      <xdr:rowOff>457200</xdr:rowOff>
    </xdr:to>
    <xdr:pic>
      <xdr:nvPicPr>
        <xdr:cNvPr id="55" name="Subgraph-leftygrov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2982575"/>
          <a:ext cx="647700" cy="428625"/>
        </a:xfrm>
        <a:prstGeom prst="rect">
          <a:avLst/>
        </a:prstGeom>
        <a:ln>
          <a:noFill/>
        </a:ln>
      </xdr:spPr>
    </xdr:pic>
    <xdr:clientData/>
  </xdr:twoCellAnchor>
  <xdr:twoCellAnchor editAs="oneCell">
    <xdr:from>
      <xdr:col>1</xdr:col>
      <xdr:colOff>28575</xdr:colOff>
      <xdr:row>29</xdr:row>
      <xdr:rowOff>28575</xdr:rowOff>
    </xdr:from>
    <xdr:to>
      <xdr:col>1</xdr:col>
      <xdr:colOff>676275</xdr:colOff>
      <xdr:row>29</xdr:row>
      <xdr:rowOff>457200</xdr:rowOff>
    </xdr:to>
    <xdr:pic>
      <xdr:nvPicPr>
        <xdr:cNvPr id="57" name="Subgraph-esoterikdud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3458825"/>
          <a:ext cx="647700" cy="428625"/>
        </a:xfrm>
        <a:prstGeom prst="rect">
          <a:avLst/>
        </a:prstGeom>
        <a:ln>
          <a:noFill/>
        </a:ln>
      </xdr:spPr>
    </xdr:pic>
    <xdr:clientData/>
  </xdr:twoCellAnchor>
  <xdr:twoCellAnchor editAs="oneCell">
    <xdr:from>
      <xdr:col>1</xdr:col>
      <xdr:colOff>28575</xdr:colOff>
      <xdr:row>30</xdr:row>
      <xdr:rowOff>28575</xdr:rowOff>
    </xdr:from>
    <xdr:to>
      <xdr:col>1</xdr:col>
      <xdr:colOff>676275</xdr:colOff>
      <xdr:row>30</xdr:row>
      <xdr:rowOff>457200</xdr:rowOff>
    </xdr:to>
    <xdr:pic>
      <xdr:nvPicPr>
        <xdr:cNvPr id="59" name="Subgraph-paulbfaga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3935075"/>
          <a:ext cx="647700" cy="428625"/>
        </a:xfrm>
        <a:prstGeom prst="rect">
          <a:avLst/>
        </a:prstGeom>
        <a:ln>
          <a:noFill/>
        </a:ln>
      </xdr:spPr>
    </xdr:pic>
    <xdr:clientData/>
  </xdr:twoCellAnchor>
  <xdr:twoCellAnchor editAs="oneCell">
    <xdr:from>
      <xdr:col>1</xdr:col>
      <xdr:colOff>28575</xdr:colOff>
      <xdr:row>31</xdr:row>
      <xdr:rowOff>28575</xdr:rowOff>
    </xdr:from>
    <xdr:to>
      <xdr:col>1</xdr:col>
      <xdr:colOff>676275</xdr:colOff>
      <xdr:row>31</xdr:row>
      <xdr:rowOff>457200</xdr:rowOff>
    </xdr:to>
    <xdr:pic>
      <xdr:nvPicPr>
        <xdr:cNvPr id="61" name="Subgraph-david_kell3"/>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4411325"/>
          <a:ext cx="647700" cy="428625"/>
        </a:xfrm>
        <a:prstGeom prst="rect">
          <a:avLst/>
        </a:prstGeom>
        <a:ln>
          <a:noFill/>
        </a:ln>
      </xdr:spPr>
    </xdr:pic>
    <xdr:clientData/>
  </xdr:twoCellAnchor>
  <xdr:twoCellAnchor editAs="oneCell">
    <xdr:from>
      <xdr:col>1</xdr:col>
      <xdr:colOff>28575</xdr:colOff>
      <xdr:row>32</xdr:row>
      <xdr:rowOff>28575</xdr:rowOff>
    </xdr:from>
    <xdr:to>
      <xdr:col>1</xdr:col>
      <xdr:colOff>676275</xdr:colOff>
      <xdr:row>32</xdr:row>
      <xdr:rowOff>457200</xdr:rowOff>
    </xdr:to>
    <xdr:pic>
      <xdr:nvPicPr>
        <xdr:cNvPr id="63" name="Subgraph-jabmorri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4887575"/>
          <a:ext cx="647700" cy="428625"/>
        </a:xfrm>
        <a:prstGeom prst="rect">
          <a:avLst/>
        </a:prstGeom>
        <a:ln>
          <a:noFill/>
        </a:ln>
      </xdr:spPr>
    </xdr:pic>
    <xdr:clientData/>
  </xdr:twoCellAnchor>
  <xdr:twoCellAnchor editAs="oneCell">
    <xdr:from>
      <xdr:col>1</xdr:col>
      <xdr:colOff>28575</xdr:colOff>
      <xdr:row>33</xdr:row>
      <xdr:rowOff>28575</xdr:rowOff>
    </xdr:from>
    <xdr:to>
      <xdr:col>1</xdr:col>
      <xdr:colOff>676275</xdr:colOff>
      <xdr:row>33</xdr:row>
      <xdr:rowOff>457200</xdr:rowOff>
    </xdr:to>
    <xdr:pic>
      <xdr:nvPicPr>
        <xdr:cNvPr id="65" name="Subgraph-makarov__"/>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5363825"/>
          <a:ext cx="647700" cy="428625"/>
        </a:xfrm>
        <a:prstGeom prst="rect">
          <a:avLst/>
        </a:prstGeom>
        <a:ln>
          <a:noFill/>
        </a:ln>
      </xdr:spPr>
    </xdr:pic>
    <xdr:clientData/>
  </xdr:twoCellAnchor>
  <xdr:twoCellAnchor editAs="oneCell">
    <xdr:from>
      <xdr:col>1</xdr:col>
      <xdr:colOff>28575</xdr:colOff>
      <xdr:row>34</xdr:row>
      <xdr:rowOff>28575</xdr:rowOff>
    </xdr:from>
    <xdr:to>
      <xdr:col>1</xdr:col>
      <xdr:colOff>676275</xdr:colOff>
      <xdr:row>34</xdr:row>
      <xdr:rowOff>457200</xdr:rowOff>
    </xdr:to>
    <xdr:pic>
      <xdr:nvPicPr>
        <xdr:cNvPr id="67" name="Subgraph-cdbrzezinsk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5840075"/>
          <a:ext cx="647700" cy="428625"/>
        </a:xfrm>
        <a:prstGeom prst="rect">
          <a:avLst/>
        </a:prstGeom>
        <a:ln>
          <a:noFill/>
        </a:ln>
      </xdr:spPr>
    </xdr:pic>
    <xdr:clientData/>
  </xdr:twoCellAnchor>
  <xdr:twoCellAnchor editAs="oneCell">
    <xdr:from>
      <xdr:col>1</xdr:col>
      <xdr:colOff>28575</xdr:colOff>
      <xdr:row>35</xdr:row>
      <xdr:rowOff>28575</xdr:rowOff>
    </xdr:from>
    <xdr:to>
      <xdr:col>1</xdr:col>
      <xdr:colOff>676275</xdr:colOff>
      <xdr:row>35</xdr:row>
      <xdr:rowOff>457200</xdr:rowOff>
    </xdr:to>
    <xdr:pic>
      <xdr:nvPicPr>
        <xdr:cNvPr id="69" name="Subgraph-flowersxsilenc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6316325"/>
          <a:ext cx="647700" cy="428625"/>
        </a:xfrm>
        <a:prstGeom prst="rect">
          <a:avLst/>
        </a:prstGeom>
        <a:ln>
          <a:noFill/>
        </a:ln>
      </xdr:spPr>
    </xdr:pic>
    <xdr:clientData/>
  </xdr:twoCellAnchor>
  <xdr:twoCellAnchor editAs="oneCell">
    <xdr:from>
      <xdr:col>1</xdr:col>
      <xdr:colOff>28575</xdr:colOff>
      <xdr:row>36</xdr:row>
      <xdr:rowOff>28575</xdr:rowOff>
    </xdr:from>
    <xdr:to>
      <xdr:col>1</xdr:col>
      <xdr:colOff>676275</xdr:colOff>
      <xdr:row>36</xdr:row>
      <xdr:rowOff>457200</xdr:rowOff>
    </xdr:to>
    <xdr:pic>
      <xdr:nvPicPr>
        <xdr:cNvPr id="71" name="Subgraph-dan_nahu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792575"/>
          <a:ext cx="647700" cy="428625"/>
        </a:xfrm>
        <a:prstGeom prst="rect">
          <a:avLst/>
        </a:prstGeom>
        <a:ln>
          <a:noFill/>
        </a:ln>
      </xdr:spPr>
    </xdr:pic>
    <xdr:clientData/>
  </xdr:twoCellAnchor>
  <xdr:twoCellAnchor editAs="oneCell">
    <xdr:from>
      <xdr:col>1</xdr:col>
      <xdr:colOff>28575</xdr:colOff>
      <xdr:row>37</xdr:row>
      <xdr:rowOff>28575</xdr:rowOff>
    </xdr:from>
    <xdr:to>
      <xdr:col>1</xdr:col>
      <xdr:colOff>676275</xdr:colOff>
      <xdr:row>37</xdr:row>
      <xdr:rowOff>457200</xdr:rowOff>
    </xdr:to>
    <xdr:pic>
      <xdr:nvPicPr>
        <xdr:cNvPr id="73" name="Subgraph-hurtyow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7268825"/>
          <a:ext cx="647700" cy="428625"/>
        </a:xfrm>
        <a:prstGeom prst="rect">
          <a:avLst/>
        </a:prstGeom>
        <a:ln>
          <a:noFill/>
        </a:ln>
      </xdr:spPr>
    </xdr:pic>
    <xdr:clientData/>
  </xdr:twoCellAnchor>
  <xdr:twoCellAnchor editAs="oneCell">
    <xdr:from>
      <xdr:col>1</xdr:col>
      <xdr:colOff>28575</xdr:colOff>
      <xdr:row>38</xdr:row>
      <xdr:rowOff>28575</xdr:rowOff>
    </xdr:from>
    <xdr:to>
      <xdr:col>1</xdr:col>
      <xdr:colOff>676275</xdr:colOff>
      <xdr:row>38</xdr:row>
      <xdr:rowOff>457200</xdr:rowOff>
    </xdr:to>
    <xdr:pic>
      <xdr:nvPicPr>
        <xdr:cNvPr id="75" name="Subgraph-truman_tow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7745075"/>
          <a:ext cx="647700" cy="428625"/>
        </a:xfrm>
        <a:prstGeom prst="rect">
          <a:avLst/>
        </a:prstGeom>
        <a:ln>
          <a:noFill/>
        </a:ln>
      </xdr:spPr>
    </xdr:pic>
    <xdr:clientData/>
  </xdr:twoCellAnchor>
  <xdr:twoCellAnchor editAs="oneCell">
    <xdr:from>
      <xdr:col>1</xdr:col>
      <xdr:colOff>28575</xdr:colOff>
      <xdr:row>39</xdr:row>
      <xdr:rowOff>28575</xdr:rowOff>
    </xdr:from>
    <xdr:to>
      <xdr:col>1</xdr:col>
      <xdr:colOff>676275</xdr:colOff>
      <xdr:row>39</xdr:row>
      <xdr:rowOff>457200</xdr:rowOff>
    </xdr:to>
    <xdr:pic>
      <xdr:nvPicPr>
        <xdr:cNvPr id="77" name="Subgraph-dci_jam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221325"/>
          <a:ext cx="647700" cy="428625"/>
        </a:xfrm>
        <a:prstGeom prst="rect">
          <a:avLst/>
        </a:prstGeom>
        <a:ln>
          <a:noFill/>
        </a:ln>
      </xdr:spPr>
    </xdr:pic>
    <xdr:clientData/>
  </xdr:twoCellAnchor>
  <xdr:twoCellAnchor editAs="oneCell">
    <xdr:from>
      <xdr:col>1</xdr:col>
      <xdr:colOff>28575</xdr:colOff>
      <xdr:row>40</xdr:row>
      <xdr:rowOff>28575</xdr:rowOff>
    </xdr:from>
    <xdr:to>
      <xdr:col>1</xdr:col>
      <xdr:colOff>676275</xdr:colOff>
      <xdr:row>40</xdr:row>
      <xdr:rowOff>457200</xdr:rowOff>
    </xdr:to>
    <xdr:pic>
      <xdr:nvPicPr>
        <xdr:cNvPr id="79" name="Subgraph-fadhelkaboub"/>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697575"/>
          <a:ext cx="647700" cy="428625"/>
        </a:xfrm>
        <a:prstGeom prst="rect">
          <a:avLst/>
        </a:prstGeom>
        <a:ln>
          <a:noFill/>
        </a:ln>
      </xdr:spPr>
    </xdr:pic>
    <xdr:clientData/>
  </xdr:twoCellAnchor>
  <xdr:twoCellAnchor editAs="oneCell">
    <xdr:from>
      <xdr:col>1</xdr:col>
      <xdr:colOff>28575</xdr:colOff>
      <xdr:row>41</xdr:row>
      <xdr:rowOff>28575</xdr:rowOff>
    </xdr:from>
    <xdr:to>
      <xdr:col>1</xdr:col>
      <xdr:colOff>676275</xdr:colOff>
      <xdr:row>41</xdr:row>
      <xdr:rowOff>457200</xdr:rowOff>
    </xdr:to>
    <xdr:pic>
      <xdr:nvPicPr>
        <xdr:cNvPr id="81" name="Subgraph-tianra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9173825"/>
          <a:ext cx="647700" cy="428625"/>
        </a:xfrm>
        <a:prstGeom prst="rect">
          <a:avLst/>
        </a:prstGeom>
        <a:ln>
          <a:noFill/>
        </a:ln>
      </xdr:spPr>
    </xdr:pic>
    <xdr:clientData/>
  </xdr:twoCellAnchor>
  <xdr:twoCellAnchor editAs="oneCell">
    <xdr:from>
      <xdr:col>1</xdr:col>
      <xdr:colOff>28575</xdr:colOff>
      <xdr:row>42</xdr:row>
      <xdr:rowOff>28575</xdr:rowOff>
    </xdr:from>
    <xdr:to>
      <xdr:col>1</xdr:col>
      <xdr:colOff>676275</xdr:colOff>
      <xdr:row>42</xdr:row>
      <xdr:rowOff>457200</xdr:rowOff>
    </xdr:to>
    <xdr:pic>
      <xdr:nvPicPr>
        <xdr:cNvPr id="83" name="Subgraph-brunopostl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9650075"/>
          <a:ext cx="647700" cy="428625"/>
        </a:xfrm>
        <a:prstGeom prst="rect">
          <a:avLst/>
        </a:prstGeom>
        <a:ln>
          <a:noFill/>
        </a:ln>
      </xdr:spPr>
    </xdr:pic>
    <xdr:clientData/>
  </xdr:twoCellAnchor>
  <xdr:twoCellAnchor editAs="oneCell">
    <xdr:from>
      <xdr:col>1</xdr:col>
      <xdr:colOff>28575</xdr:colOff>
      <xdr:row>43</xdr:row>
      <xdr:rowOff>28575</xdr:rowOff>
    </xdr:from>
    <xdr:to>
      <xdr:col>1</xdr:col>
      <xdr:colOff>676275</xdr:colOff>
      <xdr:row>43</xdr:row>
      <xdr:rowOff>457200</xdr:rowOff>
    </xdr:to>
    <xdr:pic>
      <xdr:nvPicPr>
        <xdr:cNvPr id="85" name="Subgraph-analytic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0126325"/>
          <a:ext cx="647700" cy="428625"/>
        </a:xfrm>
        <a:prstGeom prst="rect">
          <a:avLst/>
        </a:prstGeom>
        <a:ln>
          <a:noFill/>
        </a:ln>
      </xdr:spPr>
    </xdr:pic>
    <xdr:clientData/>
  </xdr:twoCellAnchor>
  <xdr:twoCellAnchor editAs="oneCell">
    <xdr:from>
      <xdr:col>1</xdr:col>
      <xdr:colOff>28575</xdr:colOff>
      <xdr:row>44</xdr:row>
      <xdr:rowOff>28575</xdr:rowOff>
    </xdr:from>
    <xdr:to>
      <xdr:col>1</xdr:col>
      <xdr:colOff>676275</xdr:colOff>
      <xdr:row>44</xdr:row>
      <xdr:rowOff>457200</xdr:rowOff>
    </xdr:to>
    <xdr:pic>
      <xdr:nvPicPr>
        <xdr:cNvPr id="87" name="Subgraph-itsnotubutm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0602575"/>
          <a:ext cx="647700" cy="428625"/>
        </a:xfrm>
        <a:prstGeom prst="rect">
          <a:avLst/>
        </a:prstGeom>
        <a:ln>
          <a:noFill/>
        </a:ln>
      </xdr:spPr>
    </xdr:pic>
    <xdr:clientData/>
  </xdr:twoCellAnchor>
  <xdr:twoCellAnchor editAs="oneCell">
    <xdr:from>
      <xdr:col>1</xdr:col>
      <xdr:colOff>28575</xdr:colOff>
      <xdr:row>45</xdr:row>
      <xdr:rowOff>28575</xdr:rowOff>
    </xdr:from>
    <xdr:to>
      <xdr:col>1</xdr:col>
      <xdr:colOff>676275</xdr:colOff>
      <xdr:row>45</xdr:row>
      <xdr:rowOff>457200</xdr:rowOff>
    </xdr:to>
    <xdr:pic>
      <xdr:nvPicPr>
        <xdr:cNvPr id="89" name="Subgraph-jmforcaliforni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1078825"/>
          <a:ext cx="647700" cy="428625"/>
        </a:xfrm>
        <a:prstGeom prst="rect">
          <a:avLst/>
        </a:prstGeom>
        <a:ln>
          <a:noFill/>
        </a:ln>
      </xdr:spPr>
    </xdr:pic>
    <xdr:clientData/>
  </xdr:twoCellAnchor>
  <xdr:twoCellAnchor editAs="oneCell">
    <xdr:from>
      <xdr:col>1</xdr:col>
      <xdr:colOff>28575</xdr:colOff>
      <xdr:row>46</xdr:row>
      <xdr:rowOff>28575</xdr:rowOff>
    </xdr:from>
    <xdr:to>
      <xdr:col>1</xdr:col>
      <xdr:colOff>676275</xdr:colOff>
      <xdr:row>46</xdr:row>
      <xdr:rowOff>457200</xdr:rowOff>
    </xdr:to>
    <xdr:pic>
      <xdr:nvPicPr>
        <xdr:cNvPr id="91" name="Subgraph-pereira_joc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1555075"/>
          <a:ext cx="647700" cy="428625"/>
        </a:xfrm>
        <a:prstGeom prst="rect">
          <a:avLst/>
        </a:prstGeom>
        <a:ln>
          <a:noFill/>
        </a:ln>
      </xdr:spPr>
    </xdr:pic>
    <xdr:clientData/>
  </xdr:twoCellAnchor>
  <xdr:twoCellAnchor editAs="oneCell">
    <xdr:from>
      <xdr:col>1</xdr:col>
      <xdr:colOff>28575</xdr:colOff>
      <xdr:row>47</xdr:row>
      <xdr:rowOff>28575</xdr:rowOff>
    </xdr:from>
    <xdr:to>
      <xdr:col>1</xdr:col>
      <xdr:colOff>676275</xdr:colOff>
      <xdr:row>47</xdr:row>
      <xdr:rowOff>457200</xdr:rowOff>
    </xdr:to>
    <xdr:pic>
      <xdr:nvPicPr>
        <xdr:cNvPr id="93" name="Subgraph-greenr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2031325"/>
          <a:ext cx="647700" cy="428625"/>
        </a:xfrm>
        <a:prstGeom prst="rect">
          <a:avLst/>
        </a:prstGeom>
        <a:ln>
          <a:noFill/>
        </a:ln>
      </xdr:spPr>
    </xdr:pic>
    <xdr:clientData/>
  </xdr:twoCellAnchor>
  <xdr:twoCellAnchor editAs="oneCell">
    <xdr:from>
      <xdr:col>1</xdr:col>
      <xdr:colOff>28575</xdr:colOff>
      <xdr:row>48</xdr:row>
      <xdr:rowOff>28575</xdr:rowOff>
    </xdr:from>
    <xdr:to>
      <xdr:col>1</xdr:col>
      <xdr:colOff>676275</xdr:colOff>
      <xdr:row>48</xdr:row>
      <xdr:rowOff>457200</xdr:rowOff>
    </xdr:to>
    <xdr:pic>
      <xdr:nvPicPr>
        <xdr:cNvPr id="95" name="Subgraph-kfredrickson23"/>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2507575"/>
          <a:ext cx="647700" cy="428625"/>
        </a:xfrm>
        <a:prstGeom prst="rect">
          <a:avLst/>
        </a:prstGeom>
        <a:ln>
          <a:noFill/>
        </a:ln>
      </xdr:spPr>
    </xdr:pic>
    <xdr:clientData/>
  </xdr:twoCellAnchor>
  <xdr:twoCellAnchor editAs="oneCell">
    <xdr:from>
      <xdr:col>1</xdr:col>
      <xdr:colOff>28575</xdr:colOff>
      <xdr:row>49</xdr:row>
      <xdr:rowOff>28575</xdr:rowOff>
    </xdr:from>
    <xdr:to>
      <xdr:col>1</xdr:col>
      <xdr:colOff>676275</xdr:colOff>
      <xdr:row>49</xdr:row>
      <xdr:rowOff>457200</xdr:rowOff>
    </xdr:to>
    <xdr:pic>
      <xdr:nvPicPr>
        <xdr:cNvPr id="97" name="Subgraph-pdwrit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2983825"/>
          <a:ext cx="647700" cy="428625"/>
        </a:xfrm>
        <a:prstGeom prst="rect">
          <a:avLst/>
        </a:prstGeom>
        <a:ln>
          <a:noFill/>
        </a:ln>
      </xdr:spPr>
    </xdr:pic>
    <xdr:clientData/>
  </xdr:twoCellAnchor>
  <xdr:twoCellAnchor editAs="oneCell">
    <xdr:from>
      <xdr:col>1</xdr:col>
      <xdr:colOff>28575</xdr:colOff>
      <xdr:row>50</xdr:row>
      <xdr:rowOff>28575</xdr:rowOff>
    </xdr:from>
    <xdr:to>
      <xdr:col>1</xdr:col>
      <xdr:colOff>676275</xdr:colOff>
      <xdr:row>50</xdr:row>
      <xdr:rowOff>457200</xdr:rowOff>
    </xdr:to>
    <xdr:pic>
      <xdr:nvPicPr>
        <xdr:cNvPr id="99" name="Subgraph-ezqui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3460075"/>
          <a:ext cx="647700" cy="428625"/>
        </a:xfrm>
        <a:prstGeom prst="rect">
          <a:avLst/>
        </a:prstGeom>
        <a:ln>
          <a:noFill/>
        </a:ln>
      </xdr:spPr>
    </xdr:pic>
    <xdr:clientData/>
  </xdr:twoCellAnchor>
  <xdr:twoCellAnchor editAs="oneCell">
    <xdr:from>
      <xdr:col>1</xdr:col>
      <xdr:colOff>28575</xdr:colOff>
      <xdr:row>51</xdr:row>
      <xdr:rowOff>28575</xdr:rowOff>
    </xdr:from>
    <xdr:to>
      <xdr:col>1</xdr:col>
      <xdr:colOff>676275</xdr:colOff>
      <xdr:row>51</xdr:row>
      <xdr:rowOff>457200</xdr:rowOff>
    </xdr:to>
    <xdr:pic>
      <xdr:nvPicPr>
        <xdr:cNvPr id="101" name="Subgraph-dehnt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3936325"/>
          <a:ext cx="647700" cy="428625"/>
        </a:xfrm>
        <a:prstGeom prst="rect">
          <a:avLst/>
        </a:prstGeom>
        <a:ln>
          <a:noFill/>
        </a:ln>
      </xdr:spPr>
    </xdr:pic>
    <xdr:clientData/>
  </xdr:twoCellAnchor>
  <xdr:twoCellAnchor editAs="oneCell">
    <xdr:from>
      <xdr:col>1</xdr:col>
      <xdr:colOff>28575</xdr:colOff>
      <xdr:row>52</xdr:row>
      <xdr:rowOff>28575</xdr:rowOff>
    </xdr:from>
    <xdr:to>
      <xdr:col>1</xdr:col>
      <xdr:colOff>676275</xdr:colOff>
      <xdr:row>52</xdr:row>
      <xdr:rowOff>457200</xdr:rowOff>
    </xdr:to>
    <xdr:pic>
      <xdr:nvPicPr>
        <xdr:cNvPr id="103" name="Subgraph-thedudedj"/>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4412575"/>
          <a:ext cx="647700" cy="428625"/>
        </a:xfrm>
        <a:prstGeom prst="rect">
          <a:avLst/>
        </a:prstGeom>
        <a:ln>
          <a:noFill/>
        </a:ln>
      </xdr:spPr>
    </xdr:pic>
    <xdr:clientData/>
  </xdr:twoCellAnchor>
  <xdr:twoCellAnchor editAs="oneCell">
    <xdr:from>
      <xdr:col>1</xdr:col>
      <xdr:colOff>28575</xdr:colOff>
      <xdr:row>53</xdr:row>
      <xdr:rowOff>28575</xdr:rowOff>
    </xdr:from>
    <xdr:to>
      <xdr:col>1</xdr:col>
      <xdr:colOff>676275</xdr:colOff>
      <xdr:row>53</xdr:row>
      <xdr:rowOff>457200</xdr:rowOff>
    </xdr:to>
    <xdr:pic>
      <xdr:nvPicPr>
        <xdr:cNvPr id="105" name="Subgraph-bradbelltv"/>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4888825"/>
          <a:ext cx="647700" cy="428625"/>
        </a:xfrm>
        <a:prstGeom prst="rect">
          <a:avLst/>
        </a:prstGeom>
        <a:ln>
          <a:noFill/>
        </a:ln>
      </xdr:spPr>
    </xdr:pic>
    <xdr:clientData/>
  </xdr:twoCellAnchor>
  <xdr:twoCellAnchor editAs="oneCell">
    <xdr:from>
      <xdr:col>1</xdr:col>
      <xdr:colOff>28575</xdr:colOff>
      <xdr:row>54</xdr:row>
      <xdr:rowOff>28575</xdr:rowOff>
    </xdr:from>
    <xdr:to>
      <xdr:col>1</xdr:col>
      <xdr:colOff>676275</xdr:colOff>
      <xdr:row>54</xdr:row>
      <xdr:rowOff>457200</xdr:rowOff>
    </xdr:to>
    <xdr:pic>
      <xdr:nvPicPr>
        <xdr:cNvPr id="107" name="Subgraph-philforcongres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5365075"/>
          <a:ext cx="647700" cy="428625"/>
        </a:xfrm>
        <a:prstGeom prst="rect">
          <a:avLst/>
        </a:prstGeom>
        <a:ln>
          <a:noFill/>
        </a:ln>
      </xdr:spPr>
    </xdr:pic>
    <xdr:clientData/>
  </xdr:twoCellAnchor>
  <xdr:twoCellAnchor editAs="oneCell">
    <xdr:from>
      <xdr:col>1</xdr:col>
      <xdr:colOff>28575</xdr:colOff>
      <xdr:row>55</xdr:row>
      <xdr:rowOff>28575</xdr:rowOff>
    </xdr:from>
    <xdr:to>
      <xdr:col>1</xdr:col>
      <xdr:colOff>676275</xdr:colOff>
      <xdr:row>55</xdr:row>
      <xdr:rowOff>457200</xdr:rowOff>
    </xdr:to>
    <xdr:pic>
      <xdr:nvPicPr>
        <xdr:cNvPr id="109" name="Subgraph-dalek_fa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5841325"/>
          <a:ext cx="647700" cy="428625"/>
        </a:xfrm>
        <a:prstGeom prst="rect">
          <a:avLst/>
        </a:prstGeom>
        <a:ln>
          <a:noFill/>
        </a:ln>
      </xdr:spPr>
    </xdr:pic>
    <xdr:clientData/>
  </xdr:twoCellAnchor>
  <xdr:twoCellAnchor editAs="oneCell">
    <xdr:from>
      <xdr:col>1</xdr:col>
      <xdr:colOff>28575</xdr:colOff>
      <xdr:row>56</xdr:row>
      <xdr:rowOff>28575</xdr:rowOff>
    </xdr:from>
    <xdr:to>
      <xdr:col>1</xdr:col>
      <xdr:colOff>676275</xdr:colOff>
      <xdr:row>56</xdr:row>
      <xdr:rowOff>457200</xdr:rowOff>
    </xdr:to>
    <xdr:pic>
      <xdr:nvPicPr>
        <xdr:cNvPr id="111" name="Subgraph-caseytjade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6317575"/>
          <a:ext cx="647700" cy="428625"/>
        </a:xfrm>
        <a:prstGeom prst="rect">
          <a:avLst/>
        </a:prstGeom>
        <a:ln>
          <a:noFill/>
        </a:ln>
      </xdr:spPr>
    </xdr:pic>
    <xdr:clientData/>
  </xdr:twoCellAnchor>
  <xdr:twoCellAnchor editAs="oneCell">
    <xdr:from>
      <xdr:col>1</xdr:col>
      <xdr:colOff>28575</xdr:colOff>
      <xdr:row>57</xdr:row>
      <xdr:rowOff>28575</xdr:rowOff>
    </xdr:from>
    <xdr:to>
      <xdr:col>1</xdr:col>
      <xdr:colOff>676275</xdr:colOff>
      <xdr:row>57</xdr:row>
      <xdr:rowOff>457200</xdr:rowOff>
    </xdr:to>
    <xdr:pic>
      <xdr:nvPicPr>
        <xdr:cNvPr id="113" name="Subgraph-brucepatrick2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793825"/>
          <a:ext cx="647700" cy="428625"/>
        </a:xfrm>
        <a:prstGeom prst="rect">
          <a:avLst/>
        </a:prstGeom>
        <a:ln>
          <a:noFill/>
        </a:ln>
      </xdr:spPr>
    </xdr:pic>
    <xdr:clientData/>
  </xdr:twoCellAnchor>
  <xdr:twoCellAnchor editAs="oneCell">
    <xdr:from>
      <xdr:col>1</xdr:col>
      <xdr:colOff>28575</xdr:colOff>
      <xdr:row>58</xdr:row>
      <xdr:rowOff>28575</xdr:rowOff>
    </xdr:from>
    <xdr:to>
      <xdr:col>1</xdr:col>
      <xdr:colOff>676275</xdr:colOff>
      <xdr:row>58</xdr:row>
      <xdr:rowOff>457200</xdr:rowOff>
    </xdr:to>
    <xdr:pic>
      <xdr:nvPicPr>
        <xdr:cNvPr id="115" name="Subgraph-sdgrumbin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7270075"/>
          <a:ext cx="647700" cy="428625"/>
        </a:xfrm>
        <a:prstGeom prst="rect">
          <a:avLst/>
        </a:prstGeom>
        <a:ln>
          <a:noFill/>
        </a:ln>
      </xdr:spPr>
    </xdr:pic>
    <xdr:clientData/>
  </xdr:twoCellAnchor>
  <xdr:twoCellAnchor editAs="oneCell">
    <xdr:from>
      <xdr:col>1</xdr:col>
      <xdr:colOff>28575</xdr:colOff>
      <xdr:row>59</xdr:row>
      <xdr:rowOff>28575</xdr:rowOff>
    </xdr:from>
    <xdr:to>
      <xdr:col>1</xdr:col>
      <xdr:colOff>676275</xdr:colOff>
      <xdr:row>59</xdr:row>
      <xdr:rowOff>457200</xdr:rowOff>
    </xdr:to>
    <xdr:pic>
      <xdr:nvPicPr>
        <xdr:cNvPr id="117" name="Subgraph-chrisatru"/>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746325"/>
          <a:ext cx="647700" cy="428625"/>
        </a:xfrm>
        <a:prstGeom prst="rect">
          <a:avLst/>
        </a:prstGeom>
        <a:ln>
          <a:noFill/>
        </a:ln>
      </xdr:spPr>
    </xdr:pic>
    <xdr:clientData/>
  </xdr:twoCellAnchor>
  <xdr:twoCellAnchor editAs="oneCell">
    <xdr:from>
      <xdr:col>1</xdr:col>
      <xdr:colOff>28575</xdr:colOff>
      <xdr:row>60</xdr:row>
      <xdr:rowOff>28575</xdr:rowOff>
    </xdr:from>
    <xdr:to>
      <xdr:col>1</xdr:col>
      <xdr:colOff>676275</xdr:colOff>
      <xdr:row>60</xdr:row>
      <xdr:rowOff>457200</xdr:rowOff>
    </xdr:to>
    <xdr:pic>
      <xdr:nvPicPr>
        <xdr:cNvPr id="119" name="Subgraph-riklongeneck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8222575"/>
          <a:ext cx="647700" cy="428625"/>
        </a:xfrm>
        <a:prstGeom prst="rect">
          <a:avLst/>
        </a:prstGeom>
        <a:ln>
          <a:noFill/>
        </a:ln>
      </xdr:spPr>
    </xdr:pic>
    <xdr:clientData/>
  </xdr:twoCellAnchor>
  <xdr:twoCellAnchor editAs="oneCell">
    <xdr:from>
      <xdr:col>1</xdr:col>
      <xdr:colOff>28575</xdr:colOff>
      <xdr:row>61</xdr:row>
      <xdr:rowOff>28575</xdr:rowOff>
    </xdr:from>
    <xdr:to>
      <xdr:col>1</xdr:col>
      <xdr:colOff>676275</xdr:colOff>
      <xdr:row>61</xdr:row>
      <xdr:rowOff>457200</xdr:rowOff>
    </xdr:to>
    <xdr:pic>
      <xdr:nvPicPr>
        <xdr:cNvPr id="121" name="Subgraph-dianabardsle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8698825"/>
          <a:ext cx="647700" cy="428625"/>
        </a:xfrm>
        <a:prstGeom prst="rect">
          <a:avLst/>
        </a:prstGeom>
        <a:ln>
          <a:noFill/>
        </a:ln>
      </xdr:spPr>
    </xdr:pic>
    <xdr:clientData/>
  </xdr:twoCellAnchor>
  <xdr:twoCellAnchor editAs="oneCell">
    <xdr:from>
      <xdr:col>1</xdr:col>
      <xdr:colOff>28575</xdr:colOff>
      <xdr:row>62</xdr:row>
      <xdr:rowOff>28575</xdr:rowOff>
    </xdr:from>
    <xdr:to>
      <xdr:col>1</xdr:col>
      <xdr:colOff>676275</xdr:colOff>
      <xdr:row>62</xdr:row>
      <xdr:rowOff>457200</xdr:rowOff>
    </xdr:to>
    <xdr:pic>
      <xdr:nvPicPr>
        <xdr:cNvPr id="123" name="Subgraph-carolynmcc"/>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9175075"/>
          <a:ext cx="647700" cy="428625"/>
        </a:xfrm>
        <a:prstGeom prst="rect">
          <a:avLst/>
        </a:prstGeom>
        <a:ln>
          <a:noFill/>
        </a:ln>
      </xdr:spPr>
    </xdr:pic>
    <xdr:clientData/>
  </xdr:twoCellAnchor>
  <xdr:twoCellAnchor editAs="oneCell">
    <xdr:from>
      <xdr:col>1</xdr:col>
      <xdr:colOff>28575</xdr:colOff>
      <xdr:row>63</xdr:row>
      <xdr:rowOff>28575</xdr:rowOff>
    </xdr:from>
    <xdr:to>
      <xdr:col>1</xdr:col>
      <xdr:colOff>676275</xdr:colOff>
      <xdr:row>63</xdr:row>
      <xdr:rowOff>457200</xdr:rowOff>
    </xdr:to>
    <xdr:pic>
      <xdr:nvPicPr>
        <xdr:cNvPr id="125" name="Subgraph-gaius_publiu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9651325"/>
          <a:ext cx="647700" cy="4286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011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681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255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735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00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170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415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650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200025</xdr:colOff>
      <xdr:row>21</xdr:row>
      <xdr:rowOff>133350</xdr:rowOff>
    </xdr:to>
    <xdr:graphicFrame macro="">
      <xdr:nvGraphicFramePr>
        <xdr:cNvPr id="2" name="Chart 1"/>
        <xdr:cNvGraphicFramePr/>
      </xdr:nvGraphicFramePr>
      <xdr:xfrm>
        <a:off x="123825" y="123825"/>
        <a:ext cx="9934575" cy="4010025"/>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23</xdr:row>
      <xdr:rowOff>28575</xdr:rowOff>
    </xdr:from>
    <xdr:ext cx="1247775" cy="133350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33875" y="4410075"/>
            <a:ext cx="1247775" cy="133350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38100</xdr:colOff>
      <xdr:row>23</xdr:row>
      <xdr:rowOff>28575</xdr:rowOff>
    </xdr:from>
    <xdr:ext cx="1247775" cy="133350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29275" y="4410075"/>
            <a:ext cx="1247775" cy="133350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2" refreshedBy="Doc Assar" refreshedVersion="6">
  <cacheSource type="worksheet">
    <worksheetSource ref="A2:BL6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
        <s v="mmt winning"/>
        <s v="winning mm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1">
        <d v="2019-01-23T00:53:11.000"/>
        <d v="2019-01-23T02:42:17.000"/>
        <d v="2019-01-23T02:43:18.000"/>
        <d v="2019-01-23T02:44:02.000"/>
        <d v="2019-01-23T02:44:06.000"/>
        <d v="2019-01-23T02:45:10.000"/>
        <d v="2019-01-23T02:45:43.000"/>
        <d v="2019-01-23T02:46:57.000"/>
        <d v="2019-01-23T02:47:22.000"/>
        <d v="2019-01-23T02:47:54.000"/>
        <d v="2019-01-23T02:48:06.000"/>
        <d v="2019-01-23T02:48:55.000"/>
        <d v="2019-01-23T02:49:11.000"/>
        <d v="2019-01-23T02:52:08.000"/>
        <d v="2019-01-23T02:52:30.000"/>
        <d v="2019-01-23T02:52:35.000"/>
        <d v="2019-01-23T03:02:11.000"/>
        <d v="2019-01-23T03:16:31.000"/>
        <d v="2019-01-23T03:24:30.000"/>
        <d v="2019-01-23T03:24:35.000"/>
        <d v="2019-01-23T03:29:08.000"/>
        <d v="2019-01-23T03:29:25.000"/>
        <d v="2019-01-23T03:39:20.000"/>
        <d v="2019-01-23T03:43:29.000"/>
        <d v="2019-01-23T03:52:52.000"/>
        <d v="2019-01-23T04:10:31.000"/>
        <d v="2019-01-23T04:14:50.000"/>
        <d v="2019-01-23T04:15:23.000"/>
        <d v="2019-01-23T04:25:16.000"/>
        <d v="2019-01-23T04:46:28.000"/>
        <d v="2019-01-23T05:04:12.000"/>
        <d v="2019-01-23T05:06:18.000"/>
        <d v="2019-01-23T05:22:24.000"/>
        <d v="2019-01-23T05:43:15.000"/>
        <d v="2019-01-23T05:55:53.000"/>
        <d v="2019-01-23T05:57:53.000"/>
        <d v="2019-01-23T05:58:36.000"/>
        <d v="2019-01-23T06:39:47.000"/>
        <d v="2019-01-23T06:55:31.000"/>
        <d v="2019-01-23T07:01:50.000"/>
        <d v="2019-01-23T07:02:08.000"/>
        <d v="2019-01-23T07:05:28.000"/>
        <d v="2019-01-23T07:35:07.000"/>
        <d v="2019-01-23T07:39:44.000"/>
        <d v="2019-01-23T08:17:31.000"/>
        <d v="2019-01-23T08:22:06.000"/>
        <d v="2019-01-23T08:40:22.000"/>
        <d v="2019-01-23T09:06:18.000"/>
        <d v="2019-01-23T09:26:21.000"/>
        <d v="2019-01-23T10:18:37.000"/>
        <d v="2019-01-23T11:21:12.000"/>
        <d v="2019-01-23T12:09:57.000"/>
        <d v="2019-01-23T13:31:56.000"/>
        <d v="2019-01-23T13:37:27.000"/>
        <d v="2019-01-23T13:45:15.000"/>
        <d v="2019-01-23T13:54:58.000"/>
        <d v="2019-01-23T14:00:58.000"/>
        <d v="2019-01-23T14:13:33.000"/>
        <d v="2019-01-23T14:17:47.000"/>
        <d v="2019-01-23T02:42:01.000"/>
        <d v="2019-01-23T15:20:00.000"/>
      </sharedItems>
      <fieldGroup par="66" base="22">
        <rangePr groupBy="hours" autoEnd="1" autoStart="1" startDate="2019-01-23T00:53:11.000" endDate="2019-01-23T15:20:00.000"/>
        <groupItems count="26">
          <s v="&lt;1/23/2019"/>
          <s v="12 AM"/>
          <s v="1 AM"/>
          <s v="2 AM"/>
          <s v="3 AM"/>
          <s v="4 AM"/>
          <s v="5 AM"/>
          <s v="6 AM"/>
          <s v="7 AM"/>
          <s v="8 AM"/>
          <s v="9 AM"/>
          <s v="10 AM"/>
          <s v="11 AM"/>
          <s v="12 PM"/>
          <s v="1 PM"/>
          <s v="2 PM"/>
          <s v="3 PM"/>
          <s v="4 PM"/>
          <s v="5 PM"/>
          <s v="6 PM"/>
          <s v="7 PM"/>
          <s v="8 PM"/>
          <s v="9 PM"/>
          <s v="10 PM"/>
          <s v="11 PM"/>
          <s v="&gt;1/23/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Days" databaseField="0">
      <sharedItems containsMixedTypes="0" count="0"/>
      <fieldGroup base="22">
        <rangePr groupBy="days" autoEnd="1" autoStart="1" startDate="2019-01-23T00:53:11.000" endDate="2019-01-23T15:20:00.000"/>
        <groupItems count="368">
          <s v="&lt;1/23/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3/2019"/>
        </groupItems>
      </fieldGroup>
    </cacheField>
    <cacheField name="Months" databaseField="0">
      <sharedItems containsMixedTypes="0" count="0"/>
      <fieldGroup base="22">
        <rangePr groupBy="months" autoEnd="1" autoStart="1" startDate="2019-01-23T00:53:11.000" endDate="2019-01-23T15:20:00.000"/>
        <groupItems count="14">
          <s v="&lt;1/23/2019"/>
          <s v="Jan"/>
          <s v="Feb"/>
          <s v="Mar"/>
          <s v="Apr"/>
          <s v="May"/>
          <s v="Jun"/>
          <s v="Jul"/>
          <s v="Aug"/>
          <s v="Sep"/>
          <s v="Oct"/>
          <s v="Nov"/>
          <s v="Dec"/>
          <s v="&gt;1/23/2019"/>
        </groupItems>
      </fieldGroup>
    </cacheField>
    <cacheField name="Years" databaseField="0">
      <sharedItems containsMixedTypes="0" count="0"/>
      <fieldGroup base="22">
        <rangePr groupBy="years" autoEnd="1" autoStart="1" startDate="2019-01-23T00:53:11.000" endDate="2019-01-23T15:20:00.000"/>
        <groupItems count="3">
          <s v="&lt;1/23/2019"/>
          <s v="2019"/>
          <s v="&gt;1/2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2">
  <r>
    <s v="erinmbtaylor"/>
    <s v="erinmbtaylor"/>
    <m/>
    <m/>
    <m/>
    <m/>
    <m/>
    <m/>
    <m/>
    <m/>
    <s v="No"/>
    <n v="3"/>
    <m/>
    <m/>
    <x v="0"/>
    <d v="2019-01-23T00:53:11.000"/>
    <s v="Gotta love this critique ~ its likely correct but we must reject it 😂 #MMT #winning https://t.co/BS9GaXt28P"/>
    <s v="https://twitter.com/videotroph/status/1087805145960902656"/>
    <s v="twitter.com"/>
    <x v="0"/>
    <m/>
    <s v="http://pbs.twimg.com/profile_images/1057674892005433344/7QTVlFY0_normal.jpg"/>
    <x v="0"/>
    <s v="https://twitter.com/erinmbtaylor/status/1087875861326393344"/>
    <m/>
    <m/>
    <s v="1087875861326393344"/>
    <m/>
    <b v="0"/>
    <n v="3"/>
    <s v=""/>
    <b v="1"/>
    <s v="en"/>
    <m/>
    <s v="1087805145960902656"/>
    <b v="0"/>
    <n v="1"/>
    <s v=""/>
    <s v="Twitter for iPhone"/>
    <b v="0"/>
    <s v="1087875861326393344"/>
    <s v="Tweet"/>
    <n v="0"/>
    <n v="0"/>
    <m/>
    <m/>
    <m/>
    <m/>
    <m/>
    <m/>
    <m/>
    <m/>
    <n v="1"/>
    <s v="2"/>
    <s v="2"/>
    <n v="3"/>
    <n v="21.428571428571427"/>
    <n v="1"/>
    <n v="7.142857142857143"/>
    <n v="0"/>
    <n v="0"/>
    <n v="10"/>
    <n v="71.42857142857143"/>
    <n v="14"/>
  </r>
  <r>
    <s v="dangerdaveball"/>
    <s v="stephaniekelton"/>
    <m/>
    <m/>
    <m/>
    <m/>
    <m/>
    <m/>
    <m/>
    <m/>
    <s v="No"/>
    <n v="4"/>
    <m/>
    <m/>
    <x v="1"/>
    <d v="2019-01-23T02:42:17.000"/>
    <s v="Hard to imagine clearer evidence that #MMT is #winning. https://t.co/2gwiBZMgKv"/>
    <m/>
    <m/>
    <x v="0"/>
    <s v="https://pbs.twimg.com/media/DxkCPHKWwAAFsN-.jpg"/>
    <s v="https://pbs.twimg.com/media/DxkCPHKWwAAFsN-.jpg"/>
    <x v="1"/>
    <s v="https://twitter.com/dangerdaveball/status/1087903318146334720"/>
    <m/>
    <m/>
    <s v="1087903318146334720"/>
    <m/>
    <b v="0"/>
    <n v="0"/>
    <s v=""/>
    <b v="0"/>
    <s v="en"/>
    <m/>
    <s v=""/>
    <b v="0"/>
    <n v="64"/>
    <s v="1087903247803838466"/>
    <s v="Twitter for iPad"/>
    <b v="0"/>
    <s v="1087903247803838466"/>
    <s v="Tweet"/>
    <n v="0"/>
    <n v="0"/>
    <m/>
    <m/>
    <m/>
    <m/>
    <m/>
    <m/>
    <m/>
    <m/>
    <n v="1"/>
    <s v="1"/>
    <s v="1"/>
    <n v="2"/>
    <n v="22.22222222222222"/>
    <n v="1"/>
    <n v="11.11111111111111"/>
    <n v="0"/>
    <n v="0"/>
    <n v="6"/>
    <n v="66.66666666666667"/>
    <n v="9"/>
  </r>
  <r>
    <s v="alexqgb"/>
    <s v="stephaniekelton"/>
    <m/>
    <m/>
    <m/>
    <m/>
    <m/>
    <m/>
    <m/>
    <m/>
    <s v="No"/>
    <n v="5"/>
    <m/>
    <m/>
    <x v="1"/>
    <d v="2019-01-23T02:43:18.000"/>
    <s v="Hard to imagine clearer evidence that #MMT is #winning. https://t.co/2gwiBZMgKv"/>
    <m/>
    <m/>
    <x v="0"/>
    <s v="https://pbs.twimg.com/media/DxkCPHKWwAAFsN-.jpg"/>
    <s v="https://pbs.twimg.com/media/DxkCPHKWwAAFsN-.jpg"/>
    <x v="2"/>
    <s v="https://twitter.com/alexqgb/status/1087903571553615872"/>
    <m/>
    <m/>
    <s v="1087903571553615872"/>
    <m/>
    <b v="0"/>
    <n v="0"/>
    <s v=""/>
    <b v="0"/>
    <s v="en"/>
    <m/>
    <s v=""/>
    <b v="0"/>
    <n v="64"/>
    <s v="1087903247803838466"/>
    <s v="Twitter Web Client"/>
    <b v="0"/>
    <s v="1087903247803838466"/>
    <s v="Tweet"/>
    <n v="0"/>
    <n v="0"/>
    <m/>
    <m/>
    <m/>
    <m/>
    <m/>
    <m/>
    <m/>
    <m/>
    <n v="1"/>
    <s v="1"/>
    <s v="1"/>
    <n v="2"/>
    <n v="22.22222222222222"/>
    <n v="1"/>
    <n v="11.11111111111111"/>
    <n v="0"/>
    <n v="0"/>
    <n v="6"/>
    <n v="66.66666666666667"/>
    <n v="9"/>
  </r>
  <r>
    <s v="matt_read_nz"/>
    <s v="stephaniekelton"/>
    <m/>
    <m/>
    <m/>
    <m/>
    <m/>
    <m/>
    <m/>
    <m/>
    <s v="No"/>
    <n v="6"/>
    <m/>
    <m/>
    <x v="1"/>
    <d v="2019-01-23T02:44:02.000"/>
    <s v="Hard to imagine clearer evidence that #MMT is #winning. https://t.co/2gwiBZMgKv"/>
    <m/>
    <m/>
    <x v="0"/>
    <s v="https://pbs.twimg.com/media/DxkCPHKWwAAFsN-.jpg"/>
    <s v="https://pbs.twimg.com/media/DxkCPHKWwAAFsN-.jpg"/>
    <x v="3"/>
    <s v="https://twitter.com/matt_read_nz/status/1087903754861432833"/>
    <m/>
    <m/>
    <s v="1087903754861432833"/>
    <m/>
    <b v="0"/>
    <n v="0"/>
    <s v=""/>
    <b v="0"/>
    <s v="en"/>
    <m/>
    <s v=""/>
    <b v="0"/>
    <n v="64"/>
    <s v="1087903247803838466"/>
    <s v="TweetDeck"/>
    <b v="0"/>
    <s v="1087903247803838466"/>
    <s v="Tweet"/>
    <n v="0"/>
    <n v="0"/>
    <m/>
    <m/>
    <m/>
    <m/>
    <m/>
    <m/>
    <m/>
    <m/>
    <n v="1"/>
    <s v="1"/>
    <s v="1"/>
    <n v="2"/>
    <n v="22.22222222222222"/>
    <n v="1"/>
    <n v="11.11111111111111"/>
    <n v="0"/>
    <n v="0"/>
    <n v="6"/>
    <n v="66.66666666666667"/>
    <n v="9"/>
  </r>
  <r>
    <s v="lisamp925"/>
    <s v="stephaniekelton"/>
    <m/>
    <m/>
    <m/>
    <m/>
    <m/>
    <m/>
    <m/>
    <m/>
    <s v="No"/>
    <n v="7"/>
    <m/>
    <m/>
    <x v="1"/>
    <d v="2019-01-23T02:44:06.000"/>
    <s v="Hard to imagine clearer evidence that #MMT is #winning. https://t.co/2gwiBZMgKv"/>
    <m/>
    <m/>
    <x v="0"/>
    <s v="https://pbs.twimg.com/media/DxkCPHKWwAAFsN-.jpg"/>
    <s v="https://pbs.twimg.com/media/DxkCPHKWwAAFsN-.jpg"/>
    <x v="4"/>
    <s v="https://twitter.com/lisamp925/status/1087903774876856323"/>
    <m/>
    <m/>
    <s v="1087903774876856323"/>
    <m/>
    <b v="0"/>
    <n v="0"/>
    <s v=""/>
    <b v="0"/>
    <s v="en"/>
    <m/>
    <s v=""/>
    <b v="0"/>
    <n v="64"/>
    <s v="1087903247803838466"/>
    <s v="Twitter for iPhone"/>
    <b v="0"/>
    <s v="1087903247803838466"/>
    <s v="Tweet"/>
    <n v="0"/>
    <n v="0"/>
    <m/>
    <m/>
    <m/>
    <m/>
    <m/>
    <m/>
    <m/>
    <m/>
    <n v="1"/>
    <s v="1"/>
    <s v="1"/>
    <n v="2"/>
    <n v="22.22222222222222"/>
    <n v="1"/>
    <n v="11.11111111111111"/>
    <n v="0"/>
    <n v="0"/>
    <n v="6"/>
    <n v="66.66666666666667"/>
    <n v="9"/>
  </r>
  <r>
    <s v="pppatticake"/>
    <s v="stephaniekelton"/>
    <m/>
    <m/>
    <m/>
    <m/>
    <m/>
    <m/>
    <m/>
    <m/>
    <s v="No"/>
    <n v="8"/>
    <m/>
    <m/>
    <x v="1"/>
    <d v="2019-01-23T02:45:10.000"/>
    <s v="Hard to imagine clearer evidence that #MMT is #winning. https://t.co/2gwiBZMgKv"/>
    <m/>
    <m/>
    <x v="0"/>
    <s v="https://pbs.twimg.com/media/DxkCPHKWwAAFsN-.jpg"/>
    <s v="https://pbs.twimg.com/media/DxkCPHKWwAAFsN-.jpg"/>
    <x v="5"/>
    <s v="https://twitter.com/pppatticake/status/1087904042490171392"/>
    <m/>
    <m/>
    <s v="1087904042490171392"/>
    <m/>
    <b v="0"/>
    <n v="0"/>
    <s v=""/>
    <b v="0"/>
    <s v="en"/>
    <m/>
    <s v=""/>
    <b v="0"/>
    <n v="64"/>
    <s v="1087903247803838466"/>
    <s v="Twitter for iPhone"/>
    <b v="0"/>
    <s v="1087903247803838466"/>
    <s v="Tweet"/>
    <n v="0"/>
    <n v="0"/>
    <m/>
    <m/>
    <m/>
    <m/>
    <m/>
    <m/>
    <m/>
    <m/>
    <n v="1"/>
    <s v="1"/>
    <s v="1"/>
    <n v="2"/>
    <n v="22.22222222222222"/>
    <n v="1"/>
    <n v="11.11111111111111"/>
    <n v="0"/>
    <n v="0"/>
    <n v="6"/>
    <n v="66.66666666666667"/>
    <n v="9"/>
  </r>
  <r>
    <s v="my2meows"/>
    <s v="stephaniekelton"/>
    <m/>
    <m/>
    <m/>
    <m/>
    <m/>
    <m/>
    <m/>
    <m/>
    <s v="No"/>
    <n v="9"/>
    <m/>
    <m/>
    <x v="1"/>
    <d v="2019-01-23T02:45:43.000"/>
    <s v="Hard to imagine clearer evidence that #MMT is #winning. https://t.co/2gwiBZMgKv"/>
    <m/>
    <m/>
    <x v="0"/>
    <s v="https://pbs.twimg.com/media/DxkCPHKWwAAFsN-.jpg"/>
    <s v="https://pbs.twimg.com/media/DxkCPHKWwAAFsN-.jpg"/>
    <x v="6"/>
    <s v="https://twitter.com/my2meows/status/1087904182085009409"/>
    <m/>
    <m/>
    <s v="1087904182085009409"/>
    <m/>
    <b v="0"/>
    <n v="0"/>
    <s v=""/>
    <b v="0"/>
    <s v="en"/>
    <m/>
    <s v=""/>
    <b v="0"/>
    <n v="64"/>
    <s v="1087903247803838466"/>
    <s v="Twitter for iPad"/>
    <b v="0"/>
    <s v="1087903247803838466"/>
    <s v="Tweet"/>
    <n v="0"/>
    <n v="0"/>
    <m/>
    <m/>
    <m/>
    <m/>
    <m/>
    <m/>
    <m/>
    <m/>
    <n v="1"/>
    <s v="1"/>
    <s v="1"/>
    <n v="2"/>
    <n v="22.22222222222222"/>
    <n v="1"/>
    <n v="11.11111111111111"/>
    <n v="0"/>
    <n v="0"/>
    <n v="6"/>
    <n v="66.66666666666667"/>
    <n v="9"/>
  </r>
  <r>
    <s v="ziga_iglic"/>
    <s v="stephaniekelton"/>
    <m/>
    <m/>
    <m/>
    <m/>
    <m/>
    <m/>
    <m/>
    <m/>
    <s v="No"/>
    <n v="10"/>
    <m/>
    <m/>
    <x v="1"/>
    <d v="2019-01-23T02:46:57.000"/>
    <s v="Hard to imagine clearer evidence that #MMT is #winning. https://t.co/2gwiBZMgKv"/>
    <m/>
    <m/>
    <x v="0"/>
    <s v="https://pbs.twimg.com/media/DxkCPHKWwAAFsN-.jpg"/>
    <s v="https://pbs.twimg.com/media/DxkCPHKWwAAFsN-.jpg"/>
    <x v="7"/>
    <s v="https://twitter.com/ziga_iglic/status/1087904489884012544"/>
    <m/>
    <m/>
    <s v="1087904489884012544"/>
    <m/>
    <b v="0"/>
    <n v="0"/>
    <s v=""/>
    <b v="0"/>
    <s v="en"/>
    <m/>
    <s v=""/>
    <b v="0"/>
    <n v="64"/>
    <s v="1087903247803838466"/>
    <s v="Twitter Web Client"/>
    <b v="0"/>
    <s v="1087903247803838466"/>
    <s v="Tweet"/>
    <n v="0"/>
    <n v="0"/>
    <m/>
    <m/>
    <m/>
    <m/>
    <m/>
    <m/>
    <m/>
    <m/>
    <n v="1"/>
    <s v="1"/>
    <s v="1"/>
    <n v="2"/>
    <n v="22.22222222222222"/>
    <n v="1"/>
    <n v="11.11111111111111"/>
    <n v="0"/>
    <n v="0"/>
    <n v="6"/>
    <n v="66.66666666666667"/>
    <n v="9"/>
  </r>
  <r>
    <s v="polrevolutionsv"/>
    <s v="stephaniekelton"/>
    <m/>
    <m/>
    <m/>
    <m/>
    <m/>
    <m/>
    <m/>
    <m/>
    <s v="No"/>
    <n v="11"/>
    <m/>
    <m/>
    <x v="1"/>
    <d v="2019-01-23T02:46:57.000"/>
    <s v="Hard to imagine clearer evidence that #MMT is #winning. https://t.co/2gwiBZMgKv"/>
    <m/>
    <m/>
    <x v="0"/>
    <s v="https://pbs.twimg.com/media/DxkCPHKWwAAFsN-.jpg"/>
    <s v="https://pbs.twimg.com/media/DxkCPHKWwAAFsN-.jpg"/>
    <x v="7"/>
    <s v="https://twitter.com/polrevolutionsv/status/1087904491335270401"/>
    <m/>
    <m/>
    <s v="1087904491335270401"/>
    <m/>
    <b v="0"/>
    <n v="0"/>
    <s v=""/>
    <b v="0"/>
    <s v="en"/>
    <m/>
    <s v=""/>
    <b v="0"/>
    <n v="64"/>
    <s v="1087903247803838466"/>
    <s v="Twitter Web Client"/>
    <b v="0"/>
    <s v="1087903247803838466"/>
    <s v="Tweet"/>
    <n v="0"/>
    <n v="0"/>
    <m/>
    <m/>
    <m/>
    <m/>
    <m/>
    <m/>
    <m/>
    <m/>
    <n v="1"/>
    <s v="1"/>
    <s v="1"/>
    <n v="2"/>
    <n v="22.22222222222222"/>
    <n v="1"/>
    <n v="11.11111111111111"/>
    <n v="0"/>
    <n v="0"/>
    <n v="6"/>
    <n v="66.66666666666667"/>
    <n v="9"/>
  </r>
  <r>
    <s v="nofuncdemo"/>
    <s v="stephaniekelton"/>
    <m/>
    <m/>
    <m/>
    <m/>
    <m/>
    <m/>
    <m/>
    <m/>
    <s v="No"/>
    <n v="12"/>
    <m/>
    <m/>
    <x v="1"/>
    <d v="2019-01-23T02:47:22.000"/>
    <s v="Hard to imagine clearer evidence that #MMT is #winning. https://t.co/2gwiBZMgKv"/>
    <m/>
    <m/>
    <x v="0"/>
    <s v="https://pbs.twimg.com/media/DxkCPHKWwAAFsN-.jpg"/>
    <s v="https://pbs.twimg.com/media/DxkCPHKWwAAFsN-.jpg"/>
    <x v="8"/>
    <s v="https://twitter.com/nofuncdemo/status/1087904597446926339"/>
    <m/>
    <m/>
    <s v="1087904597446926339"/>
    <m/>
    <b v="0"/>
    <n v="0"/>
    <s v=""/>
    <b v="0"/>
    <s v="en"/>
    <m/>
    <s v=""/>
    <b v="0"/>
    <n v="64"/>
    <s v="1087903247803838466"/>
    <s v="Twitter for Android"/>
    <b v="0"/>
    <s v="1087903247803838466"/>
    <s v="Tweet"/>
    <n v="0"/>
    <n v="0"/>
    <m/>
    <m/>
    <m/>
    <m/>
    <m/>
    <m/>
    <m/>
    <m/>
    <n v="1"/>
    <s v="1"/>
    <s v="1"/>
    <n v="2"/>
    <n v="22.22222222222222"/>
    <n v="1"/>
    <n v="11.11111111111111"/>
    <n v="0"/>
    <n v="0"/>
    <n v="6"/>
    <n v="66.66666666666667"/>
    <n v="9"/>
  </r>
  <r>
    <s v="bradvoracek"/>
    <s v="stephaniekelton"/>
    <m/>
    <m/>
    <m/>
    <m/>
    <m/>
    <m/>
    <m/>
    <m/>
    <s v="No"/>
    <n v="13"/>
    <m/>
    <m/>
    <x v="1"/>
    <d v="2019-01-23T02:47:54.000"/>
    <s v="Hard to imagine clearer evidence that #MMT is #winning. https://t.co/2gwiBZMgKv"/>
    <m/>
    <m/>
    <x v="0"/>
    <s v="https://pbs.twimg.com/media/DxkCPHKWwAAFsN-.jpg"/>
    <s v="https://pbs.twimg.com/media/DxkCPHKWwAAFsN-.jpg"/>
    <x v="9"/>
    <s v="https://twitter.com/bradvoracek/status/1087904730267803648"/>
    <m/>
    <m/>
    <s v="1087904730267803648"/>
    <m/>
    <b v="0"/>
    <n v="0"/>
    <s v=""/>
    <b v="0"/>
    <s v="en"/>
    <m/>
    <s v=""/>
    <b v="0"/>
    <n v="64"/>
    <s v="1087903247803838466"/>
    <s v="Twitter for Android"/>
    <b v="0"/>
    <s v="1087903247803838466"/>
    <s v="Tweet"/>
    <n v="0"/>
    <n v="0"/>
    <m/>
    <m/>
    <m/>
    <m/>
    <m/>
    <m/>
    <m/>
    <m/>
    <n v="1"/>
    <s v="1"/>
    <s v="1"/>
    <n v="2"/>
    <n v="22.22222222222222"/>
    <n v="1"/>
    <n v="11.11111111111111"/>
    <n v="0"/>
    <n v="0"/>
    <n v="6"/>
    <n v="66.66666666666667"/>
    <n v="9"/>
  </r>
  <r>
    <s v="prezntval"/>
    <s v="stephaniekelton"/>
    <m/>
    <m/>
    <m/>
    <m/>
    <m/>
    <m/>
    <m/>
    <m/>
    <s v="No"/>
    <n v="14"/>
    <m/>
    <m/>
    <x v="1"/>
    <d v="2019-01-23T02:48:06.000"/>
    <s v="Hard to imagine clearer evidence that #MMT is #winning. https://t.co/2gwiBZMgKv"/>
    <m/>
    <m/>
    <x v="0"/>
    <s v="https://pbs.twimg.com/media/DxkCPHKWwAAFsN-.jpg"/>
    <s v="https://pbs.twimg.com/media/DxkCPHKWwAAFsN-.jpg"/>
    <x v="10"/>
    <s v="https://twitter.com/prezntval/status/1087904781975183360"/>
    <m/>
    <m/>
    <s v="1087904781975183360"/>
    <m/>
    <b v="0"/>
    <n v="0"/>
    <s v=""/>
    <b v="0"/>
    <s v="en"/>
    <m/>
    <s v=""/>
    <b v="0"/>
    <n v="64"/>
    <s v="1087903247803838466"/>
    <s v="Twitter for Android"/>
    <b v="0"/>
    <s v="1087903247803838466"/>
    <s v="Tweet"/>
    <n v="0"/>
    <n v="0"/>
    <m/>
    <m/>
    <m/>
    <m/>
    <m/>
    <m/>
    <m/>
    <m/>
    <n v="1"/>
    <s v="1"/>
    <s v="1"/>
    <n v="2"/>
    <n v="22.22222222222222"/>
    <n v="1"/>
    <n v="11.11111111111111"/>
    <n v="0"/>
    <n v="0"/>
    <n v="6"/>
    <n v="66.66666666666667"/>
    <n v="9"/>
  </r>
  <r>
    <s v="wildflowersrq"/>
    <s v="stephaniekelton"/>
    <m/>
    <m/>
    <m/>
    <m/>
    <m/>
    <m/>
    <m/>
    <m/>
    <s v="No"/>
    <n v="15"/>
    <m/>
    <m/>
    <x v="1"/>
    <d v="2019-01-23T02:48:55.000"/>
    <s v="Hard to imagine clearer evidence that #MMT is #winning. https://t.co/2gwiBZMgKv"/>
    <m/>
    <m/>
    <x v="0"/>
    <s v="https://pbs.twimg.com/media/DxkCPHKWwAAFsN-.jpg"/>
    <s v="https://pbs.twimg.com/media/DxkCPHKWwAAFsN-.jpg"/>
    <x v="11"/>
    <s v="https://twitter.com/wildflowersrq/status/1087904984639905792"/>
    <m/>
    <m/>
    <s v="1087904984639905792"/>
    <m/>
    <b v="0"/>
    <n v="0"/>
    <s v=""/>
    <b v="0"/>
    <s v="en"/>
    <m/>
    <s v=""/>
    <b v="0"/>
    <n v="64"/>
    <s v="1087903247803838466"/>
    <s v="Twitter for Android"/>
    <b v="0"/>
    <s v="1087903247803838466"/>
    <s v="Tweet"/>
    <n v="0"/>
    <n v="0"/>
    <m/>
    <m/>
    <m/>
    <m/>
    <m/>
    <m/>
    <m/>
    <m/>
    <n v="1"/>
    <s v="1"/>
    <s v="1"/>
    <n v="2"/>
    <n v="22.22222222222222"/>
    <n v="1"/>
    <n v="11.11111111111111"/>
    <n v="0"/>
    <n v="0"/>
    <n v="6"/>
    <n v="66.66666666666667"/>
    <n v="9"/>
  </r>
  <r>
    <s v="brianmoylan4"/>
    <s v="stephaniekelton"/>
    <m/>
    <m/>
    <m/>
    <m/>
    <m/>
    <m/>
    <m/>
    <m/>
    <s v="No"/>
    <n v="16"/>
    <m/>
    <m/>
    <x v="1"/>
    <d v="2019-01-23T02:49:11.000"/>
    <s v="Hard to imagine clearer evidence that #MMT is #winning. https://t.co/2gwiBZMgKv"/>
    <m/>
    <m/>
    <x v="0"/>
    <s v="https://pbs.twimg.com/media/DxkCPHKWwAAFsN-.jpg"/>
    <s v="https://pbs.twimg.com/media/DxkCPHKWwAAFsN-.jpg"/>
    <x v="12"/>
    <s v="https://twitter.com/brianmoylan4/status/1087905052906250241"/>
    <m/>
    <m/>
    <s v="1087905052906250241"/>
    <m/>
    <b v="0"/>
    <n v="0"/>
    <s v=""/>
    <b v="0"/>
    <s v="en"/>
    <m/>
    <s v=""/>
    <b v="0"/>
    <n v="64"/>
    <s v="1087903247803838466"/>
    <s v="Twitter Web App"/>
    <b v="0"/>
    <s v="1087903247803838466"/>
    <s v="Tweet"/>
    <n v="0"/>
    <n v="0"/>
    <m/>
    <m/>
    <m/>
    <m/>
    <m/>
    <m/>
    <m/>
    <m/>
    <n v="1"/>
    <s v="1"/>
    <s v="1"/>
    <n v="2"/>
    <n v="22.22222222222222"/>
    <n v="1"/>
    <n v="11.11111111111111"/>
    <n v="0"/>
    <n v="0"/>
    <n v="6"/>
    <n v="66.66666666666667"/>
    <n v="9"/>
  </r>
  <r>
    <s v="ecoroberto"/>
    <s v="stephaniekelton"/>
    <m/>
    <m/>
    <m/>
    <m/>
    <m/>
    <m/>
    <m/>
    <m/>
    <s v="No"/>
    <n v="17"/>
    <m/>
    <m/>
    <x v="1"/>
    <d v="2019-01-23T02:52:08.000"/>
    <s v="Hard to imagine clearer evidence that #MMT is #winning. https://t.co/2gwiBZMgKv"/>
    <m/>
    <m/>
    <x v="0"/>
    <s v="https://pbs.twimg.com/media/DxkCPHKWwAAFsN-.jpg"/>
    <s v="https://pbs.twimg.com/media/DxkCPHKWwAAFsN-.jpg"/>
    <x v="13"/>
    <s v="https://twitter.com/ecoroberto/status/1087905796061462529"/>
    <m/>
    <m/>
    <s v="1087905796061462529"/>
    <m/>
    <b v="0"/>
    <n v="0"/>
    <s v=""/>
    <b v="0"/>
    <s v="en"/>
    <m/>
    <s v=""/>
    <b v="0"/>
    <n v="64"/>
    <s v="1087903247803838466"/>
    <s v="Twitter for iPhone"/>
    <b v="0"/>
    <s v="1087903247803838466"/>
    <s v="Tweet"/>
    <n v="0"/>
    <n v="0"/>
    <m/>
    <m/>
    <m/>
    <m/>
    <m/>
    <m/>
    <m/>
    <m/>
    <n v="1"/>
    <s v="1"/>
    <s v="1"/>
    <n v="2"/>
    <n v="22.22222222222222"/>
    <n v="1"/>
    <n v="11.11111111111111"/>
    <n v="0"/>
    <n v="0"/>
    <n v="6"/>
    <n v="66.66666666666667"/>
    <n v="9"/>
  </r>
  <r>
    <s v="joekearns_psu"/>
    <s v="stephaniekelton"/>
    <m/>
    <m/>
    <m/>
    <m/>
    <m/>
    <m/>
    <m/>
    <m/>
    <s v="No"/>
    <n v="18"/>
    <m/>
    <m/>
    <x v="1"/>
    <d v="2019-01-23T02:52:30.000"/>
    <s v="Hard to imagine clearer evidence that #MMT is #winning. https://t.co/2gwiBZMgKv"/>
    <m/>
    <m/>
    <x v="0"/>
    <s v="https://pbs.twimg.com/media/DxkCPHKWwAAFsN-.jpg"/>
    <s v="https://pbs.twimg.com/media/DxkCPHKWwAAFsN-.jpg"/>
    <x v="14"/>
    <s v="https://twitter.com/joekearns_psu/status/1087905886935355392"/>
    <m/>
    <m/>
    <s v="1087905886935355392"/>
    <m/>
    <b v="0"/>
    <n v="0"/>
    <s v=""/>
    <b v="0"/>
    <s v="en"/>
    <m/>
    <s v=""/>
    <b v="0"/>
    <n v="64"/>
    <s v="1087903247803838466"/>
    <s v="Twitter for iPhone"/>
    <b v="0"/>
    <s v="1087903247803838466"/>
    <s v="Tweet"/>
    <n v="0"/>
    <n v="0"/>
    <m/>
    <m/>
    <m/>
    <m/>
    <m/>
    <m/>
    <m/>
    <m/>
    <n v="1"/>
    <s v="1"/>
    <s v="1"/>
    <n v="2"/>
    <n v="22.22222222222222"/>
    <n v="1"/>
    <n v="11.11111111111111"/>
    <n v="0"/>
    <n v="0"/>
    <n v="6"/>
    <n v="66.66666666666667"/>
    <n v="9"/>
  </r>
  <r>
    <s v="computerbugg"/>
    <s v="stephaniekelton"/>
    <m/>
    <m/>
    <m/>
    <m/>
    <m/>
    <m/>
    <m/>
    <m/>
    <s v="No"/>
    <n v="19"/>
    <m/>
    <m/>
    <x v="1"/>
    <d v="2019-01-23T02:52:35.000"/>
    <s v="Hard to imagine clearer evidence that #MMT is #winning. https://t.co/2gwiBZMgKv"/>
    <m/>
    <m/>
    <x v="0"/>
    <s v="https://pbs.twimg.com/media/DxkCPHKWwAAFsN-.jpg"/>
    <s v="https://pbs.twimg.com/media/DxkCPHKWwAAFsN-.jpg"/>
    <x v="15"/>
    <s v="https://twitter.com/computerbugg/status/1087905908582055936"/>
    <m/>
    <m/>
    <s v="1087905908582055936"/>
    <m/>
    <b v="0"/>
    <n v="0"/>
    <s v=""/>
    <b v="0"/>
    <s v="en"/>
    <m/>
    <s v=""/>
    <b v="0"/>
    <n v="64"/>
    <s v="1087903247803838466"/>
    <s v="Twitter Web Client"/>
    <b v="0"/>
    <s v="1087903247803838466"/>
    <s v="Tweet"/>
    <n v="0"/>
    <n v="0"/>
    <m/>
    <m/>
    <m/>
    <m/>
    <m/>
    <m/>
    <m/>
    <m/>
    <n v="1"/>
    <s v="1"/>
    <s v="1"/>
    <n v="2"/>
    <n v="22.22222222222222"/>
    <n v="1"/>
    <n v="11.11111111111111"/>
    <n v="0"/>
    <n v="0"/>
    <n v="6"/>
    <n v="66.66666666666667"/>
    <n v="9"/>
  </r>
  <r>
    <s v="ruterwilligerjr"/>
    <s v="stephaniekelton"/>
    <m/>
    <m/>
    <m/>
    <m/>
    <m/>
    <m/>
    <m/>
    <m/>
    <s v="No"/>
    <n v="20"/>
    <m/>
    <m/>
    <x v="1"/>
    <d v="2019-01-23T03:02:11.000"/>
    <s v="Hard to imagine clearer evidence that #MMT is #winning. https://t.co/2gwiBZMgKv"/>
    <m/>
    <m/>
    <x v="0"/>
    <s v="https://pbs.twimg.com/media/DxkCPHKWwAAFsN-.jpg"/>
    <s v="https://pbs.twimg.com/media/DxkCPHKWwAAFsN-.jpg"/>
    <x v="16"/>
    <s v="https://twitter.com/ruterwilligerjr/status/1087908322286686209"/>
    <m/>
    <m/>
    <s v="1087908322286686209"/>
    <m/>
    <b v="0"/>
    <n v="0"/>
    <s v=""/>
    <b v="0"/>
    <s v="en"/>
    <m/>
    <s v=""/>
    <b v="0"/>
    <n v="64"/>
    <s v="1087903247803838466"/>
    <s v="Twitter for iPhone"/>
    <b v="0"/>
    <s v="1087903247803838466"/>
    <s v="Tweet"/>
    <n v="0"/>
    <n v="0"/>
    <m/>
    <m/>
    <m/>
    <m/>
    <m/>
    <m/>
    <m/>
    <m/>
    <n v="1"/>
    <s v="1"/>
    <s v="1"/>
    <n v="2"/>
    <n v="22.22222222222222"/>
    <n v="1"/>
    <n v="11.11111111111111"/>
    <n v="0"/>
    <n v="0"/>
    <n v="6"/>
    <n v="66.66666666666667"/>
    <n v="9"/>
  </r>
  <r>
    <s v="rick_carmody"/>
    <s v="stephaniekelton"/>
    <m/>
    <m/>
    <m/>
    <m/>
    <m/>
    <m/>
    <m/>
    <m/>
    <s v="No"/>
    <n v="21"/>
    <m/>
    <m/>
    <x v="1"/>
    <d v="2019-01-23T03:16:31.000"/>
    <s v="Hard to imagine clearer evidence that #MMT is #winning. https://t.co/2gwiBZMgKv"/>
    <m/>
    <m/>
    <x v="0"/>
    <s v="https://pbs.twimg.com/media/DxkCPHKWwAAFsN-.jpg"/>
    <s v="https://pbs.twimg.com/media/DxkCPHKWwAAFsN-.jpg"/>
    <x v="17"/>
    <s v="https://twitter.com/rick_carmody/status/1087911930507911168"/>
    <m/>
    <m/>
    <s v="1087911930507911168"/>
    <m/>
    <b v="0"/>
    <n v="0"/>
    <s v=""/>
    <b v="0"/>
    <s v="en"/>
    <m/>
    <s v=""/>
    <b v="0"/>
    <n v="64"/>
    <s v="1087903247803838466"/>
    <s v="Twitter Web Client"/>
    <b v="0"/>
    <s v="1087903247803838466"/>
    <s v="Tweet"/>
    <n v="0"/>
    <n v="0"/>
    <m/>
    <m/>
    <m/>
    <m/>
    <m/>
    <m/>
    <m/>
    <m/>
    <n v="1"/>
    <s v="1"/>
    <s v="1"/>
    <n v="2"/>
    <n v="22.22222222222222"/>
    <n v="1"/>
    <n v="11.11111111111111"/>
    <n v="0"/>
    <n v="0"/>
    <n v="6"/>
    <n v="66.66666666666667"/>
    <n v="9"/>
  </r>
  <r>
    <s v="zapradon"/>
    <s v="stephaniekelton"/>
    <m/>
    <m/>
    <m/>
    <m/>
    <m/>
    <m/>
    <m/>
    <m/>
    <s v="No"/>
    <n v="22"/>
    <m/>
    <m/>
    <x v="1"/>
    <d v="2019-01-23T03:24:30.000"/>
    <s v="Hard to imagine clearer evidence that #MMT is #winning. https://t.co/2gwiBZMgKv"/>
    <m/>
    <m/>
    <x v="0"/>
    <s v="https://pbs.twimg.com/media/DxkCPHKWwAAFsN-.jpg"/>
    <s v="https://pbs.twimg.com/media/DxkCPHKWwAAFsN-.jpg"/>
    <x v="18"/>
    <s v="https://twitter.com/zapradon/status/1087913941865545728"/>
    <m/>
    <m/>
    <s v="1087913941865545728"/>
    <m/>
    <b v="0"/>
    <n v="0"/>
    <s v=""/>
    <b v="0"/>
    <s v="en"/>
    <m/>
    <s v=""/>
    <b v="0"/>
    <n v="64"/>
    <s v="1087903247803838466"/>
    <s v="Twitter Web Client"/>
    <b v="0"/>
    <s v="1087903247803838466"/>
    <s v="Tweet"/>
    <n v="0"/>
    <n v="0"/>
    <m/>
    <m/>
    <m/>
    <m/>
    <m/>
    <m/>
    <m/>
    <m/>
    <n v="1"/>
    <s v="1"/>
    <s v="1"/>
    <n v="2"/>
    <n v="22.22222222222222"/>
    <n v="1"/>
    <n v="11.11111111111111"/>
    <n v="0"/>
    <n v="0"/>
    <n v="6"/>
    <n v="66.66666666666667"/>
    <n v="9"/>
  </r>
  <r>
    <s v="reformed_mind"/>
    <s v="stephaniekelton"/>
    <m/>
    <m/>
    <m/>
    <m/>
    <m/>
    <m/>
    <m/>
    <m/>
    <s v="No"/>
    <n v="23"/>
    <m/>
    <m/>
    <x v="1"/>
    <d v="2019-01-23T03:24:35.000"/>
    <s v="Hard to imagine clearer evidence that #MMT is #winning. https://t.co/2gwiBZMgKv"/>
    <m/>
    <m/>
    <x v="0"/>
    <s v="https://pbs.twimg.com/media/DxkCPHKWwAAFsN-.jpg"/>
    <s v="https://pbs.twimg.com/media/DxkCPHKWwAAFsN-.jpg"/>
    <x v="19"/>
    <s v="https://twitter.com/reformed_mind/status/1087913961238888448"/>
    <m/>
    <m/>
    <s v="1087913961238888448"/>
    <m/>
    <b v="0"/>
    <n v="0"/>
    <s v=""/>
    <b v="0"/>
    <s v="en"/>
    <m/>
    <s v=""/>
    <b v="0"/>
    <n v="64"/>
    <s v="1087903247803838466"/>
    <s v="Twitter for Android"/>
    <b v="0"/>
    <s v="1087903247803838466"/>
    <s v="Tweet"/>
    <n v="0"/>
    <n v="0"/>
    <m/>
    <m/>
    <m/>
    <m/>
    <m/>
    <m/>
    <m/>
    <m/>
    <n v="1"/>
    <s v="1"/>
    <s v="1"/>
    <n v="2"/>
    <n v="22.22222222222222"/>
    <n v="1"/>
    <n v="11.11111111111111"/>
    <n v="0"/>
    <n v="0"/>
    <n v="6"/>
    <n v="66.66666666666667"/>
    <n v="9"/>
  </r>
  <r>
    <s v="socialista_jose"/>
    <s v="stephaniekelton"/>
    <m/>
    <m/>
    <m/>
    <m/>
    <m/>
    <m/>
    <m/>
    <m/>
    <s v="No"/>
    <n v="24"/>
    <m/>
    <m/>
    <x v="1"/>
    <d v="2019-01-23T03:29:08.000"/>
    <s v="Hard to imagine clearer evidence that #MMT is #winning. https://t.co/2gwiBZMgKv"/>
    <m/>
    <m/>
    <x v="0"/>
    <s v="https://pbs.twimg.com/media/DxkCPHKWwAAFsN-.jpg"/>
    <s v="https://pbs.twimg.com/media/DxkCPHKWwAAFsN-.jpg"/>
    <x v="20"/>
    <s v="https://twitter.com/socialista_jose/status/1087915107118592000"/>
    <m/>
    <m/>
    <s v="1087915107118592000"/>
    <m/>
    <b v="0"/>
    <n v="0"/>
    <s v=""/>
    <b v="0"/>
    <s v="en"/>
    <m/>
    <s v=""/>
    <b v="0"/>
    <n v="64"/>
    <s v="1087903247803838466"/>
    <s v="Twitter Web App"/>
    <b v="0"/>
    <s v="1087903247803838466"/>
    <s v="Tweet"/>
    <n v="0"/>
    <n v="0"/>
    <m/>
    <m/>
    <m/>
    <m/>
    <m/>
    <m/>
    <m/>
    <m/>
    <n v="1"/>
    <s v="1"/>
    <s v="1"/>
    <n v="2"/>
    <n v="22.22222222222222"/>
    <n v="1"/>
    <n v="11.11111111111111"/>
    <n v="0"/>
    <n v="0"/>
    <n v="6"/>
    <n v="66.66666666666667"/>
    <n v="9"/>
  </r>
  <r>
    <s v="nualphaomegam"/>
    <s v="stephaniekelton"/>
    <m/>
    <m/>
    <m/>
    <m/>
    <m/>
    <m/>
    <m/>
    <m/>
    <s v="No"/>
    <n v="25"/>
    <m/>
    <m/>
    <x v="1"/>
    <d v="2019-01-23T03:29:25.000"/>
    <s v="Hard to imagine clearer evidence that #MMT is #winning. https://t.co/2gwiBZMgKv"/>
    <m/>
    <m/>
    <x v="0"/>
    <s v="https://pbs.twimg.com/media/DxkCPHKWwAAFsN-.jpg"/>
    <s v="https://pbs.twimg.com/media/DxkCPHKWwAAFsN-.jpg"/>
    <x v="21"/>
    <s v="https://twitter.com/nualphaomegam/status/1087915176031145984"/>
    <m/>
    <m/>
    <s v="1087915176031145984"/>
    <m/>
    <b v="0"/>
    <n v="0"/>
    <s v=""/>
    <b v="0"/>
    <s v="en"/>
    <m/>
    <s v=""/>
    <b v="0"/>
    <n v="64"/>
    <s v="1087903247803838466"/>
    <s v="Twitter Web Client"/>
    <b v="0"/>
    <s v="1087903247803838466"/>
    <s v="Tweet"/>
    <n v="0"/>
    <n v="0"/>
    <m/>
    <m/>
    <m/>
    <m/>
    <m/>
    <m/>
    <m/>
    <m/>
    <n v="1"/>
    <s v="1"/>
    <s v="1"/>
    <n v="2"/>
    <n v="22.22222222222222"/>
    <n v="1"/>
    <n v="11.11111111111111"/>
    <n v="0"/>
    <n v="0"/>
    <n v="6"/>
    <n v="66.66666666666667"/>
    <n v="9"/>
  </r>
  <r>
    <s v="odirilesoul"/>
    <s v="stephaniekelton"/>
    <m/>
    <m/>
    <m/>
    <m/>
    <m/>
    <m/>
    <m/>
    <m/>
    <s v="No"/>
    <n v="26"/>
    <m/>
    <m/>
    <x v="1"/>
    <d v="2019-01-23T03:39:20.000"/>
    <s v="Hard to imagine clearer evidence that #MMT is #winning. https://t.co/2gwiBZMgKv"/>
    <m/>
    <m/>
    <x v="0"/>
    <s v="https://pbs.twimg.com/media/DxkCPHKWwAAFsN-.jpg"/>
    <s v="https://pbs.twimg.com/media/DxkCPHKWwAAFsN-.jpg"/>
    <x v="22"/>
    <s v="https://twitter.com/odirilesoul/status/1087917671918850048"/>
    <m/>
    <m/>
    <s v="1087917671918850048"/>
    <m/>
    <b v="0"/>
    <n v="0"/>
    <s v=""/>
    <b v="0"/>
    <s v="en"/>
    <m/>
    <s v=""/>
    <b v="0"/>
    <n v="64"/>
    <s v="1087903247803838466"/>
    <s v="Twitter for Android"/>
    <b v="0"/>
    <s v="1087903247803838466"/>
    <s v="Tweet"/>
    <n v="0"/>
    <n v="0"/>
    <m/>
    <m/>
    <m/>
    <m/>
    <m/>
    <m/>
    <m/>
    <m/>
    <n v="1"/>
    <s v="1"/>
    <s v="1"/>
    <n v="2"/>
    <n v="22.22222222222222"/>
    <n v="1"/>
    <n v="11.11111111111111"/>
    <n v="0"/>
    <n v="0"/>
    <n v="6"/>
    <n v="66.66666666666667"/>
    <n v="9"/>
  </r>
  <r>
    <s v="netbacker"/>
    <s v="stephaniekelton"/>
    <m/>
    <m/>
    <m/>
    <m/>
    <m/>
    <m/>
    <m/>
    <m/>
    <s v="No"/>
    <n v="27"/>
    <m/>
    <m/>
    <x v="1"/>
    <d v="2019-01-23T03:43:29.000"/>
    <s v="Hard to imagine clearer evidence that #MMT is #winning. https://t.co/2gwiBZMgKv"/>
    <m/>
    <m/>
    <x v="0"/>
    <s v="https://pbs.twimg.com/media/DxkCPHKWwAAFsN-.jpg"/>
    <s v="https://pbs.twimg.com/media/DxkCPHKWwAAFsN-.jpg"/>
    <x v="23"/>
    <s v="https://twitter.com/netbacker/status/1087918718217318403"/>
    <m/>
    <m/>
    <s v="1087918718217318403"/>
    <m/>
    <b v="0"/>
    <n v="0"/>
    <s v=""/>
    <b v="0"/>
    <s v="en"/>
    <m/>
    <s v=""/>
    <b v="0"/>
    <n v="64"/>
    <s v="1087903247803838466"/>
    <s v="Twitterrific for iOS"/>
    <b v="0"/>
    <s v="1087903247803838466"/>
    <s v="Tweet"/>
    <n v="0"/>
    <n v="0"/>
    <m/>
    <m/>
    <m/>
    <m/>
    <m/>
    <m/>
    <m/>
    <m/>
    <n v="1"/>
    <s v="1"/>
    <s v="1"/>
    <n v="2"/>
    <n v="22.22222222222222"/>
    <n v="1"/>
    <n v="11.11111111111111"/>
    <n v="0"/>
    <n v="0"/>
    <n v="6"/>
    <n v="66.66666666666667"/>
    <n v="9"/>
  </r>
  <r>
    <s v="leftygrove"/>
    <s v="stephaniekelton"/>
    <m/>
    <m/>
    <m/>
    <m/>
    <m/>
    <m/>
    <m/>
    <m/>
    <s v="No"/>
    <n v="28"/>
    <m/>
    <m/>
    <x v="1"/>
    <d v="2019-01-23T03:52:52.000"/>
    <s v="Hard to imagine clearer evidence that #MMT is #winning. https://t.co/2gwiBZMgKv"/>
    <m/>
    <m/>
    <x v="0"/>
    <s v="https://pbs.twimg.com/media/DxkCPHKWwAAFsN-.jpg"/>
    <s v="https://pbs.twimg.com/media/DxkCPHKWwAAFsN-.jpg"/>
    <x v="24"/>
    <s v="https://twitter.com/leftygrove/status/1087921077647491074"/>
    <m/>
    <m/>
    <s v="1087921077647491074"/>
    <m/>
    <b v="0"/>
    <n v="0"/>
    <s v=""/>
    <b v="0"/>
    <s v="en"/>
    <m/>
    <s v=""/>
    <b v="0"/>
    <n v="64"/>
    <s v="1087903247803838466"/>
    <s v="Twitter Web Client"/>
    <b v="0"/>
    <s v="1087903247803838466"/>
    <s v="Tweet"/>
    <n v="0"/>
    <n v="0"/>
    <m/>
    <m/>
    <m/>
    <m/>
    <m/>
    <m/>
    <m/>
    <m/>
    <n v="1"/>
    <s v="1"/>
    <s v="1"/>
    <n v="2"/>
    <n v="22.22222222222222"/>
    <n v="1"/>
    <n v="11.11111111111111"/>
    <n v="0"/>
    <n v="0"/>
    <n v="6"/>
    <n v="66.66666666666667"/>
    <n v="9"/>
  </r>
  <r>
    <s v="esoterikdude"/>
    <s v="stephaniekelton"/>
    <m/>
    <m/>
    <m/>
    <m/>
    <m/>
    <m/>
    <m/>
    <m/>
    <s v="No"/>
    <n v="29"/>
    <m/>
    <m/>
    <x v="1"/>
    <d v="2019-01-23T04:10:31.000"/>
    <s v="Hard to imagine clearer evidence that #MMT is #winning. https://t.co/2gwiBZMgKv"/>
    <m/>
    <m/>
    <x v="0"/>
    <s v="https://pbs.twimg.com/media/DxkCPHKWwAAFsN-.jpg"/>
    <s v="https://pbs.twimg.com/media/DxkCPHKWwAAFsN-.jpg"/>
    <x v="25"/>
    <s v="https://twitter.com/esoterikdude/status/1087925520757600258"/>
    <m/>
    <m/>
    <s v="1087925520757600258"/>
    <m/>
    <b v="0"/>
    <n v="0"/>
    <s v=""/>
    <b v="0"/>
    <s v="en"/>
    <m/>
    <s v=""/>
    <b v="0"/>
    <n v="64"/>
    <s v="1087903247803838466"/>
    <s v="Twitter for Android"/>
    <b v="0"/>
    <s v="1087903247803838466"/>
    <s v="Tweet"/>
    <n v="0"/>
    <n v="0"/>
    <m/>
    <m/>
    <m/>
    <m/>
    <m/>
    <m/>
    <m/>
    <m/>
    <n v="1"/>
    <s v="1"/>
    <s v="1"/>
    <n v="2"/>
    <n v="22.22222222222222"/>
    <n v="1"/>
    <n v="11.11111111111111"/>
    <n v="0"/>
    <n v="0"/>
    <n v="6"/>
    <n v="66.66666666666667"/>
    <n v="9"/>
  </r>
  <r>
    <s v="paulbfagan"/>
    <s v="stephaniekelton"/>
    <m/>
    <m/>
    <m/>
    <m/>
    <m/>
    <m/>
    <m/>
    <m/>
    <s v="No"/>
    <n v="30"/>
    <m/>
    <m/>
    <x v="1"/>
    <d v="2019-01-23T04:14:50.000"/>
    <s v="Hard to imagine clearer evidence that #MMT is #winning. https://t.co/2gwiBZMgKv"/>
    <m/>
    <m/>
    <x v="0"/>
    <s v="https://pbs.twimg.com/media/DxkCPHKWwAAFsN-.jpg"/>
    <s v="https://pbs.twimg.com/media/DxkCPHKWwAAFsN-.jpg"/>
    <x v="26"/>
    <s v="https://twitter.com/paulbfagan/status/1087926607791063040"/>
    <m/>
    <m/>
    <s v="1087926607791063040"/>
    <m/>
    <b v="0"/>
    <n v="0"/>
    <s v=""/>
    <b v="0"/>
    <s v="en"/>
    <m/>
    <s v=""/>
    <b v="0"/>
    <n v="64"/>
    <s v="1087903247803838466"/>
    <s v="Twitter for iPad"/>
    <b v="0"/>
    <s v="1087903247803838466"/>
    <s v="Tweet"/>
    <n v="0"/>
    <n v="0"/>
    <m/>
    <m/>
    <m/>
    <m/>
    <m/>
    <m/>
    <m/>
    <m/>
    <n v="1"/>
    <s v="1"/>
    <s v="1"/>
    <n v="2"/>
    <n v="22.22222222222222"/>
    <n v="1"/>
    <n v="11.11111111111111"/>
    <n v="0"/>
    <n v="0"/>
    <n v="6"/>
    <n v="66.66666666666667"/>
    <n v="9"/>
  </r>
  <r>
    <s v="david_kell3"/>
    <s v="stephaniekelton"/>
    <m/>
    <m/>
    <m/>
    <m/>
    <m/>
    <m/>
    <m/>
    <m/>
    <s v="No"/>
    <n v="31"/>
    <m/>
    <m/>
    <x v="1"/>
    <d v="2019-01-23T04:15:23.000"/>
    <s v="Hard to imagine clearer evidence that #MMT is #winning. https://t.co/2gwiBZMgKv"/>
    <m/>
    <m/>
    <x v="0"/>
    <s v="https://pbs.twimg.com/media/DxkCPHKWwAAFsN-.jpg"/>
    <s v="https://pbs.twimg.com/media/DxkCPHKWwAAFsN-.jpg"/>
    <x v="27"/>
    <s v="https://twitter.com/david_kell3/status/1087926744764559360"/>
    <m/>
    <m/>
    <s v="1087926744764559360"/>
    <m/>
    <b v="0"/>
    <n v="0"/>
    <s v=""/>
    <b v="0"/>
    <s v="en"/>
    <m/>
    <s v=""/>
    <b v="0"/>
    <n v="64"/>
    <s v="1087903247803838466"/>
    <s v="Twitter for iPad"/>
    <b v="0"/>
    <s v="1087903247803838466"/>
    <s v="Tweet"/>
    <n v="0"/>
    <n v="0"/>
    <m/>
    <m/>
    <m/>
    <m/>
    <m/>
    <m/>
    <m/>
    <m/>
    <n v="1"/>
    <s v="1"/>
    <s v="1"/>
    <n v="2"/>
    <n v="22.22222222222222"/>
    <n v="1"/>
    <n v="11.11111111111111"/>
    <n v="0"/>
    <n v="0"/>
    <n v="6"/>
    <n v="66.66666666666667"/>
    <n v="9"/>
  </r>
  <r>
    <s v="jabmorris"/>
    <s v="stephaniekelton"/>
    <m/>
    <m/>
    <m/>
    <m/>
    <m/>
    <m/>
    <m/>
    <m/>
    <s v="No"/>
    <n v="32"/>
    <m/>
    <m/>
    <x v="1"/>
    <d v="2019-01-23T04:25:16.000"/>
    <s v="Hard to imagine clearer evidence that #MMT is #winning. https://t.co/2gwiBZMgKv"/>
    <m/>
    <m/>
    <x v="0"/>
    <s v="https://pbs.twimg.com/media/DxkCPHKWwAAFsN-.jpg"/>
    <s v="https://pbs.twimg.com/media/DxkCPHKWwAAFsN-.jpg"/>
    <x v="28"/>
    <s v="https://twitter.com/jabmorris/status/1087929231093436416"/>
    <m/>
    <m/>
    <s v="1087929231093436416"/>
    <m/>
    <b v="0"/>
    <n v="0"/>
    <s v=""/>
    <b v="0"/>
    <s v="en"/>
    <m/>
    <s v=""/>
    <b v="0"/>
    <n v="64"/>
    <s v="1087903247803838466"/>
    <s v="Twitter for iPad"/>
    <b v="0"/>
    <s v="1087903247803838466"/>
    <s v="Tweet"/>
    <n v="0"/>
    <n v="0"/>
    <m/>
    <m/>
    <m/>
    <m/>
    <m/>
    <m/>
    <m/>
    <m/>
    <n v="1"/>
    <s v="1"/>
    <s v="1"/>
    <n v="2"/>
    <n v="22.22222222222222"/>
    <n v="1"/>
    <n v="11.11111111111111"/>
    <n v="0"/>
    <n v="0"/>
    <n v="6"/>
    <n v="66.66666666666667"/>
    <n v="9"/>
  </r>
  <r>
    <s v="makarov__"/>
    <s v="stephaniekelton"/>
    <m/>
    <m/>
    <m/>
    <m/>
    <m/>
    <m/>
    <m/>
    <m/>
    <s v="No"/>
    <n v="33"/>
    <m/>
    <m/>
    <x v="1"/>
    <d v="2019-01-23T04:46:28.000"/>
    <s v="Hard to imagine clearer evidence that #MMT is #winning. https://t.co/2gwiBZMgKv"/>
    <m/>
    <m/>
    <x v="0"/>
    <s v="https://pbs.twimg.com/media/DxkCPHKWwAAFsN-.jpg"/>
    <s v="https://pbs.twimg.com/media/DxkCPHKWwAAFsN-.jpg"/>
    <x v="29"/>
    <s v="https://twitter.com/makarov__/status/1087934569062588417"/>
    <m/>
    <m/>
    <s v="1087934569062588417"/>
    <m/>
    <b v="0"/>
    <n v="0"/>
    <s v=""/>
    <b v="0"/>
    <s v="en"/>
    <m/>
    <s v=""/>
    <b v="0"/>
    <n v="64"/>
    <s v="1087903247803838466"/>
    <s v="Twitter Web Client"/>
    <b v="0"/>
    <s v="1087903247803838466"/>
    <s v="Tweet"/>
    <n v="0"/>
    <n v="0"/>
    <m/>
    <m/>
    <m/>
    <m/>
    <m/>
    <m/>
    <m/>
    <m/>
    <n v="1"/>
    <s v="1"/>
    <s v="1"/>
    <n v="2"/>
    <n v="22.22222222222222"/>
    <n v="1"/>
    <n v="11.11111111111111"/>
    <n v="0"/>
    <n v="0"/>
    <n v="6"/>
    <n v="66.66666666666667"/>
    <n v="9"/>
  </r>
  <r>
    <s v="cdbrzezinski"/>
    <s v="stephaniekelton"/>
    <m/>
    <m/>
    <m/>
    <m/>
    <m/>
    <m/>
    <m/>
    <m/>
    <s v="No"/>
    <n v="34"/>
    <m/>
    <m/>
    <x v="1"/>
    <d v="2019-01-23T05:04:12.000"/>
    <s v="Hard to imagine clearer evidence that #MMT is #winning. https://t.co/2gwiBZMgKv"/>
    <m/>
    <m/>
    <x v="0"/>
    <s v="https://pbs.twimg.com/media/DxkCPHKWwAAFsN-.jpg"/>
    <s v="https://pbs.twimg.com/media/DxkCPHKWwAAFsN-.jpg"/>
    <x v="30"/>
    <s v="https://twitter.com/cdbrzezinski/status/1087939028916334594"/>
    <m/>
    <m/>
    <s v="1087939028916334594"/>
    <m/>
    <b v="0"/>
    <n v="0"/>
    <s v=""/>
    <b v="0"/>
    <s v="en"/>
    <m/>
    <s v=""/>
    <b v="0"/>
    <n v="64"/>
    <s v="1087903247803838466"/>
    <s v="Twitter for iPhone"/>
    <b v="0"/>
    <s v="1087903247803838466"/>
    <s v="Tweet"/>
    <n v="0"/>
    <n v="0"/>
    <m/>
    <m/>
    <m/>
    <m/>
    <m/>
    <m/>
    <m/>
    <m/>
    <n v="1"/>
    <s v="1"/>
    <s v="1"/>
    <n v="2"/>
    <n v="22.22222222222222"/>
    <n v="1"/>
    <n v="11.11111111111111"/>
    <n v="0"/>
    <n v="0"/>
    <n v="6"/>
    <n v="66.66666666666667"/>
    <n v="9"/>
  </r>
  <r>
    <s v="flowersxsilence"/>
    <s v="stephaniekelton"/>
    <m/>
    <m/>
    <m/>
    <m/>
    <m/>
    <m/>
    <m/>
    <m/>
    <s v="No"/>
    <n v="35"/>
    <m/>
    <m/>
    <x v="1"/>
    <d v="2019-01-23T05:06:18.000"/>
    <s v="Hard to imagine clearer evidence that #MMT is #winning. https://t.co/2gwiBZMgKv"/>
    <m/>
    <m/>
    <x v="0"/>
    <s v="https://pbs.twimg.com/media/DxkCPHKWwAAFsN-.jpg"/>
    <s v="https://pbs.twimg.com/media/DxkCPHKWwAAFsN-.jpg"/>
    <x v="31"/>
    <s v="https://twitter.com/flowersxsilence/status/1087939557860036608"/>
    <m/>
    <m/>
    <s v="1087939557860036608"/>
    <m/>
    <b v="0"/>
    <n v="0"/>
    <s v=""/>
    <b v="0"/>
    <s v="en"/>
    <m/>
    <s v=""/>
    <b v="0"/>
    <n v="64"/>
    <s v="1087903247803838466"/>
    <s v="Twitter for Android"/>
    <b v="0"/>
    <s v="1087903247803838466"/>
    <s v="Tweet"/>
    <n v="0"/>
    <n v="0"/>
    <m/>
    <m/>
    <m/>
    <m/>
    <m/>
    <m/>
    <m/>
    <m/>
    <n v="1"/>
    <s v="1"/>
    <s v="1"/>
    <n v="2"/>
    <n v="22.22222222222222"/>
    <n v="1"/>
    <n v="11.11111111111111"/>
    <n v="0"/>
    <n v="0"/>
    <n v="6"/>
    <n v="66.66666666666667"/>
    <n v="9"/>
  </r>
  <r>
    <s v="dan_nahum"/>
    <s v="stephaniekelton"/>
    <m/>
    <m/>
    <m/>
    <m/>
    <m/>
    <m/>
    <m/>
    <m/>
    <s v="No"/>
    <n v="36"/>
    <m/>
    <m/>
    <x v="1"/>
    <d v="2019-01-23T05:22:24.000"/>
    <s v="Hard to imagine clearer evidence that #MMT is #winning. https://t.co/2gwiBZMgKv"/>
    <m/>
    <m/>
    <x v="0"/>
    <s v="https://pbs.twimg.com/media/DxkCPHKWwAAFsN-.jpg"/>
    <s v="https://pbs.twimg.com/media/DxkCPHKWwAAFsN-.jpg"/>
    <x v="32"/>
    <s v="https://twitter.com/dan_nahum/status/1087943609951895554"/>
    <m/>
    <m/>
    <s v="1087943609951895554"/>
    <m/>
    <b v="0"/>
    <n v="0"/>
    <s v=""/>
    <b v="0"/>
    <s v="en"/>
    <m/>
    <s v=""/>
    <b v="0"/>
    <n v="64"/>
    <s v="1087903247803838466"/>
    <s v="Twitter for iPhone"/>
    <b v="0"/>
    <s v="1087903247803838466"/>
    <s v="Tweet"/>
    <n v="0"/>
    <n v="0"/>
    <m/>
    <m/>
    <m/>
    <m/>
    <m/>
    <m/>
    <m/>
    <m/>
    <n v="1"/>
    <s v="1"/>
    <s v="1"/>
    <n v="2"/>
    <n v="22.22222222222222"/>
    <n v="1"/>
    <n v="11.11111111111111"/>
    <n v="0"/>
    <n v="0"/>
    <n v="6"/>
    <n v="66.66666666666667"/>
    <n v="9"/>
  </r>
  <r>
    <s v="hurtyowl"/>
    <s v="stephaniekelton"/>
    <m/>
    <m/>
    <m/>
    <m/>
    <m/>
    <m/>
    <m/>
    <m/>
    <s v="No"/>
    <n v="37"/>
    <m/>
    <m/>
    <x v="1"/>
    <d v="2019-01-23T05:43:15.000"/>
    <s v="Hard to imagine clearer evidence that #MMT is #winning. https://t.co/2gwiBZMgKv"/>
    <m/>
    <m/>
    <x v="0"/>
    <s v="https://pbs.twimg.com/media/DxkCPHKWwAAFsN-.jpg"/>
    <s v="https://pbs.twimg.com/media/DxkCPHKWwAAFsN-.jpg"/>
    <x v="33"/>
    <s v="https://twitter.com/hurtyowl/status/1087948856913002496"/>
    <m/>
    <m/>
    <s v="1087948856913002496"/>
    <m/>
    <b v="0"/>
    <n v="0"/>
    <s v=""/>
    <b v="0"/>
    <s v="en"/>
    <m/>
    <s v=""/>
    <b v="0"/>
    <n v="64"/>
    <s v="1087903247803838466"/>
    <s v="Twitter for iPhone"/>
    <b v="0"/>
    <s v="1087903247803838466"/>
    <s v="Tweet"/>
    <n v="0"/>
    <n v="0"/>
    <m/>
    <m/>
    <m/>
    <m/>
    <m/>
    <m/>
    <m/>
    <m/>
    <n v="1"/>
    <s v="1"/>
    <s v="1"/>
    <n v="2"/>
    <n v="22.22222222222222"/>
    <n v="1"/>
    <n v="11.11111111111111"/>
    <n v="0"/>
    <n v="0"/>
    <n v="6"/>
    <n v="66.66666666666667"/>
    <n v="9"/>
  </r>
  <r>
    <s v="truman_town"/>
    <s v="stephaniekelton"/>
    <m/>
    <m/>
    <m/>
    <m/>
    <m/>
    <m/>
    <m/>
    <m/>
    <s v="No"/>
    <n v="38"/>
    <m/>
    <m/>
    <x v="1"/>
    <d v="2019-01-23T05:55:53.000"/>
    <s v="Hard to imagine clearer evidence that #MMT is #winning. https://t.co/2gwiBZMgKv"/>
    <m/>
    <m/>
    <x v="0"/>
    <s v="https://pbs.twimg.com/media/DxkCPHKWwAAFsN-.jpg"/>
    <s v="https://pbs.twimg.com/media/DxkCPHKWwAAFsN-.jpg"/>
    <x v="34"/>
    <s v="https://twitter.com/truman_town/status/1087952037160124416"/>
    <m/>
    <m/>
    <s v="1087952037160124416"/>
    <m/>
    <b v="0"/>
    <n v="0"/>
    <s v=""/>
    <b v="0"/>
    <s v="en"/>
    <m/>
    <s v=""/>
    <b v="0"/>
    <n v="64"/>
    <s v="1087903247803838466"/>
    <s v="Twitter Web Client"/>
    <b v="0"/>
    <s v="1087903247803838466"/>
    <s v="Tweet"/>
    <n v="0"/>
    <n v="0"/>
    <m/>
    <m/>
    <m/>
    <m/>
    <m/>
    <m/>
    <m/>
    <m/>
    <n v="1"/>
    <s v="1"/>
    <s v="1"/>
    <n v="2"/>
    <n v="22.22222222222222"/>
    <n v="1"/>
    <n v="11.11111111111111"/>
    <n v="0"/>
    <n v="0"/>
    <n v="6"/>
    <n v="66.66666666666667"/>
    <n v="9"/>
  </r>
  <r>
    <s v="dci_james"/>
    <s v="stephaniekelton"/>
    <m/>
    <m/>
    <m/>
    <m/>
    <m/>
    <m/>
    <m/>
    <m/>
    <s v="No"/>
    <n v="39"/>
    <m/>
    <m/>
    <x v="1"/>
    <d v="2019-01-23T05:57:53.000"/>
    <s v="Hard to imagine clearer evidence that #MMT is #winning. https://t.co/2gwiBZMgKv"/>
    <m/>
    <m/>
    <x v="0"/>
    <s v="https://pbs.twimg.com/media/DxkCPHKWwAAFsN-.jpg"/>
    <s v="https://pbs.twimg.com/media/DxkCPHKWwAAFsN-.jpg"/>
    <x v="35"/>
    <s v="https://twitter.com/dci_james/status/1087952541613199360"/>
    <m/>
    <m/>
    <s v="1087952541613199360"/>
    <m/>
    <b v="0"/>
    <n v="0"/>
    <s v=""/>
    <b v="0"/>
    <s v="en"/>
    <m/>
    <s v=""/>
    <b v="0"/>
    <n v="64"/>
    <s v="1087903247803838466"/>
    <s v="Twitter for Android"/>
    <b v="0"/>
    <s v="1087903247803838466"/>
    <s v="Tweet"/>
    <n v="0"/>
    <n v="0"/>
    <m/>
    <m/>
    <m/>
    <m/>
    <m/>
    <m/>
    <m/>
    <m/>
    <n v="1"/>
    <s v="1"/>
    <s v="1"/>
    <n v="2"/>
    <n v="22.22222222222222"/>
    <n v="1"/>
    <n v="11.11111111111111"/>
    <n v="0"/>
    <n v="0"/>
    <n v="6"/>
    <n v="66.66666666666667"/>
    <n v="9"/>
  </r>
  <r>
    <s v="fadhelkaboub"/>
    <s v="stephaniekelton"/>
    <m/>
    <m/>
    <m/>
    <m/>
    <m/>
    <m/>
    <m/>
    <m/>
    <s v="No"/>
    <n v="40"/>
    <m/>
    <m/>
    <x v="1"/>
    <d v="2019-01-23T05:58:36.000"/>
    <s v="Hard to imagine clearer evidence that #MMT is #winning. https://t.co/2gwiBZMgKv"/>
    <m/>
    <m/>
    <x v="0"/>
    <s v="https://pbs.twimg.com/media/DxkCPHKWwAAFsN-.jpg"/>
    <s v="https://pbs.twimg.com/media/DxkCPHKWwAAFsN-.jpg"/>
    <x v="36"/>
    <s v="https://twitter.com/fadhelkaboub/status/1087952719355265024"/>
    <m/>
    <m/>
    <s v="1087952719355265024"/>
    <m/>
    <b v="0"/>
    <n v="0"/>
    <s v=""/>
    <b v="0"/>
    <s v="en"/>
    <m/>
    <s v=""/>
    <b v="0"/>
    <n v="64"/>
    <s v="1087903247803838466"/>
    <s v="Twitter for Android"/>
    <b v="0"/>
    <s v="1087903247803838466"/>
    <s v="Tweet"/>
    <n v="0"/>
    <n v="0"/>
    <m/>
    <m/>
    <m/>
    <m/>
    <m/>
    <m/>
    <m/>
    <m/>
    <n v="1"/>
    <s v="1"/>
    <s v="1"/>
    <n v="2"/>
    <n v="22.22222222222222"/>
    <n v="1"/>
    <n v="11.11111111111111"/>
    <n v="0"/>
    <n v="0"/>
    <n v="6"/>
    <n v="66.66666666666667"/>
    <n v="9"/>
  </r>
  <r>
    <s v="tianran"/>
    <s v="stephaniekelton"/>
    <m/>
    <m/>
    <m/>
    <m/>
    <m/>
    <m/>
    <m/>
    <m/>
    <s v="No"/>
    <n v="41"/>
    <m/>
    <m/>
    <x v="1"/>
    <d v="2019-01-23T06:39:47.000"/>
    <s v="Hard to imagine clearer evidence that #MMT is #winning. https://t.co/2gwiBZMgKv"/>
    <m/>
    <m/>
    <x v="0"/>
    <s v="https://pbs.twimg.com/media/DxkCPHKWwAAFsN-.jpg"/>
    <s v="https://pbs.twimg.com/media/DxkCPHKWwAAFsN-.jpg"/>
    <x v="37"/>
    <s v="https://twitter.com/tianran/status/1087963086554836992"/>
    <m/>
    <m/>
    <s v="1087963086554836992"/>
    <m/>
    <b v="0"/>
    <n v="0"/>
    <s v=""/>
    <b v="0"/>
    <s v="en"/>
    <m/>
    <s v=""/>
    <b v="0"/>
    <n v="64"/>
    <s v="1087903247803838466"/>
    <s v="Twitter for iPhone"/>
    <b v="0"/>
    <s v="1087903247803838466"/>
    <s v="Tweet"/>
    <n v="0"/>
    <n v="0"/>
    <m/>
    <m/>
    <m/>
    <m/>
    <m/>
    <m/>
    <m/>
    <m/>
    <n v="1"/>
    <s v="1"/>
    <s v="1"/>
    <n v="2"/>
    <n v="22.22222222222222"/>
    <n v="1"/>
    <n v="11.11111111111111"/>
    <n v="0"/>
    <n v="0"/>
    <n v="6"/>
    <n v="66.66666666666667"/>
    <n v="9"/>
  </r>
  <r>
    <s v="brunopostle"/>
    <s v="stephaniekelton"/>
    <m/>
    <m/>
    <m/>
    <m/>
    <m/>
    <m/>
    <m/>
    <m/>
    <s v="No"/>
    <n v="42"/>
    <m/>
    <m/>
    <x v="1"/>
    <d v="2019-01-23T06:55:31.000"/>
    <s v="Hard to imagine clearer evidence that #MMT is #winning. https://t.co/2gwiBZMgKv"/>
    <m/>
    <m/>
    <x v="0"/>
    <s v="https://pbs.twimg.com/media/DxkCPHKWwAAFsN-.jpg"/>
    <s v="https://pbs.twimg.com/media/DxkCPHKWwAAFsN-.jpg"/>
    <x v="38"/>
    <s v="https://twitter.com/brunopostle/status/1087967042676899842"/>
    <m/>
    <m/>
    <s v="1087967042676899842"/>
    <m/>
    <b v="0"/>
    <n v="0"/>
    <s v=""/>
    <b v="0"/>
    <s v="en"/>
    <m/>
    <s v=""/>
    <b v="0"/>
    <n v="64"/>
    <s v="1087903247803838466"/>
    <s v="Twitter for Android"/>
    <b v="0"/>
    <s v="1087903247803838466"/>
    <s v="Tweet"/>
    <n v="0"/>
    <n v="0"/>
    <m/>
    <m/>
    <m/>
    <m/>
    <m/>
    <m/>
    <m/>
    <m/>
    <n v="1"/>
    <s v="1"/>
    <s v="1"/>
    <n v="2"/>
    <n v="22.22222222222222"/>
    <n v="1"/>
    <n v="11.11111111111111"/>
    <n v="0"/>
    <n v="0"/>
    <n v="6"/>
    <n v="66.66666666666667"/>
    <n v="9"/>
  </r>
  <r>
    <s v="analyticd"/>
    <s v="stephaniekelton"/>
    <m/>
    <m/>
    <m/>
    <m/>
    <m/>
    <m/>
    <m/>
    <m/>
    <s v="No"/>
    <n v="43"/>
    <m/>
    <m/>
    <x v="1"/>
    <d v="2019-01-23T07:01:50.000"/>
    <s v="Hard to imagine clearer evidence that #MMT is #winning. https://t.co/2gwiBZMgKv"/>
    <m/>
    <m/>
    <x v="0"/>
    <s v="https://pbs.twimg.com/media/DxkCPHKWwAAFsN-.jpg"/>
    <s v="https://pbs.twimg.com/media/DxkCPHKWwAAFsN-.jpg"/>
    <x v="39"/>
    <s v="https://twitter.com/analyticd/status/1087968633928732674"/>
    <m/>
    <m/>
    <s v="1087968633928732674"/>
    <m/>
    <b v="0"/>
    <n v="0"/>
    <s v=""/>
    <b v="0"/>
    <s v="en"/>
    <m/>
    <s v=""/>
    <b v="0"/>
    <n v="64"/>
    <s v="1087903247803838466"/>
    <s v="Twitter for Android"/>
    <b v="0"/>
    <s v="1087903247803838466"/>
    <s v="Tweet"/>
    <n v="0"/>
    <n v="0"/>
    <m/>
    <m/>
    <m/>
    <m/>
    <m/>
    <m/>
    <m/>
    <m/>
    <n v="1"/>
    <s v="1"/>
    <s v="1"/>
    <n v="2"/>
    <n v="22.22222222222222"/>
    <n v="1"/>
    <n v="11.11111111111111"/>
    <n v="0"/>
    <n v="0"/>
    <n v="6"/>
    <n v="66.66666666666667"/>
    <n v="9"/>
  </r>
  <r>
    <s v="itsnotubutme"/>
    <s v="stephaniekelton"/>
    <m/>
    <m/>
    <m/>
    <m/>
    <m/>
    <m/>
    <m/>
    <m/>
    <s v="No"/>
    <n v="44"/>
    <m/>
    <m/>
    <x v="1"/>
    <d v="2019-01-23T07:02:08.000"/>
    <s v="Hard to imagine clearer evidence that #MMT is #winning. https://t.co/2gwiBZMgKv"/>
    <m/>
    <m/>
    <x v="0"/>
    <s v="https://pbs.twimg.com/media/DxkCPHKWwAAFsN-.jpg"/>
    <s v="https://pbs.twimg.com/media/DxkCPHKWwAAFsN-.jpg"/>
    <x v="40"/>
    <s v="https://twitter.com/itsnotubutme/status/1087968709220712451"/>
    <m/>
    <m/>
    <s v="1087968709220712451"/>
    <m/>
    <b v="0"/>
    <n v="0"/>
    <s v=""/>
    <b v="0"/>
    <s v="en"/>
    <m/>
    <s v=""/>
    <b v="0"/>
    <n v="64"/>
    <s v="1087903247803838466"/>
    <s v="Twitter for Android"/>
    <b v="0"/>
    <s v="1087903247803838466"/>
    <s v="Tweet"/>
    <n v="0"/>
    <n v="0"/>
    <m/>
    <m/>
    <m/>
    <m/>
    <m/>
    <m/>
    <m/>
    <m/>
    <n v="1"/>
    <s v="1"/>
    <s v="1"/>
    <n v="2"/>
    <n v="22.22222222222222"/>
    <n v="1"/>
    <n v="11.11111111111111"/>
    <n v="0"/>
    <n v="0"/>
    <n v="6"/>
    <n v="66.66666666666667"/>
    <n v="9"/>
  </r>
  <r>
    <s v="jmforcalifornia"/>
    <s v="stephaniekelton"/>
    <m/>
    <m/>
    <m/>
    <m/>
    <m/>
    <m/>
    <m/>
    <m/>
    <s v="No"/>
    <n v="45"/>
    <m/>
    <m/>
    <x v="1"/>
    <d v="2019-01-23T07:05:28.000"/>
    <s v="Hard to imagine clearer evidence that #MMT is #winning. https://t.co/2gwiBZMgKv"/>
    <m/>
    <m/>
    <x v="0"/>
    <s v="https://pbs.twimg.com/media/DxkCPHKWwAAFsN-.jpg"/>
    <s v="https://pbs.twimg.com/media/DxkCPHKWwAAFsN-.jpg"/>
    <x v="41"/>
    <s v="https://twitter.com/jmforcalifornia/status/1087969547930529792"/>
    <m/>
    <m/>
    <s v="1087969547930529792"/>
    <m/>
    <b v="0"/>
    <n v="0"/>
    <s v=""/>
    <b v="0"/>
    <s v="en"/>
    <m/>
    <s v=""/>
    <b v="0"/>
    <n v="64"/>
    <s v="1087903247803838466"/>
    <s v="Twitter for iPhone"/>
    <b v="0"/>
    <s v="1087903247803838466"/>
    <s v="Tweet"/>
    <n v="0"/>
    <n v="0"/>
    <m/>
    <m/>
    <m/>
    <m/>
    <m/>
    <m/>
    <m/>
    <m/>
    <n v="1"/>
    <s v="1"/>
    <s v="1"/>
    <n v="2"/>
    <n v="22.22222222222222"/>
    <n v="1"/>
    <n v="11.11111111111111"/>
    <n v="0"/>
    <n v="0"/>
    <n v="6"/>
    <n v="66.66666666666667"/>
    <n v="9"/>
  </r>
  <r>
    <s v="pereira_joca"/>
    <s v="stephaniekelton"/>
    <m/>
    <m/>
    <m/>
    <m/>
    <m/>
    <m/>
    <m/>
    <m/>
    <s v="No"/>
    <n v="46"/>
    <m/>
    <m/>
    <x v="1"/>
    <d v="2019-01-23T07:35:07.000"/>
    <s v="Hard to imagine clearer evidence that #MMT is #winning. https://t.co/2gwiBZMgKv"/>
    <m/>
    <m/>
    <x v="0"/>
    <s v="https://pbs.twimg.com/media/DxkCPHKWwAAFsN-.jpg"/>
    <s v="https://pbs.twimg.com/media/DxkCPHKWwAAFsN-.jpg"/>
    <x v="42"/>
    <s v="https://twitter.com/pereira_joca/status/1087977011799384070"/>
    <m/>
    <m/>
    <s v="1087977011799384070"/>
    <m/>
    <b v="0"/>
    <n v="0"/>
    <s v=""/>
    <b v="0"/>
    <s v="en"/>
    <m/>
    <s v=""/>
    <b v="0"/>
    <n v="64"/>
    <s v="1087903247803838466"/>
    <s v="Twitter for Android"/>
    <b v="0"/>
    <s v="1087903247803838466"/>
    <s v="Tweet"/>
    <n v="0"/>
    <n v="0"/>
    <m/>
    <m/>
    <m/>
    <m/>
    <m/>
    <m/>
    <m/>
    <m/>
    <n v="1"/>
    <s v="1"/>
    <s v="1"/>
    <n v="2"/>
    <n v="22.22222222222222"/>
    <n v="1"/>
    <n v="11.11111111111111"/>
    <n v="0"/>
    <n v="0"/>
    <n v="6"/>
    <n v="66.66666666666667"/>
    <n v="9"/>
  </r>
  <r>
    <s v="greenrd"/>
    <s v="stephaniekelton"/>
    <m/>
    <m/>
    <m/>
    <m/>
    <m/>
    <m/>
    <m/>
    <m/>
    <s v="No"/>
    <n v="47"/>
    <m/>
    <m/>
    <x v="1"/>
    <d v="2019-01-23T07:39:44.000"/>
    <s v="Hard to imagine clearer evidence that #MMT is #winning. https://t.co/2gwiBZMgKv"/>
    <m/>
    <m/>
    <x v="0"/>
    <s v="https://pbs.twimg.com/media/DxkCPHKWwAAFsN-.jpg"/>
    <s v="https://pbs.twimg.com/media/DxkCPHKWwAAFsN-.jpg"/>
    <x v="43"/>
    <s v="https://twitter.com/greenrd/status/1087978171188809729"/>
    <m/>
    <m/>
    <s v="1087978171188809729"/>
    <m/>
    <b v="0"/>
    <n v="0"/>
    <s v=""/>
    <b v="0"/>
    <s v="en"/>
    <m/>
    <s v=""/>
    <b v="0"/>
    <n v="64"/>
    <s v="1087903247803838466"/>
    <s v="Twitter for Android"/>
    <b v="0"/>
    <s v="1087903247803838466"/>
    <s v="Tweet"/>
    <n v="0"/>
    <n v="0"/>
    <m/>
    <m/>
    <m/>
    <m/>
    <m/>
    <m/>
    <m/>
    <m/>
    <n v="1"/>
    <s v="1"/>
    <s v="1"/>
    <n v="2"/>
    <n v="22.22222222222222"/>
    <n v="1"/>
    <n v="11.11111111111111"/>
    <n v="0"/>
    <n v="0"/>
    <n v="6"/>
    <n v="66.66666666666667"/>
    <n v="9"/>
  </r>
  <r>
    <s v="kfredrickson23"/>
    <s v="stephaniekelton"/>
    <m/>
    <m/>
    <m/>
    <m/>
    <m/>
    <m/>
    <m/>
    <m/>
    <s v="No"/>
    <n v="48"/>
    <m/>
    <m/>
    <x v="1"/>
    <d v="2019-01-23T08:17:31.000"/>
    <s v="Hard to imagine clearer evidence that #MMT is #winning. https://t.co/2gwiBZMgKv"/>
    <m/>
    <m/>
    <x v="0"/>
    <s v="https://pbs.twimg.com/media/DxkCPHKWwAAFsN-.jpg"/>
    <s v="https://pbs.twimg.com/media/DxkCPHKWwAAFsN-.jpg"/>
    <x v="44"/>
    <s v="https://twitter.com/kfredrickson23/status/1087987680812716035"/>
    <m/>
    <m/>
    <s v="1087987680812716035"/>
    <m/>
    <b v="0"/>
    <n v="0"/>
    <s v=""/>
    <b v="0"/>
    <s v="en"/>
    <m/>
    <s v=""/>
    <b v="0"/>
    <n v="64"/>
    <s v="1087903247803838466"/>
    <s v="Twitter Web Client"/>
    <b v="0"/>
    <s v="1087903247803838466"/>
    <s v="Tweet"/>
    <n v="0"/>
    <n v="0"/>
    <m/>
    <m/>
    <m/>
    <m/>
    <m/>
    <m/>
    <m/>
    <m/>
    <n v="1"/>
    <s v="1"/>
    <s v="1"/>
    <n v="2"/>
    <n v="22.22222222222222"/>
    <n v="1"/>
    <n v="11.11111111111111"/>
    <n v="0"/>
    <n v="0"/>
    <n v="6"/>
    <n v="66.66666666666667"/>
    <n v="9"/>
  </r>
  <r>
    <s v="pdwriter"/>
    <s v="stephaniekelton"/>
    <m/>
    <m/>
    <m/>
    <m/>
    <m/>
    <m/>
    <m/>
    <m/>
    <s v="No"/>
    <n v="49"/>
    <m/>
    <m/>
    <x v="1"/>
    <d v="2019-01-23T08:22:06.000"/>
    <s v="Hard to imagine clearer evidence that #MMT is #winning. https://t.co/2gwiBZMgKv"/>
    <m/>
    <m/>
    <x v="0"/>
    <s v="https://pbs.twimg.com/media/DxkCPHKWwAAFsN-.jpg"/>
    <s v="https://pbs.twimg.com/media/DxkCPHKWwAAFsN-.jpg"/>
    <x v="45"/>
    <s v="https://twitter.com/pdwriter/status/1087988835382976513"/>
    <m/>
    <m/>
    <s v="1087988835382976513"/>
    <m/>
    <b v="0"/>
    <n v="0"/>
    <s v=""/>
    <b v="0"/>
    <s v="en"/>
    <m/>
    <s v=""/>
    <b v="0"/>
    <n v="64"/>
    <s v="1087903247803838466"/>
    <s v="Twitter for iPhone"/>
    <b v="0"/>
    <s v="1087903247803838466"/>
    <s v="Tweet"/>
    <n v="0"/>
    <n v="0"/>
    <m/>
    <m/>
    <m/>
    <m/>
    <m/>
    <m/>
    <m/>
    <m/>
    <n v="1"/>
    <s v="1"/>
    <s v="1"/>
    <n v="2"/>
    <n v="22.22222222222222"/>
    <n v="1"/>
    <n v="11.11111111111111"/>
    <n v="0"/>
    <n v="0"/>
    <n v="6"/>
    <n v="66.66666666666667"/>
    <n v="9"/>
  </r>
  <r>
    <s v="ezquid"/>
    <s v="stephaniekelton"/>
    <m/>
    <m/>
    <m/>
    <m/>
    <m/>
    <m/>
    <m/>
    <m/>
    <s v="No"/>
    <n v="50"/>
    <m/>
    <m/>
    <x v="1"/>
    <d v="2019-01-23T08:40:22.000"/>
    <s v="Hard to imagine clearer evidence that #MMT is #winning. https://t.co/2gwiBZMgKv"/>
    <m/>
    <m/>
    <x v="0"/>
    <s v="https://pbs.twimg.com/media/DxkCPHKWwAAFsN-.jpg"/>
    <s v="https://pbs.twimg.com/media/DxkCPHKWwAAFsN-.jpg"/>
    <x v="46"/>
    <s v="https://twitter.com/ezquid/status/1087993430830170112"/>
    <m/>
    <m/>
    <s v="1087993430830170112"/>
    <m/>
    <b v="0"/>
    <n v="0"/>
    <s v=""/>
    <b v="0"/>
    <s v="en"/>
    <m/>
    <s v=""/>
    <b v="0"/>
    <n v="64"/>
    <s v="1087903247803838466"/>
    <s v="Twitter for iPhone"/>
    <b v="0"/>
    <s v="1087903247803838466"/>
    <s v="Tweet"/>
    <n v="0"/>
    <n v="0"/>
    <m/>
    <m/>
    <m/>
    <m/>
    <m/>
    <m/>
    <m/>
    <m/>
    <n v="1"/>
    <s v="1"/>
    <s v="1"/>
    <n v="2"/>
    <n v="22.22222222222222"/>
    <n v="1"/>
    <n v="11.11111111111111"/>
    <n v="0"/>
    <n v="0"/>
    <n v="6"/>
    <n v="66.66666666666667"/>
    <n v="9"/>
  </r>
  <r>
    <s v="dehnts"/>
    <s v="stephaniekelton"/>
    <m/>
    <m/>
    <m/>
    <m/>
    <m/>
    <m/>
    <m/>
    <m/>
    <s v="No"/>
    <n v="51"/>
    <m/>
    <m/>
    <x v="1"/>
    <d v="2019-01-23T09:06:18.000"/>
    <s v="Hard to imagine clearer evidence that #MMT is #winning. https://t.co/2gwiBZMgKv"/>
    <m/>
    <m/>
    <x v="0"/>
    <s v="https://pbs.twimg.com/media/DxkCPHKWwAAFsN-.jpg"/>
    <s v="https://pbs.twimg.com/media/DxkCPHKWwAAFsN-.jpg"/>
    <x v="47"/>
    <s v="https://twitter.com/dehnts/status/1087999955778879488"/>
    <m/>
    <m/>
    <s v="1087999955778879488"/>
    <m/>
    <b v="0"/>
    <n v="0"/>
    <s v=""/>
    <b v="0"/>
    <s v="en"/>
    <m/>
    <s v=""/>
    <b v="0"/>
    <n v="64"/>
    <s v="1087903247803838466"/>
    <s v="Twitter for iPhone"/>
    <b v="0"/>
    <s v="1087903247803838466"/>
    <s v="Tweet"/>
    <n v="0"/>
    <n v="0"/>
    <m/>
    <m/>
    <m/>
    <m/>
    <m/>
    <m/>
    <m/>
    <m/>
    <n v="1"/>
    <s v="1"/>
    <s v="1"/>
    <n v="2"/>
    <n v="22.22222222222222"/>
    <n v="1"/>
    <n v="11.11111111111111"/>
    <n v="0"/>
    <n v="0"/>
    <n v="6"/>
    <n v="66.66666666666667"/>
    <n v="9"/>
  </r>
  <r>
    <s v="thedudedj"/>
    <s v="stephaniekelton"/>
    <m/>
    <m/>
    <m/>
    <m/>
    <m/>
    <m/>
    <m/>
    <m/>
    <s v="No"/>
    <n v="52"/>
    <m/>
    <m/>
    <x v="1"/>
    <d v="2019-01-23T09:26:21.000"/>
    <s v="Hard to imagine clearer evidence that #MMT is #winning. https://t.co/2gwiBZMgKv"/>
    <m/>
    <m/>
    <x v="0"/>
    <s v="https://pbs.twimg.com/media/DxkCPHKWwAAFsN-.jpg"/>
    <s v="https://pbs.twimg.com/media/DxkCPHKWwAAFsN-.jpg"/>
    <x v="48"/>
    <s v="https://twitter.com/thedudedj/status/1088005004517097473"/>
    <m/>
    <m/>
    <s v="1088005004517097473"/>
    <m/>
    <b v="0"/>
    <n v="0"/>
    <s v=""/>
    <b v="0"/>
    <s v="en"/>
    <m/>
    <s v=""/>
    <b v="0"/>
    <n v="64"/>
    <s v="1087903247803838466"/>
    <s v="Twitter for iPhone"/>
    <b v="0"/>
    <s v="1087903247803838466"/>
    <s v="Tweet"/>
    <n v="0"/>
    <n v="0"/>
    <m/>
    <m/>
    <m/>
    <m/>
    <m/>
    <m/>
    <m/>
    <m/>
    <n v="1"/>
    <s v="1"/>
    <s v="1"/>
    <n v="2"/>
    <n v="22.22222222222222"/>
    <n v="1"/>
    <n v="11.11111111111111"/>
    <n v="0"/>
    <n v="0"/>
    <n v="6"/>
    <n v="66.66666666666667"/>
    <n v="9"/>
  </r>
  <r>
    <s v="bradbelltv"/>
    <s v="stephaniekelton"/>
    <m/>
    <m/>
    <m/>
    <m/>
    <m/>
    <m/>
    <m/>
    <m/>
    <s v="No"/>
    <n v="53"/>
    <m/>
    <m/>
    <x v="1"/>
    <d v="2019-01-23T10:18:37.000"/>
    <s v="Hard to imagine clearer evidence that #MMT is #winning. https://t.co/2gwiBZMgKv"/>
    <m/>
    <m/>
    <x v="0"/>
    <s v="https://pbs.twimg.com/media/DxkCPHKWwAAFsN-.jpg"/>
    <s v="https://pbs.twimg.com/media/DxkCPHKWwAAFsN-.jpg"/>
    <x v="49"/>
    <s v="https://twitter.com/bradbelltv/status/1088018157799985156"/>
    <m/>
    <m/>
    <s v="1088018157799985156"/>
    <m/>
    <b v="0"/>
    <n v="0"/>
    <s v=""/>
    <b v="0"/>
    <s v="en"/>
    <m/>
    <s v=""/>
    <b v="0"/>
    <n v="64"/>
    <s v="1087903247803838466"/>
    <s v="Tweetbot for Mac"/>
    <b v="0"/>
    <s v="1087903247803838466"/>
    <s v="Tweet"/>
    <n v="0"/>
    <n v="0"/>
    <m/>
    <m/>
    <m/>
    <m/>
    <m/>
    <m/>
    <m/>
    <m/>
    <n v="1"/>
    <s v="1"/>
    <s v="1"/>
    <n v="2"/>
    <n v="22.22222222222222"/>
    <n v="1"/>
    <n v="11.11111111111111"/>
    <n v="0"/>
    <n v="0"/>
    <n v="6"/>
    <n v="66.66666666666667"/>
    <n v="9"/>
  </r>
  <r>
    <s v="philforcongress"/>
    <s v="stephaniekelton"/>
    <m/>
    <m/>
    <m/>
    <m/>
    <m/>
    <m/>
    <m/>
    <m/>
    <s v="No"/>
    <n v="54"/>
    <m/>
    <m/>
    <x v="1"/>
    <d v="2019-01-23T11:21:12.000"/>
    <s v="Hard to imagine clearer evidence that #MMT is #winning. https://t.co/2gwiBZMgKv"/>
    <m/>
    <m/>
    <x v="0"/>
    <s v="https://pbs.twimg.com/media/DxkCPHKWwAAFsN-.jpg"/>
    <s v="https://pbs.twimg.com/media/DxkCPHKWwAAFsN-.jpg"/>
    <x v="50"/>
    <s v="https://twitter.com/philforcongress/status/1088033907793166337"/>
    <m/>
    <m/>
    <s v="1088033907793166337"/>
    <m/>
    <b v="0"/>
    <n v="0"/>
    <s v=""/>
    <b v="0"/>
    <s v="en"/>
    <m/>
    <s v=""/>
    <b v="0"/>
    <n v="64"/>
    <s v="1087903247803838466"/>
    <s v="Twitter Web Client"/>
    <b v="0"/>
    <s v="1087903247803838466"/>
    <s v="Tweet"/>
    <n v="0"/>
    <n v="0"/>
    <m/>
    <m/>
    <m/>
    <m/>
    <m/>
    <m/>
    <m/>
    <m/>
    <n v="1"/>
    <s v="1"/>
    <s v="1"/>
    <n v="2"/>
    <n v="22.22222222222222"/>
    <n v="1"/>
    <n v="11.11111111111111"/>
    <n v="0"/>
    <n v="0"/>
    <n v="6"/>
    <n v="66.66666666666667"/>
    <n v="9"/>
  </r>
  <r>
    <s v="dalek_fan"/>
    <s v="stephaniekelton"/>
    <m/>
    <m/>
    <m/>
    <m/>
    <m/>
    <m/>
    <m/>
    <m/>
    <s v="No"/>
    <n v="55"/>
    <m/>
    <m/>
    <x v="1"/>
    <d v="2019-01-23T12:09:57.000"/>
    <s v="Hard to imagine clearer evidence that #MMT is #winning. https://t.co/2gwiBZMgKv"/>
    <m/>
    <m/>
    <x v="0"/>
    <s v="https://pbs.twimg.com/media/DxkCPHKWwAAFsN-.jpg"/>
    <s v="https://pbs.twimg.com/media/DxkCPHKWwAAFsN-.jpg"/>
    <x v="51"/>
    <s v="https://twitter.com/dalek_fan/status/1088046173427023872"/>
    <m/>
    <m/>
    <s v="1088046173427023872"/>
    <m/>
    <b v="0"/>
    <n v="0"/>
    <s v=""/>
    <b v="0"/>
    <s v="en"/>
    <m/>
    <s v=""/>
    <b v="0"/>
    <n v="64"/>
    <s v="1087903247803838466"/>
    <s v="Twitter Web App"/>
    <b v="0"/>
    <s v="1087903247803838466"/>
    <s v="Tweet"/>
    <n v="0"/>
    <n v="0"/>
    <m/>
    <m/>
    <m/>
    <m/>
    <m/>
    <m/>
    <m/>
    <m/>
    <n v="1"/>
    <s v="1"/>
    <s v="1"/>
    <n v="2"/>
    <n v="22.22222222222222"/>
    <n v="1"/>
    <n v="11.11111111111111"/>
    <n v="0"/>
    <n v="0"/>
    <n v="6"/>
    <n v="66.66666666666667"/>
    <n v="9"/>
  </r>
  <r>
    <s v="caseytjaden"/>
    <s v="stephaniekelton"/>
    <m/>
    <m/>
    <m/>
    <m/>
    <m/>
    <m/>
    <m/>
    <m/>
    <s v="No"/>
    <n v="56"/>
    <m/>
    <m/>
    <x v="1"/>
    <d v="2019-01-23T13:31:56.000"/>
    <s v="Hard to imagine clearer evidence that #MMT is #winning. https://t.co/2gwiBZMgKv"/>
    <m/>
    <m/>
    <x v="0"/>
    <s v="https://pbs.twimg.com/media/DxkCPHKWwAAFsN-.jpg"/>
    <s v="https://pbs.twimg.com/media/DxkCPHKWwAAFsN-.jpg"/>
    <x v="52"/>
    <s v="https://twitter.com/caseytjaden/status/1088066807393648641"/>
    <m/>
    <m/>
    <s v="1088066807393648641"/>
    <m/>
    <b v="0"/>
    <n v="0"/>
    <s v=""/>
    <b v="0"/>
    <s v="en"/>
    <m/>
    <s v=""/>
    <b v="0"/>
    <n v="64"/>
    <s v="1087903247803838466"/>
    <s v="Twitter for Android"/>
    <b v="0"/>
    <s v="1087903247803838466"/>
    <s v="Tweet"/>
    <n v="0"/>
    <n v="0"/>
    <m/>
    <m/>
    <m/>
    <m/>
    <m/>
    <m/>
    <m/>
    <m/>
    <n v="1"/>
    <s v="1"/>
    <s v="1"/>
    <n v="2"/>
    <n v="22.22222222222222"/>
    <n v="1"/>
    <n v="11.11111111111111"/>
    <n v="0"/>
    <n v="0"/>
    <n v="6"/>
    <n v="66.66666666666667"/>
    <n v="9"/>
  </r>
  <r>
    <s v="brucepatrick23"/>
    <s v="stephaniekelton"/>
    <m/>
    <m/>
    <m/>
    <m/>
    <m/>
    <m/>
    <m/>
    <m/>
    <s v="No"/>
    <n v="57"/>
    <m/>
    <m/>
    <x v="1"/>
    <d v="2019-01-23T13:37:27.000"/>
    <s v="Hard to imagine clearer evidence that #MMT is #winning. https://t.co/2gwiBZMgKv"/>
    <m/>
    <m/>
    <x v="0"/>
    <s v="https://pbs.twimg.com/media/DxkCPHKWwAAFsN-.jpg"/>
    <s v="https://pbs.twimg.com/media/DxkCPHKWwAAFsN-.jpg"/>
    <x v="53"/>
    <s v="https://twitter.com/brucepatrick23/status/1088068192898113536"/>
    <m/>
    <m/>
    <s v="1088068192898113536"/>
    <m/>
    <b v="0"/>
    <n v="0"/>
    <s v=""/>
    <b v="0"/>
    <s v="en"/>
    <m/>
    <s v=""/>
    <b v="0"/>
    <n v="64"/>
    <s v="1087903247803838466"/>
    <s v="Twitter for Android"/>
    <b v="0"/>
    <s v="1087903247803838466"/>
    <s v="Tweet"/>
    <n v="0"/>
    <n v="0"/>
    <m/>
    <m/>
    <m/>
    <m/>
    <m/>
    <m/>
    <m/>
    <m/>
    <n v="1"/>
    <s v="1"/>
    <s v="1"/>
    <n v="2"/>
    <n v="22.22222222222222"/>
    <n v="1"/>
    <n v="11.11111111111111"/>
    <n v="0"/>
    <n v="0"/>
    <n v="6"/>
    <n v="66.66666666666667"/>
    <n v="9"/>
  </r>
  <r>
    <s v="sdgrumbine"/>
    <s v="stephaniekelton"/>
    <m/>
    <m/>
    <m/>
    <m/>
    <m/>
    <m/>
    <m/>
    <m/>
    <s v="No"/>
    <n v="58"/>
    <m/>
    <m/>
    <x v="1"/>
    <d v="2019-01-23T13:45:15.000"/>
    <s v="Hard to imagine clearer evidence that #MMT is #winning. https://t.co/2gwiBZMgKv"/>
    <m/>
    <m/>
    <x v="0"/>
    <s v="https://pbs.twimg.com/media/DxkCPHKWwAAFsN-.jpg"/>
    <s v="https://pbs.twimg.com/media/DxkCPHKWwAAFsN-.jpg"/>
    <x v="54"/>
    <s v="https://twitter.com/sdgrumbine/status/1088070156595707904"/>
    <m/>
    <m/>
    <s v="1088070156595707904"/>
    <m/>
    <b v="0"/>
    <n v="0"/>
    <s v=""/>
    <b v="0"/>
    <s v="en"/>
    <m/>
    <s v=""/>
    <b v="0"/>
    <n v="64"/>
    <s v="1087903247803838466"/>
    <s v="Twitter for Android"/>
    <b v="0"/>
    <s v="1087903247803838466"/>
    <s v="Tweet"/>
    <n v="0"/>
    <n v="0"/>
    <m/>
    <m/>
    <m/>
    <m/>
    <m/>
    <m/>
    <m/>
    <m/>
    <n v="1"/>
    <s v="1"/>
    <s v="1"/>
    <n v="2"/>
    <n v="22.22222222222222"/>
    <n v="1"/>
    <n v="11.11111111111111"/>
    <n v="0"/>
    <n v="0"/>
    <n v="6"/>
    <n v="66.66666666666667"/>
    <n v="9"/>
  </r>
  <r>
    <s v="chrisatru"/>
    <s v="chrisatru"/>
    <m/>
    <m/>
    <m/>
    <m/>
    <m/>
    <m/>
    <m/>
    <m/>
    <s v="No"/>
    <n v="59"/>
    <m/>
    <m/>
    <x v="0"/>
    <d v="2019-01-23T13:54:58.000"/>
    <s v="😂 ... #Winning #MMT https://t.co/PMfP3Neqz2"/>
    <s v="https://twitter.com/StephanieKelton/status/1087903247803838466"/>
    <s v="twitter.com"/>
    <x v="1"/>
    <m/>
    <s v="http://pbs.twimg.com/profile_images/885667939546005504/KiMt0T1S_normal.jpg"/>
    <x v="55"/>
    <s v="https://twitter.com/chrisatru/status/1088072602445320192"/>
    <m/>
    <m/>
    <s v="1088072602445320192"/>
    <m/>
    <b v="0"/>
    <n v="0"/>
    <s v=""/>
    <b v="1"/>
    <s v="und"/>
    <m/>
    <s v="1087903247803838466"/>
    <b v="0"/>
    <n v="0"/>
    <s v=""/>
    <s v="Twitter Web Client"/>
    <b v="0"/>
    <s v="1088072602445320192"/>
    <s v="Tweet"/>
    <n v="0"/>
    <n v="0"/>
    <m/>
    <m/>
    <m/>
    <m/>
    <m/>
    <m/>
    <m/>
    <m/>
    <n v="1"/>
    <s v="2"/>
    <s v="2"/>
    <n v="1"/>
    <n v="50"/>
    <n v="0"/>
    <n v="0"/>
    <n v="0"/>
    <n v="0"/>
    <n v="1"/>
    <n v="50"/>
    <n v="2"/>
  </r>
  <r>
    <s v="riklongenecker"/>
    <s v="stephaniekelton"/>
    <m/>
    <m/>
    <m/>
    <m/>
    <m/>
    <m/>
    <m/>
    <m/>
    <s v="No"/>
    <n v="60"/>
    <m/>
    <m/>
    <x v="1"/>
    <d v="2019-01-23T14:00:58.000"/>
    <s v="Hard to imagine clearer evidence that #MMT is #winning. https://t.co/2gwiBZMgKv"/>
    <m/>
    <m/>
    <x v="0"/>
    <s v="https://pbs.twimg.com/media/DxkCPHKWwAAFsN-.jpg"/>
    <s v="https://pbs.twimg.com/media/DxkCPHKWwAAFsN-.jpg"/>
    <x v="56"/>
    <s v="https://twitter.com/riklongenecker/status/1088074113950908417"/>
    <m/>
    <m/>
    <s v="1088074113950908417"/>
    <m/>
    <b v="0"/>
    <n v="0"/>
    <s v=""/>
    <b v="0"/>
    <s v="en"/>
    <m/>
    <s v=""/>
    <b v="0"/>
    <n v="64"/>
    <s v="1087903247803838466"/>
    <s v="Twitter Web Client"/>
    <b v="0"/>
    <s v="1087903247803838466"/>
    <s v="Tweet"/>
    <n v="0"/>
    <n v="0"/>
    <m/>
    <m/>
    <m/>
    <m/>
    <m/>
    <m/>
    <m/>
    <m/>
    <n v="1"/>
    <s v="1"/>
    <s v="1"/>
    <n v="2"/>
    <n v="22.22222222222222"/>
    <n v="1"/>
    <n v="11.11111111111111"/>
    <n v="0"/>
    <n v="0"/>
    <n v="6"/>
    <n v="66.66666666666667"/>
    <n v="9"/>
  </r>
  <r>
    <s v="dianabardsley"/>
    <s v="stephaniekelton"/>
    <m/>
    <m/>
    <m/>
    <m/>
    <m/>
    <m/>
    <m/>
    <m/>
    <s v="No"/>
    <n v="61"/>
    <m/>
    <m/>
    <x v="1"/>
    <d v="2019-01-23T14:13:33.000"/>
    <s v="Hard to imagine clearer evidence that #MMT is #winning. https://t.co/2gwiBZMgKv"/>
    <m/>
    <m/>
    <x v="0"/>
    <s v="https://pbs.twimg.com/media/DxkCPHKWwAAFsN-.jpg"/>
    <s v="https://pbs.twimg.com/media/DxkCPHKWwAAFsN-.jpg"/>
    <x v="57"/>
    <s v="https://twitter.com/dianabardsley/status/1088077277433417728"/>
    <m/>
    <m/>
    <s v="1088077277433417728"/>
    <m/>
    <b v="0"/>
    <n v="0"/>
    <s v=""/>
    <b v="0"/>
    <s v="en"/>
    <m/>
    <s v=""/>
    <b v="0"/>
    <n v="64"/>
    <s v="1087903247803838466"/>
    <s v="Twitter for Android"/>
    <b v="0"/>
    <s v="1087903247803838466"/>
    <s v="Tweet"/>
    <n v="0"/>
    <n v="0"/>
    <m/>
    <m/>
    <m/>
    <m/>
    <m/>
    <m/>
    <m/>
    <m/>
    <n v="1"/>
    <s v="1"/>
    <s v="1"/>
    <n v="2"/>
    <n v="22.22222222222222"/>
    <n v="1"/>
    <n v="11.11111111111111"/>
    <n v="0"/>
    <n v="0"/>
    <n v="6"/>
    <n v="66.66666666666667"/>
    <n v="9"/>
  </r>
  <r>
    <s v="carolynmcc"/>
    <s v="stephaniekelton"/>
    <m/>
    <m/>
    <m/>
    <m/>
    <m/>
    <m/>
    <m/>
    <m/>
    <s v="No"/>
    <n v="62"/>
    <m/>
    <m/>
    <x v="1"/>
    <d v="2019-01-23T14:17:47.000"/>
    <s v="Hard to imagine clearer evidence that #MMT is #winning. https://t.co/2gwiBZMgKv"/>
    <m/>
    <m/>
    <x v="0"/>
    <s v="https://pbs.twimg.com/media/DxkCPHKWwAAFsN-.jpg"/>
    <s v="https://pbs.twimg.com/media/DxkCPHKWwAAFsN-.jpg"/>
    <x v="58"/>
    <s v="https://twitter.com/carolynmcc/status/1088078343398932480"/>
    <m/>
    <m/>
    <s v="1088078343398932480"/>
    <m/>
    <b v="0"/>
    <n v="0"/>
    <s v=""/>
    <b v="0"/>
    <s v="en"/>
    <m/>
    <s v=""/>
    <b v="0"/>
    <n v="64"/>
    <s v="1087903247803838466"/>
    <s v="Twitter for iPhone"/>
    <b v="0"/>
    <s v="1087903247803838466"/>
    <s v="Tweet"/>
    <n v="0"/>
    <n v="0"/>
    <m/>
    <m/>
    <m/>
    <m/>
    <m/>
    <m/>
    <m/>
    <m/>
    <n v="1"/>
    <s v="1"/>
    <s v="1"/>
    <n v="2"/>
    <n v="22.22222222222222"/>
    <n v="1"/>
    <n v="11.11111111111111"/>
    <n v="0"/>
    <n v="0"/>
    <n v="6"/>
    <n v="66.66666666666667"/>
    <n v="9"/>
  </r>
  <r>
    <s v="stephaniekelton"/>
    <s v="stephaniekelton"/>
    <m/>
    <m/>
    <m/>
    <m/>
    <m/>
    <m/>
    <m/>
    <m/>
    <s v="No"/>
    <n v="63"/>
    <m/>
    <m/>
    <x v="0"/>
    <d v="2019-01-23T02:42:01.000"/>
    <s v="Hard to imagine clearer evidence that #MMT is #winning. https://t.co/2gwiBZMgKv"/>
    <m/>
    <m/>
    <x v="0"/>
    <s v="https://pbs.twimg.com/media/DxkCPHKWwAAFsN-.jpg"/>
    <s v="https://pbs.twimg.com/media/DxkCPHKWwAAFsN-.jpg"/>
    <x v="59"/>
    <s v="https://twitter.com/stephaniekelton/status/1087903247803838466"/>
    <m/>
    <m/>
    <s v="1087903247803838466"/>
    <m/>
    <b v="0"/>
    <n v="278"/>
    <s v=""/>
    <b v="0"/>
    <s v="en"/>
    <m/>
    <s v=""/>
    <b v="0"/>
    <n v="64"/>
    <s v=""/>
    <s v="Twitter for iPhone"/>
    <b v="0"/>
    <s v="1087903247803838466"/>
    <s v="Tweet"/>
    <n v="0"/>
    <n v="0"/>
    <m/>
    <m/>
    <m/>
    <m/>
    <m/>
    <m/>
    <m/>
    <m/>
    <n v="1"/>
    <s v="1"/>
    <s v="1"/>
    <n v="2"/>
    <n v="22.22222222222222"/>
    <n v="1"/>
    <n v="11.11111111111111"/>
    <n v="0"/>
    <n v="0"/>
    <n v="6"/>
    <n v="66.66666666666667"/>
    <n v="9"/>
  </r>
  <r>
    <s v="gaius_publius"/>
    <s v="stephaniekelton"/>
    <m/>
    <m/>
    <m/>
    <m/>
    <m/>
    <m/>
    <m/>
    <m/>
    <s v="No"/>
    <n v="64"/>
    <m/>
    <m/>
    <x v="1"/>
    <d v="2019-01-23T15:20:00.000"/>
    <s v="Hard to imagine clearer evidence that #MMT is #winning. https://t.co/2gwiBZMgKv"/>
    <m/>
    <m/>
    <x v="0"/>
    <s v="https://pbs.twimg.com/media/DxkCPHKWwAAFsN-.jpg"/>
    <s v="https://pbs.twimg.com/media/DxkCPHKWwAAFsN-.jpg"/>
    <x v="60"/>
    <s v="https://twitter.com/gaius_publius/status/1088094002337988609"/>
    <m/>
    <m/>
    <s v="1088094002337988609"/>
    <m/>
    <b v="0"/>
    <n v="0"/>
    <s v=""/>
    <b v="0"/>
    <s v="en"/>
    <m/>
    <s v=""/>
    <b v="0"/>
    <n v="64"/>
    <s v="1087903247803838466"/>
    <s v="Twitter Web Client"/>
    <b v="0"/>
    <s v="1087903247803838466"/>
    <s v="Tweet"/>
    <n v="0"/>
    <n v="0"/>
    <m/>
    <m/>
    <m/>
    <m/>
    <m/>
    <m/>
    <m/>
    <m/>
    <n v="1"/>
    <s v="1"/>
    <s v="1"/>
    <n v="2"/>
    <n v="22.22222222222222"/>
    <n v="1"/>
    <n v="11.11111111111111"/>
    <n v="0"/>
    <n v="0"/>
    <n v="6"/>
    <n v="66.66666666666667"/>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44"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6"/>
    <field x="65"/>
    <field x="64"/>
    <field x="22"/>
  </rowFields>
  <rowItems count="19">
    <i>
      <x v="1"/>
    </i>
    <i r="1">
      <x v="1"/>
    </i>
    <i r="2">
      <x v="23"/>
    </i>
    <i r="3">
      <x v="1"/>
    </i>
    <i r="3">
      <x v="3"/>
    </i>
    <i r="3">
      <x v="4"/>
    </i>
    <i r="3">
      <x v="5"/>
    </i>
    <i r="3">
      <x v="6"/>
    </i>
    <i r="3">
      <x v="7"/>
    </i>
    <i r="3">
      <x v="8"/>
    </i>
    <i r="3">
      <x v="9"/>
    </i>
    <i r="3">
      <x v="10"/>
    </i>
    <i r="3">
      <x v="11"/>
    </i>
    <i r="3">
      <x v="12"/>
    </i>
    <i r="3">
      <x v="13"/>
    </i>
    <i r="3">
      <x v="14"/>
    </i>
    <i r="3">
      <x v="15"/>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34710"/>
  <slicer name="Hashtags in Tweet" cache="Slicer_Hashtags_in_Tweet" caption="Hashtags in Tweet" rowHeight="234710"/>
</slicers>
</file>

<file path=xl/tables/table1.xml><?xml version="1.0" encoding="utf-8"?>
<table xmlns="http://schemas.openxmlformats.org/spreadsheetml/2006/main" id="1" name="Edges" displayName="Edges" ref="A2:BL64" totalsRowShown="0" headerRowDxfId="364" dataDxfId="363">
  <autoFilter ref="A2:BL64"/>
  <tableColumns count="64">
    <tableColumn id="1" name="Vertex 1" dataDxfId="313"/>
    <tableColumn id="2" name="Vertex 2" dataDxfId="311"/>
    <tableColumn id="3" name="Color" dataDxfId="312"/>
    <tableColumn id="4" name="Width" dataDxfId="362"/>
    <tableColumn id="11" name="Style" dataDxfId="361"/>
    <tableColumn id="5" name="Opacity" dataDxfId="360"/>
    <tableColumn id="6" name="Visibility" dataDxfId="359"/>
    <tableColumn id="10" name="Label" dataDxfId="358"/>
    <tableColumn id="12" name="Label Text Color" dataDxfId="357"/>
    <tableColumn id="13" name="Label Font Size" dataDxfId="356"/>
    <tableColumn id="14" name="Reciprocated?" dataDxfId="94"/>
    <tableColumn id="7" name="ID" dataDxfId="355"/>
    <tableColumn id="9" name="Dynamic Filter" dataDxfId="354"/>
    <tableColumn id="8" name="Add Your Own Columns Here" dataDxfId="310"/>
    <tableColumn id="15" name="Relationship" dataDxfId="309"/>
    <tableColumn id="16" name="Relationship Date (UTC)" dataDxfId="308"/>
    <tableColumn id="17" name="Tweet" dataDxfId="307"/>
    <tableColumn id="18" name="URLs in Tweet" dataDxfId="306"/>
    <tableColumn id="19" name="Domains in Tweet" dataDxfId="305"/>
    <tableColumn id="20" name="Hashtags in Tweet" dataDxfId="304"/>
    <tableColumn id="21" name="Media in Tweet" dataDxfId="303"/>
    <tableColumn id="22" name="Tweet Image File" dataDxfId="302"/>
    <tableColumn id="23" name="Tweet Date (UTC)" dataDxfId="301"/>
    <tableColumn id="24" name="Twitter Page for Tweet" dataDxfId="300"/>
    <tableColumn id="25" name="Latitude" dataDxfId="299"/>
    <tableColumn id="26" name="Longitude" dataDxfId="298"/>
    <tableColumn id="27" name="Imported ID" dataDxfId="297"/>
    <tableColumn id="28" name="In-Reply-To Tweet ID" dataDxfId="296"/>
    <tableColumn id="29" name="Favorited" dataDxfId="295"/>
    <tableColumn id="30" name="Favorite Count" dataDxfId="294"/>
    <tableColumn id="31" name="In-Reply-To User ID" dataDxfId="293"/>
    <tableColumn id="32" name="Is Quote Status" dataDxfId="292"/>
    <tableColumn id="33" name="Language" dataDxfId="291"/>
    <tableColumn id="34" name="Possibly Sensitive" dataDxfId="290"/>
    <tableColumn id="35" name="Quoted Status ID" dataDxfId="289"/>
    <tableColumn id="36" name="Retweeted" dataDxfId="288"/>
    <tableColumn id="37" name="Retweet Count" dataDxfId="287"/>
    <tableColumn id="38" name="Retweet ID" dataDxfId="286"/>
    <tableColumn id="39" name="Source" dataDxfId="285"/>
    <tableColumn id="40" name="Truncated" dataDxfId="284"/>
    <tableColumn id="41" name="Unified Twitter ID" dataDxfId="283"/>
    <tableColumn id="42" name="Imported Tweet Type" dataDxfId="282"/>
    <tableColumn id="43" name="Added By Extended Analysis" dataDxfId="281"/>
    <tableColumn id="44" name="Corrected By Extended Analysis" dataDxfId="280"/>
    <tableColumn id="45" name="Place Bounding Box" dataDxfId="279"/>
    <tableColumn id="46" name="Place Country" dataDxfId="278"/>
    <tableColumn id="47" name="Place Country Code" dataDxfId="277"/>
    <tableColumn id="48" name="Place Full Name" dataDxfId="276"/>
    <tableColumn id="49" name="Place ID" dataDxfId="275"/>
    <tableColumn id="50" name="Place Name" dataDxfId="274"/>
    <tableColumn id="51" name="Place Type" dataDxfId="273"/>
    <tableColumn id="52" name="Place URL" dataDxfId="272"/>
    <tableColumn id="53" name="Edge Weight"/>
    <tableColumn id="54" name="Vertex 1 Group" dataDxfId="235">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4" totalsRowShown="0" headerRowDxfId="234" dataDxfId="233">
  <autoFilter ref="A2:C4"/>
  <tableColumns count="3">
    <tableColumn id="1" name="Group 1" dataDxfId="232"/>
    <tableColumn id="2" name="Group 2" dataDxfId="231"/>
    <tableColumn id="3" name="Edges" dataDxfId="230"/>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F3" totalsRowShown="0" headerRowDxfId="227" dataDxfId="226">
  <autoFilter ref="A1:F3"/>
  <tableColumns count="6">
    <tableColumn id="1" name="Top URLs in Tweet in Entire Graph" dataDxfId="225"/>
    <tableColumn id="2" name="Entire Graph Count" dataDxfId="224"/>
    <tableColumn id="3" name="Top URLs in Tweet in G1" dataDxfId="223"/>
    <tableColumn id="4" name="G1 Count" dataDxfId="222"/>
    <tableColumn id="5" name="Top URLs in Tweet in G2" dataDxfId="221"/>
    <tableColumn id="6" name="G2 Count" dataDxfId="220"/>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6:F7" totalsRowShown="0" headerRowDxfId="219" dataDxfId="218">
  <autoFilter ref="A6:F7"/>
  <tableColumns count="6">
    <tableColumn id="1" name="Top Domains in Tweet in Entire Graph" dataDxfId="217"/>
    <tableColumn id="2" name="Entire Graph Count" dataDxfId="216"/>
    <tableColumn id="3" name="Top Domains in Tweet in G1" dataDxfId="215"/>
    <tableColumn id="4" name="G1 Count" dataDxfId="214"/>
    <tableColumn id="5" name="Top Domains in Tweet in G2" dataDxfId="213"/>
    <tableColumn id="6" name="G2 Count" dataDxfId="212"/>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0:F12" totalsRowShown="0" headerRowDxfId="211" dataDxfId="210">
  <autoFilter ref="A10:F12"/>
  <tableColumns count="6">
    <tableColumn id="1" name="Top Hashtags in Tweet in Entire Graph" dataDxfId="209"/>
    <tableColumn id="2" name="Entire Graph Count" dataDxfId="208"/>
    <tableColumn id="3" name="Top Hashtags in Tweet in G1" dataDxfId="207"/>
    <tableColumn id="4" name="G1 Count" dataDxfId="206"/>
    <tableColumn id="5" name="Top Hashtags in Tweet in G2" dataDxfId="205"/>
    <tableColumn id="6" name="G2 Count" dataDxfId="20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5:F25" totalsRowShown="0" headerRowDxfId="202" dataDxfId="201">
  <autoFilter ref="A15:F25"/>
  <tableColumns count="6">
    <tableColumn id="1" name="Top Words in Tweet in Entire Graph" dataDxfId="200"/>
    <tableColumn id="2" name="Entire Graph Count" dataDxfId="199"/>
    <tableColumn id="3" name="Top Words in Tweet in G1" dataDxfId="198"/>
    <tableColumn id="4" name="G1 Count" dataDxfId="197"/>
    <tableColumn id="5" name="Top Words in Tweet in G2" dataDxfId="196"/>
    <tableColumn id="6" name="G2 Count" dataDxfId="195"/>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28:F33" totalsRowShown="0" headerRowDxfId="193" dataDxfId="192">
  <autoFilter ref="A28:F33"/>
  <tableColumns count="6">
    <tableColumn id="1" name="Top Word Pairs in Tweet in Entire Graph" dataDxfId="191"/>
    <tableColumn id="2" name="Entire Graph Count" dataDxfId="190"/>
    <tableColumn id="3" name="Top Word Pairs in Tweet in G1" dataDxfId="189"/>
    <tableColumn id="4" name="G1 Count" dataDxfId="188"/>
    <tableColumn id="5" name="Top Word Pairs in Tweet in G2" dataDxfId="187"/>
    <tableColumn id="6" name="G2 Count" dataDxfId="186"/>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36:F37" totalsRowShown="0" headerRowDxfId="184" dataDxfId="183">
  <autoFilter ref="A36:F37"/>
  <tableColumns count="6">
    <tableColumn id="1" name="Top Replied-To in Entire Graph" dataDxfId="182"/>
    <tableColumn id="2" name="Entire Graph Count" dataDxfId="178"/>
    <tableColumn id="3" name="Top Replied-To in G1" dataDxfId="177"/>
    <tableColumn id="4" name="G1 Count" dataDxfId="174"/>
    <tableColumn id="5" name="Top Replied-To in G2" dataDxfId="173"/>
    <tableColumn id="6" name="G2 Count" dataDxfId="172"/>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39:F40" totalsRowShown="0" headerRowDxfId="181" dataDxfId="180">
  <autoFilter ref="A39:F40"/>
  <tableColumns count="6">
    <tableColumn id="1" name="Top Mentioned in Entire Graph" dataDxfId="179"/>
    <tableColumn id="2" name="Entire Graph Count" dataDxfId="176"/>
    <tableColumn id="3" name="Top Mentioned in G1" dataDxfId="175"/>
    <tableColumn id="4" name="G1 Count" dataDxfId="171"/>
    <tableColumn id="5" name="Top Mentioned in G2" dataDxfId="170"/>
    <tableColumn id="6" name="G2 Count" dataDxfId="169"/>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42:F52" totalsRowShown="0" headerRowDxfId="166" dataDxfId="165">
  <autoFilter ref="A42:F52"/>
  <tableColumns count="6">
    <tableColumn id="1" name="Top Tweeters in Entire Graph" dataDxfId="164"/>
    <tableColumn id="2" name="Entire Graph Count" dataDxfId="163"/>
    <tableColumn id="3" name="Top Tweeters in G1" dataDxfId="162"/>
    <tableColumn id="4" name="G1 Count" dataDxfId="161"/>
    <tableColumn id="5" name="Top Tweeters in G2" dataDxfId="160"/>
    <tableColumn id="6" name="G2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4" totalsRowShown="0" headerRowDxfId="353" dataDxfId="352">
  <autoFilter ref="A2:BT64"/>
  <tableColumns count="72">
    <tableColumn id="1" name="Vertex" dataDxfId="351"/>
    <tableColumn id="72" name="Subgraph"/>
    <tableColumn id="2" name="Color" dataDxfId="350"/>
    <tableColumn id="5" name="Shape" dataDxfId="349"/>
    <tableColumn id="6" name="Size" dataDxfId="348"/>
    <tableColumn id="4" name="Opacity" dataDxfId="252"/>
    <tableColumn id="7" name="Image File" dataDxfId="250"/>
    <tableColumn id="3" name="Visibility" dataDxfId="251"/>
    <tableColumn id="10" name="Label" dataDxfId="347"/>
    <tableColumn id="16" name="Label Fill Color" dataDxfId="346"/>
    <tableColumn id="9" name="Label Position" dataDxfId="246"/>
    <tableColumn id="8" name="Tooltip" dataDxfId="244"/>
    <tableColumn id="18" name="Layout Order" dataDxfId="245"/>
    <tableColumn id="13" name="X" dataDxfId="345"/>
    <tableColumn id="14" name="Y" dataDxfId="344"/>
    <tableColumn id="12" name="Locked?" dataDxfId="343"/>
    <tableColumn id="19" name="Polar R" dataDxfId="342"/>
    <tableColumn id="20" name="Polar Angle" dataDxfId="34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40"/>
    <tableColumn id="28" name="Dynamic Filter" dataDxfId="339"/>
    <tableColumn id="17" name="Add Your Own Columns Here" dataDxfId="271"/>
    <tableColumn id="30" name="Name" dataDxfId="270"/>
    <tableColumn id="31" name="Followed" dataDxfId="269"/>
    <tableColumn id="32" name="Followers" dataDxfId="268"/>
    <tableColumn id="33" name="Tweets" dataDxfId="267"/>
    <tableColumn id="34" name="Favorites" dataDxfId="266"/>
    <tableColumn id="35" name="Time Zone UTC Offset (Seconds)" dataDxfId="265"/>
    <tableColumn id="36" name="Description" dataDxfId="264"/>
    <tableColumn id="37" name="Location" dataDxfId="263"/>
    <tableColumn id="38" name="Web" dataDxfId="262"/>
    <tableColumn id="39" name="Time Zone" dataDxfId="261"/>
    <tableColumn id="40" name="Joined Twitter Date (UTC)" dataDxfId="260"/>
    <tableColumn id="41" name="Profile Banner Url" dataDxfId="259"/>
    <tableColumn id="42" name="Default Profile" dataDxfId="258"/>
    <tableColumn id="43" name="Default Profile Image" dataDxfId="257"/>
    <tableColumn id="44" name="Geo Enabled" dataDxfId="256"/>
    <tableColumn id="45" name="Language" dataDxfId="255"/>
    <tableColumn id="46" name="Listed Count" dataDxfId="254"/>
    <tableColumn id="47" name="Profile Background Image Url" dataDxfId="253"/>
    <tableColumn id="48" name="Verified" dataDxfId="249"/>
    <tableColumn id="49" name="Custom Menu Item Text" dataDxfId="248"/>
    <tableColumn id="50" name="Custom Menu Item Action" dataDxfId="247"/>
    <tableColumn id="51" name="Tweeted Search Term?" dataDxfId="236"/>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20" totalsRowShown="0" headerRowDxfId="147" dataDxfId="146">
  <autoFilter ref="A1:G20"/>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1" totalsRowShown="0" headerRowDxfId="138" dataDxfId="137">
  <autoFilter ref="A1:L11"/>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64" totalsRowShown="0" headerRowDxfId="64" dataDxfId="63">
  <autoFilter ref="A2:BL6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338">
  <autoFilter ref="A2:AO4"/>
  <tableColumns count="41">
    <tableColumn id="1" name="Group" dataDxfId="243"/>
    <tableColumn id="2" name="Vertex Color" dataDxfId="242"/>
    <tableColumn id="3" name="Vertex Shape" dataDxfId="240"/>
    <tableColumn id="22" name="Visibility" dataDxfId="241"/>
    <tableColumn id="4" name="Collapsed?"/>
    <tableColumn id="18" name="Label" dataDxfId="337"/>
    <tableColumn id="20" name="Collapsed X"/>
    <tableColumn id="21" name="Collapsed Y"/>
    <tableColumn id="6" name="ID" dataDxfId="336"/>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03"/>
    <tableColumn id="27" name="Top Hashtags in Tweet" dataDxfId="194"/>
    <tableColumn id="28" name="Top Words in Tweet" dataDxfId="185"/>
    <tableColumn id="29" name="Top Word Pairs in Tweet" dataDxfId="168"/>
    <tableColumn id="30" name="Top Replied-To in Tweet" dataDxfId="167"/>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3" totalsRowShown="0" headerRowDxfId="335" dataDxfId="334">
  <autoFilter ref="A1:C63"/>
  <tableColumns count="3">
    <tableColumn id="1" name="Group" dataDxfId="239"/>
    <tableColumn id="2" name="Vertex" dataDxfId="238"/>
    <tableColumn id="3" name="Vertex ID" dataDxfId="23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229"/>
    <tableColumn id="2" name="Value" dataDxfId="22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3"/>
    <tableColumn id="2" name="Degree Frequency" dataDxfId="332">
      <calculatedColumnFormula>COUNTIF(Vertices[Degree], "&gt;= " &amp; D2) - COUNTIF(Vertices[Degree], "&gt;=" &amp; D3)</calculatedColumnFormula>
    </tableColumn>
    <tableColumn id="3" name="In-Degree Bin" dataDxfId="331"/>
    <tableColumn id="4" name="In-Degree Frequency" dataDxfId="330">
      <calculatedColumnFormula>COUNTIF(Vertices[In-Degree], "&gt;= " &amp; F2) - COUNTIF(Vertices[In-Degree], "&gt;=" &amp; F3)</calculatedColumnFormula>
    </tableColumn>
    <tableColumn id="5" name="Out-Degree Bin" dataDxfId="329"/>
    <tableColumn id="6" name="Out-Degree Frequency" dataDxfId="328">
      <calculatedColumnFormula>COUNTIF(Vertices[Out-Degree], "&gt;= " &amp; H2) - COUNTIF(Vertices[Out-Degree], "&gt;=" &amp; H3)</calculatedColumnFormula>
    </tableColumn>
    <tableColumn id="7" name="Betweenness Centrality Bin" dataDxfId="327"/>
    <tableColumn id="8" name="Betweenness Centrality Frequency" dataDxfId="326">
      <calculatedColumnFormula>COUNTIF(Vertices[Betweenness Centrality], "&gt;= " &amp; J2) - COUNTIF(Vertices[Betweenness Centrality], "&gt;=" &amp; J3)</calculatedColumnFormula>
    </tableColumn>
    <tableColumn id="9" name="Closeness Centrality Bin" dataDxfId="325"/>
    <tableColumn id="10" name="Closeness Centrality Frequency" dataDxfId="324">
      <calculatedColumnFormula>COUNTIF(Vertices[Closeness Centrality], "&gt;= " &amp; L2) - COUNTIF(Vertices[Closeness Centrality], "&gt;=" &amp; L3)</calculatedColumnFormula>
    </tableColumn>
    <tableColumn id="11" name="Eigenvector Centrality Bin" dataDxfId="323"/>
    <tableColumn id="12" name="Eigenvector Centrality Frequency" dataDxfId="322">
      <calculatedColumnFormula>COUNTIF(Vertices[Eigenvector Centrality], "&gt;= " &amp; N2) - COUNTIF(Vertices[Eigenvector Centrality], "&gt;=" &amp; N3)</calculatedColumnFormula>
    </tableColumn>
    <tableColumn id="18" name="PageRank Bin" dataDxfId="321"/>
    <tableColumn id="17" name="PageRank Frequency" dataDxfId="320">
      <calculatedColumnFormula>COUNTIF(Vertices[Eigenvector Centrality], "&gt;= " &amp; P2) - COUNTIF(Vertices[Eigenvector Centrality], "&gt;=" &amp; P3)</calculatedColumnFormula>
    </tableColumn>
    <tableColumn id="13" name="Clustering Coefficient Bin" dataDxfId="319"/>
    <tableColumn id="14" name="Clustering Coefficient Frequency" dataDxfId="318">
      <calculatedColumnFormula>COUNTIF(Vertices[Clustering Coefficient], "&gt;= " &amp; R2) - COUNTIF(Vertices[Clustering Coefficient], "&gt;=" &amp; R3)</calculatedColumnFormula>
    </tableColumn>
    <tableColumn id="15" name="Dynamic Filter Bin" dataDxfId="317"/>
    <tableColumn id="16" name="Dynamic Filter Frequency" dataDxfId="31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1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videotroph/status/1087805145960902656" TargetMode="External" /><Relationship Id="rId2" Type="http://schemas.openxmlformats.org/officeDocument/2006/relationships/hyperlink" Target="https://twitter.com/StephanieKelton/status/1087903247803838466" TargetMode="External" /><Relationship Id="rId3" Type="http://schemas.openxmlformats.org/officeDocument/2006/relationships/hyperlink" Target="https://pbs.twimg.com/media/DxkCPHKWwAAFsN-.jpg" TargetMode="External" /><Relationship Id="rId4" Type="http://schemas.openxmlformats.org/officeDocument/2006/relationships/hyperlink" Target="https://pbs.twimg.com/media/DxkCPHKWwAAFsN-.jpg" TargetMode="External" /><Relationship Id="rId5" Type="http://schemas.openxmlformats.org/officeDocument/2006/relationships/hyperlink" Target="https://pbs.twimg.com/media/DxkCPHKWwAAFsN-.jpg" TargetMode="External" /><Relationship Id="rId6" Type="http://schemas.openxmlformats.org/officeDocument/2006/relationships/hyperlink" Target="https://pbs.twimg.com/media/DxkCPHKWwAAFsN-.jpg" TargetMode="External" /><Relationship Id="rId7" Type="http://schemas.openxmlformats.org/officeDocument/2006/relationships/hyperlink" Target="https://pbs.twimg.com/media/DxkCPHKWwAAFsN-.jpg" TargetMode="External" /><Relationship Id="rId8" Type="http://schemas.openxmlformats.org/officeDocument/2006/relationships/hyperlink" Target="https://pbs.twimg.com/media/DxkCPHKWwAAFsN-.jpg" TargetMode="External" /><Relationship Id="rId9" Type="http://schemas.openxmlformats.org/officeDocument/2006/relationships/hyperlink" Target="https://pbs.twimg.com/media/DxkCPHKWwAAFsN-.jpg" TargetMode="External" /><Relationship Id="rId10" Type="http://schemas.openxmlformats.org/officeDocument/2006/relationships/hyperlink" Target="https://pbs.twimg.com/media/DxkCPHKWwAAFsN-.jpg" TargetMode="External" /><Relationship Id="rId11" Type="http://schemas.openxmlformats.org/officeDocument/2006/relationships/hyperlink" Target="https://pbs.twimg.com/media/DxkCPHKWwAAFsN-.jpg" TargetMode="External" /><Relationship Id="rId12" Type="http://schemas.openxmlformats.org/officeDocument/2006/relationships/hyperlink" Target="https://pbs.twimg.com/media/DxkCPHKWwAAFsN-.jpg" TargetMode="External" /><Relationship Id="rId13" Type="http://schemas.openxmlformats.org/officeDocument/2006/relationships/hyperlink" Target="https://pbs.twimg.com/media/DxkCPHKWwAAFsN-.jpg" TargetMode="External" /><Relationship Id="rId14" Type="http://schemas.openxmlformats.org/officeDocument/2006/relationships/hyperlink" Target="https://pbs.twimg.com/media/DxkCPHKWwAAFsN-.jpg" TargetMode="External" /><Relationship Id="rId15" Type="http://schemas.openxmlformats.org/officeDocument/2006/relationships/hyperlink" Target="https://pbs.twimg.com/media/DxkCPHKWwAAFsN-.jpg" TargetMode="External" /><Relationship Id="rId16" Type="http://schemas.openxmlformats.org/officeDocument/2006/relationships/hyperlink" Target="https://pbs.twimg.com/media/DxkCPHKWwAAFsN-.jpg" TargetMode="External" /><Relationship Id="rId17" Type="http://schemas.openxmlformats.org/officeDocument/2006/relationships/hyperlink" Target="https://pbs.twimg.com/media/DxkCPHKWwAAFsN-.jpg" TargetMode="External" /><Relationship Id="rId18" Type="http://schemas.openxmlformats.org/officeDocument/2006/relationships/hyperlink" Target="https://pbs.twimg.com/media/DxkCPHKWwAAFsN-.jpg" TargetMode="External" /><Relationship Id="rId19" Type="http://schemas.openxmlformats.org/officeDocument/2006/relationships/hyperlink" Target="https://pbs.twimg.com/media/DxkCPHKWwAAFsN-.jpg" TargetMode="External" /><Relationship Id="rId20" Type="http://schemas.openxmlformats.org/officeDocument/2006/relationships/hyperlink" Target="https://pbs.twimg.com/media/DxkCPHKWwAAFsN-.jpg" TargetMode="External" /><Relationship Id="rId21" Type="http://schemas.openxmlformats.org/officeDocument/2006/relationships/hyperlink" Target="https://pbs.twimg.com/media/DxkCPHKWwAAFsN-.jpg" TargetMode="External" /><Relationship Id="rId22" Type="http://schemas.openxmlformats.org/officeDocument/2006/relationships/hyperlink" Target="https://pbs.twimg.com/media/DxkCPHKWwAAFsN-.jpg" TargetMode="External" /><Relationship Id="rId23" Type="http://schemas.openxmlformats.org/officeDocument/2006/relationships/hyperlink" Target="https://pbs.twimg.com/media/DxkCPHKWwAAFsN-.jpg" TargetMode="External" /><Relationship Id="rId24" Type="http://schemas.openxmlformats.org/officeDocument/2006/relationships/hyperlink" Target="https://pbs.twimg.com/media/DxkCPHKWwAAFsN-.jpg" TargetMode="External" /><Relationship Id="rId25" Type="http://schemas.openxmlformats.org/officeDocument/2006/relationships/hyperlink" Target="https://pbs.twimg.com/media/DxkCPHKWwAAFsN-.jpg" TargetMode="External" /><Relationship Id="rId26" Type="http://schemas.openxmlformats.org/officeDocument/2006/relationships/hyperlink" Target="https://pbs.twimg.com/media/DxkCPHKWwAAFsN-.jpg" TargetMode="External" /><Relationship Id="rId27" Type="http://schemas.openxmlformats.org/officeDocument/2006/relationships/hyperlink" Target="https://pbs.twimg.com/media/DxkCPHKWwAAFsN-.jpg" TargetMode="External" /><Relationship Id="rId28" Type="http://schemas.openxmlformats.org/officeDocument/2006/relationships/hyperlink" Target="https://pbs.twimg.com/media/DxkCPHKWwAAFsN-.jpg" TargetMode="External" /><Relationship Id="rId29" Type="http://schemas.openxmlformats.org/officeDocument/2006/relationships/hyperlink" Target="https://pbs.twimg.com/media/DxkCPHKWwAAFsN-.jpg" TargetMode="External" /><Relationship Id="rId30" Type="http://schemas.openxmlformats.org/officeDocument/2006/relationships/hyperlink" Target="https://pbs.twimg.com/media/DxkCPHKWwAAFsN-.jpg" TargetMode="External" /><Relationship Id="rId31" Type="http://schemas.openxmlformats.org/officeDocument/2006/relationships/hyperlink" Target="https://pbs.twimg.com/media/DxkCPHKWwAAFsN-.jpg" TargetMode="External" /><Relationship Id="rId32" Type="http://schemas.openxmlformats.org/officeDocument/2006/relationships/hyperlink" Target="https://pbs.twimg.com/media/DxkCPHKWwAAFsN-.jpg" TargetMode="External" /><Relationship Id="rId33" Type="http://schemas.openxmlformats.org/officeDocument/2006/relationships/hyperlink" Target="https://pbs.twimg.com/media/DxkCPHKWwAAFsN-.jpg" TargetMode="External" /><Relationship Id="rId34" Type="http://schemas.openxmlformats.org/officeDocument/2006/relationships/hyperlink" Target="https://pbs.twimg.com/media/DxkCPHKWwAAFsN-.jpg" TargetMode="External" /><Relationship Id="rId35" Type="http://schemas.openxmlformats.org/officeDocument/2006/relationships/hyperlink" Target="https://pbs.twimg.com/media/DxkCPHKWwAAFsN-.jpg" TargetMode="External" /><Relationship Id="rId36" Type="http://schemas.openxmlformats.org/officeDocument/2006/relationships/hyperlink" Target="https://pbs.twimg.com/media/DxkCPHKWwAAFsN-.jpg" TargetMode="External" /><Relationship Id="rId37" Type="http://schemas.openxmlformats.org/officeDocument/2006/relationships/hyperlink" Target="https://pbs.twimg.com/media/DxkCPHKWwAAFsN-.jpg" TargetMode="External" /><Relationship Id="rId38" Type="http://schemas.openxmlformats.org/officeDocument/2006/relationships/hyperlink" Target="https://pbs.twimg.com/media/DxkCPHKWwAAFsN-.jpg" TargetMode="External" /><Relationship Id="rId39" Type="http://schemas.openxmlformats.org/officeDocument/2006/relationships/hyperlink" Target="https://pbs.twimg.com/media/DxkCPHKWwAAFsN-.jpg" TargetMode="External" /><Relationship Id="rId40" Type="http://schemas.openxmlformats.org/officeDocument/2006/relationships/hyperlink" Target="https://pbs.twimg.com/media/DxkCPHKWwAAFsN-.jpg" TargetMode="External" /><Relationship Id="rId41" Type="http://schemas.openxmlformats.org/officeDocument/2006/relationships/hyperlink" Target="https://pbs.twimg.com/media/DxkCPHKWwAAFsN-.jpg" TargetMode="External" /><Relationship Id="rId42" Type="http://schemas.openxmlformats.org/officeDocument/2006/relationships/hyperlink" Target="https://pbs.twimg.com/media/DxkCPHKWwAAFsN-.jpg" TargetMode="External" /><Relationship Id="rId43" Type="http://schemas.openxmlformats.org/officeDocument/2006/relationships/hyperlink" Target="https://pbs.twimg.com/media/DxkCPHKWwAAFsN-.jpg" TargetMode="External" /><Relationship Id="rId44" Type="http://schemas.openxmlformats.org/officeDocument/2006/relationships/hyperlink" Target="https://pbs.twimg.com/media/DxkCPHKWwAAFsN-.jpg" TargetMode="External" /><Relationship Id="rId45" Type="http://schemas.openxmlformats.org/officeDocument/2006/relationships/hyperlink" Target="https://pbs.twimg.com/media/DxkCPHKWwAAFsN-.jpg" TargetMode="External" /><Relationship Id="rId46" Type="http://schemas.openxmlformats.org/officeDocument/2006/relationships/hyperlink" Target="https://pbs.twimg.com/media/DxkCPHKWwAAFsN-.jpg" TargetMode="External" /><Relationship Id="rId47" Type="http://schemas.openxmlformats.org/officeDocument/2006/relationships/hyperlink" Target="https://pbs.twimg.com/media/DxkCPHKWwAAFsN-.jpg" TargetMode="External" /><Relationship Id="rId48" Type="http://schemas.openxmlformats.org/officeDocument/2006/relationships/hyperlink" Target="https://pbs.twimg.com/media/DxkCPHKWwAAFsN-.jpg" TargetMode="External" /><Relationship Id="rId49" Type="http://schemas.openxmlformats.org/officeDocument/2006/relationships/hyperlink" Target="https://pbs.twimg.com/media/DxkCPHKWwAAFsN-.jpg" TargetMode="External" /><Relationship Id="rId50" Type="http://schemas.openxmlformats.org/officeDocument/2006/relationships/hyperlink" Target="https://pbs.twimg.com/media/DxkCPHKWwAAFsN-.jpg" TargetMode="External" /><Relationship Id="rId51" Type="http://schemas.openxmlformats.org/officeDocument/2006/relationships/hyperlink" Target="https://pbs.twimg.com/media/DxkCPHKWwAAFsN-.jpg" TargetMode="External" /><Relationship Id="rId52" Type="http://schemas.openxmlformats.org/officeDocument/2006/relationships/hyperlink" Target="https://pbs.twimg.com/media/DxkCPHKWwAAFsN-.jpg" TargetMode="External" /><Relationship Id="rId53" Type="http://schemas.openxmlformats.org/officeDocument/2006/relationships/hyperlink" Target="https://pbs.twimg.com/media/DxkCPHKWwAAFsN-.jpg" TargetMode="External" /><Relationship Id="rId54" Type="http://schemas.openxmlformats.org/officeDocument/2006/relationships/hyperlink" Target="https://pbs.twimg.com/media/DxkCPHKWwAAFsN-.jpg" TargetMode="External" /><Relationship Id="rId55" Type="http://schemas.openxmlformats.org/officeDocument/2006/relationships/hyperlink" Target="https://pbs.twimg.com/media/DxkCPHKWwAAFsN-.jpg" TargetMode="External" /><Relationship Id="rId56" Type="http://schemas.openxmlformats.org/officeDocument/2006/relationships/hyperlink" Target="https://pbs.twimg.com/media/DxkCPHKWwAAFsN-.jpg" TargetMode="External" /><Relationship Id="rId57" Type="http://schemas.openxmlformats.org/officeDocument/2006/relationships/hyperlink" Target="https://pbs.twimg.com/media/DxkCPHKWwAAFsN-.jpg" TargetMode="External" /><Relationship Id="rId58" Type="http://schemas.openxmlformats.org/officeDocument/2006/relationships/hyperlink" Target="https://pbs.twimg.com/media/DxkCPHKWwAAFsN-.jpg" TargetMode="External" /><Relationship Id="rId59" Type="http://schemas.openxmlformats.org/officeDocument/2006/relationships/hyperlink" Target="https://pbs.twimg.com/media/DxkCPHKWwAAFsN-.jpg" TargetMode="External" /><Relationship Id="rId60" Type="http://schemas.openxmlformats.org/officeDocument/2006/relationships/hyperlink" Target="https://pbs.twimg.com/media/DxkCPHKWwAAFsN-.jpg" TargetMode="External" /><Relationship Id="rId61" Type="http://schemas.openxmlformats.org/officeDocument/2006/relationships/hyperlink" Target="https://pbs.twimg.com/media/DxkCPHKWwAAFsN-.jpg" TargetMode="External" /><Relationship Id="rId62" Type="http://schemas.openxmlformats.org/officeDocument/2006/relationships/hyperlink" Target="https://pbs.twimg.com/media/DxkCPHKWwAAFsN-.jpg" TargetMode="External" /><Relationship Id="rId63" Type="http://schemas.openxmlformats.org/officeDocument/2006/relationships/hyperlink" Target="http://pbs.twimg.com/profile_images/1057674892005433344/7QTVlFY0_normal.jpg" TargetMode="External" /><Relationship Id="rId64" Type="http://schemas.openxmlformats.org/officeDocument/2006/relationships/hyperlink" Target="https://pbs.twimg.com/media/DxkCPHKWwAAFsN-.jpg" TargetMode="External" /><Relationship Id="rId65" Type="http://schemas.openxmlformats.org/officeDocument/2006/relationships/hyperlink" Target="https://pbs.twimg.com/media/DxkCPHKWwAAFsN-.jpg" TargetMode="External" /><Relationship Id="rId66" Type="http://schemas.openxmlformats.org/officeDocument/2006/relationships/hyperlink" Target="https://pbs.twimg.com/media/DxkCPHKWwAAFsN-.jpg" TargetMode="External" /><Relationship Id="rId67" Type="http://schemas.openxmlformats.org/officeDocument/2006/relationships/hyperlink" Target="https://pbs.twimg.com/media/DxkCPHKWwAAFsN-.jpg" TargetMode="External" /><Relationship Id="rId68" Type="http://schemas.openxmlformats.org/officeDocument/2006/relationships/hyperlink" Target="https://pbs.twimg.com/media/DxkCPHKWwAAFsN-.jpg" TargetMode="External" /><Relationship Id="rId69" Type="http://schemas.openxmlformats.org/officeDocument/2006/relationships/hyperlink" Target="https://pbs.twimg.com/media/DxkCPHKWwAAFsN-.jpg" TargetMode="External" /><Relationship Id="rId70" Type="http://schemas.openxmlformats.org/officeDocument/2006/relationships/hyperlink" Target="https://pbs.twimg.com/media/DxkCPHKWwAAFsN-.jpg" TargetMode="External" /><Relationship Id="rId71" Type="http://schemas.openxmlformats.org/officeDocument/2006/relationships/hyperlink" Target="https://pbs.twimg.com/media/DxkCPHKWwAAFsN-.jpg" TargetMode="External" /><Relationship Id="rId72" Type="http://schemas.openxmlformats.org/officeDocument/2006/relationships/hyperlink" Target="https://pbs.twimg.com/media/DxkCPHKWwAAFsN-.jpg" TargetMode="External" /><Relationship Id="rId73" Type="http://schemas.openxmlformats.org/officeDocument/2006/relationships/hyperlink" Target="https://pbs.twimg.com/media/DxkCPHKWwAAFsN-.jpg" TargetMode="External" /><Relationship Id="rId74" Type="http://schemas.openxmlformats.org/officeDocument/2006/relationships/hyperlink" Target="https://pbs.twimg.com/media/DxkCPHKWwAAFsN-.jpg" TargetMode="External" /><Relationship Id="rId75" Type="http://schemas.openxmlformats.org/officeDocument/2006/relationships/hyperlink" Target="https://pbs.twimg.com/media/DxkCPHKWwAAFsN-.jpg" TargetMode="External" /><Relationship Id="rId76" Type="http://schemas.openxmlformats.org/officeDocument/2006/relationships/hyperlink" Target="https://pbs.twimg.com/media/DxkCPHKWwAAFsN-.jpg" TargetMode="External" /><Relationship Id="rId77" Type="http://schemas.openxmlformats.org/officeDocument/2006/relationships/hyperlink" Target="https://pbs.twimg.com/media/DxkCPHKWwAAFsN-.jpg" TargetMode="External" /><Relationship Id="rId78" Type="http://schemas.openxmlformats.org/officeDocument/2006/relationships/hyperlink" Target="https://pbs.twimg.com/media/DxkCPHKWwAAFsN-.jpg" TargetMode="External" /><Relationship Id="rId79" Type="http://schemas.openxmlformats.org/officeDocument/2006/relationships/hyperlink" Target="https://pbs.twimg.com/media/DxkCPHKWwAAFsN-.jpg" TargetMode="External" /><Relationship Id="rId80" Type="http://schemas.openxmlformats.org/officeDocument/2006/relationships/hyperlink" Target="https://pbs.twimg.com/media/DxkCPHKWwAAFsN-.jpg" TargetMode="External" /><Relationship Id="rId81" Type="http://schemas.openxmlformats.org/officeDocument/2006/relationships/hyperlink" Target="https://pbs.twimg.com/media/DxkCPHKWwAAFsN-.jpg" TargetMode="External" /><Relationship Id="rId82" Type="http://schemas.openxmlformats.org/officeDocument/2006/relationships/hyperlink" Target="https://pbs.twimg.com/media/DxkCPHKWwAAFsN-.jpg" TargetMode="External" /><Relationship Id="rId83" Type="http://schemas.openxmlformats.org/officeDocument/2006/relationships/hyperlink" Target="https://pbs.twimg.com/media/DxkCPHKWwAAFsN-.jpg" TargetMode="External" /><Relationship Id="rId84" Type="http://schemas.openxmlformats.org/officeDocument/2006/relationships/hyperlink" Target="https://pbs.twimg.com/media/DxkCPHKWwAAFsN-.jpg" TargetMode="External" /><Relationship Id="rId85" Type="http://schemas.openxmlformats.org/officeDocument/2006/relationships/hyperlink" Target="https://pbs.twimg.com/media/DxkCPHKWwAAFsN-.jpg" TargetMode="External" /><Relationship Id="rId86" Type="http://schemas.openxmlformats.org/officeDocument/2006/relationships/hyperlink" Target="https://pbs.twimg.com/media/DxkCPHKWwAAFsN-.jpg" TargetMode="External" /><Relationship Id="rId87" Type="http://schemas.openxmlformats.org/officeDocument/2006/relationships/hyperlink" Target="https://pbs.twimg.com/media/DxkCPHKWwAAFsN-.jpg" TargetMode="External" /><Relationship Id="rId88" Type="http://schemas.openxmlformats.org/officeDocument/2006/relationships/hyperlink" Target="https://pbs.twimg.com/media/DxkCPHKWwAAFsN-.jpg" TargetMode="External" /><Relationship Id="rId89" Type="http://schemas.openxmlformats.org/officeDocument/2006/relationships/hyperlink" Target="https://pbs.twimg.com/media/DxkCPHKWwAAFsN-.jpg" TargetMode="External" /><Relationship Id="rId90" Type="http://schemas.openxmlformats.org/officeDocument/2006/relationships/hyperlink" Target="https://pbs.twimg.com/media/DxkCPHKWwAAFsN-.jpg" TargetMode="External" /><Relationship Id="rId91" Type="http://schemas.openxmlformats.org/officeDocument/2006/relationships/hyperlink" Target="https://pbs.twimg.com/media/DxkCPHKWwAAFsN-.jpg" TargetMode="External" /><Relationship Id="rId92" Type="http://schemas.openxmlformats.org/officeDocument/2006/relationships/hyperlink" Target="https://pbs.twimg.com/media/DxkCPHKWwAAFsN-.jpg" TargetMode="External" /><Relationship Id="rId93" Type="http://schemas.openxmlformats.org/officeDocument/2006/relationships/hyperlink" Target="https://pbs.twimg.com/media/DxkCPHKWwAAFsN-.jpg" TargetMode="External" /><Relationship Id="rId94" Type="http://schemas.openxmlformats.org/officeDocument/2006/relationships/hyperlink" Target="https://pbs.twimg.com/media/DxkCPHKWwAAFsN-.jpg" TargetMode="External" /><Relationship Id="rId95" Type="http://schemas.openxmlformats.org/officeDocument/2006/relationships/hyperlink" Target="https://pbs.twimg.com/media/DxkCPHKWwAAFsN-.jpg" TargetMode="External" /><Relationship Id="rId96" Type="http://schemas.openxmlformats.org/officeDocument/2006/relationships/hyperlink" Target="https://pbs.twimg.com/media/DxkCPHKWwAAFsN-.jpg" TargetMode="External" /><Relationship Id="rId97" Type="http://schemas.openxmlformats.org/officeDocument/2006/relationships/hyperlink" Target="https://pbs.twimg.com/media/DxkCPHKWwAAFsN-.jpg" TargetMode="External" /><Relationship Id="rId98" Type="http://schemas.openxmlformats.org/officeDocument/2006/relationships/hyperlink" Target="https://pbs.twimg.com/media/DxkCPHKWwAAFsN-.jpg" TargetMode="External" /><Relationship Id="rId99" Type="http://schemas.openxmlformats.org/officeDocument/2006/relationships/hyperlink" Target="https://pbs.twimg.com/media/DxkCPHKWwAAFsN-.jpg" TargetMode="External" /><Relationship Id="rId100" Type="http://schemas.openxmlformats.org/officeDocument/2006/relationships/hyperlink" Target="https://pbs.twimg.com/media/DxkCPHKWwAAFsN-.jpg" TargetMode="External" /><Relationship Id="rId101" Type="http://schemas.openxmlformats.org/officeDocument/2006/relationships/hyperlink" Target="https://pbs.twimg.com/media/DxkCPHKWwAAFsN-.jpg" TargetMode="External" /><Relationship Id="rId102" Type="http://schemas.openxmlformats.org/officeDocument/2006/relationships/hyperlink" Target="https://pbs.twimg.com/media/DxkCPHKWwAAFsN-.jpg" TargetMode="External" /><Relationship Id="rId103" Type="http://schemas.openxmlformats.org/officeDocument/2006/relationships/hyperlink" Target="https://pbs.twimg.com/media/DxkCPHKWwAAFsN-.jpg" TargetMode="External" /><Relationship Id="rId104" Type="http://schemas.openxmlformats.org/officeDocument/2006/relationships/hyperlink" Target="https://pbs.twimg.com/media/DxkCPHKWwAAFsN-.jpg" TargetMode="External" /><Relationship Id="rId105" Type="http://schemas.openxmlformats.org/officeDocument/2006/relationships/hyperlink" Target="https://pbs.twimg.com/media/DxkCPHKWwAAFsN-.jpg" TargetMode="External" /><Relationship Id="rId106" Type="http://schemas.openxmlformats.org/officeDocument/2006/relationships/hyperlink" Target="https://pbs.twimg.com/media/DxkCPHKWwAAFsN-.jpg" TargetMode="External" /><Relationship Id="rId107" Type="http://schemas.openxmlformats.org/officeDocument/2006/relationships/hyperlink" Target="https://pbs.twimg.com/media/DxkCPHKWwAAFsN-.jpg" TargetMode="External" /><Relationship Id="rId108" Type="http://schemas.openxmlformats.org/officeDocument/2006/relationships/hyperlink" Target="https://pbs.twimg.com/media/DxkCPHKWwAAFsN-.jpg" TargetMode="External" /><Relationship Id="rId109" Type="http://schemas.openxmlformats.org/officeDocument/2006/relationships/hyperlink" Target="https://pbs.twimg.com/media/DxkCPHKWwAAFsN-.jpg" TargetMode="External" /><Relationship Id="rId110" Type="http://schemas.openxmlformats.org/officeDocument/2006/relationships/hyperlink" Target="https://pbs.twimg.com/media/DxkCPHKWwAAFsN-.jpg" TargetMode="External" /><Relationship Id="rId111" Type="http://schemas.openxmlformats.org/officeDocument/2006/relationships/hyperlink" Target="https://pbs.twimg.com/media/DxkCPHKWwAAFsN-.jpg" TargetMode="External" /><Relationship Id="rId112" Type="http://schemas.openxmlformats.org/officeDocument/2006/relationships/hyperlink" Target="https://pbs.twimg.com/media/DxkCPHKWwAAFsN-.jpg" TargetMode="External" /><Relationship Id="rId113" Type="http://schemas.openxmlformats.org/officeDocument/2006/relationships/hyperlink" Target="https://pbs.twimg.com/media/DxkCPHKWwAAFsN-.jpg" TargetMode="External" /><Relationship Id="rId114" Type="http://schemas.openxmlformats.org/officeDocument/2006/relationships/hyperlink" Target="https://pbs.twimg.com/media/DxkCPHKWwAAFsN-.jpg" TargetMode="External" /><Relationship Id="rId115" Type="http://schemas.openxmlformats.org/officeDocument/2006/relationships/hyperlink" Target="https://pbs.twimg.com/media/DxkCPHKWwAAFsN-.jpg" TargetMode="External" /><Relationship Id="rId116" Type="http://schemas.openxmlformats.org/officeDocument/2006/relationships/hyperlink" Target="https://pbs.twimg.com/media/DxkCPHKWwAAFsN-.jpg" TargetMode="External" /><Relationship Id="rId117" Type="http://schemas.openxmlformats.org/officeDocument/2006/relationships/hyperlink" Target="https://pbs.twimg.com/media/DxkCPHKWwAAFsN-.jpg" TargetMode="External" /><Relationship Id="rId118" Type="http://schemas.openxmlformats.org/officeDocument/2006/relationships/hyperlink" Target="https://pbs.twimg.com/media/DxkCPHKWwAAFsN-.jpg" TargetMode="External" /><Relationship Id="rId119" Type="http://schemas.openxmlformats.org/officeDocument/2006/relationships/hyperlink" Target="http://pbs.twimg.com/profile_images/885667939546005504/KiMt0T1S_normal.jpg" TargetMode="External" /><Relationship Id="rId120" Type="http://schemas.openxmlformats.org/officeDocument/2006/relationships/hyperlink" Target="https://pbs.twimg.com/media/DxkCPHKWwAAFsN-.jpg" TargetMode="External" /><Relationship Id="rId121" Type="http://schemas.openxmlformats.org/officeDocument/2006/relationships/hyperlink" Target="https://pbs.twimg.com/media/DxkCPHKWwAAFsN-.jpg" TargetMode="External" /><Relationship Id="rId122" Type="http://schemas.openxmlformats.org/officeDocument/2006/relationships/hyperlink" Target="https://pbs.twimg.com/media/DxkCPHKWwAAFsN-.jpg" TargetMode="External" /><Relationship Id="rId123" Type="http://schemas.openxmlformats.org/officeDocument/2006/relationships/hyperlink" Target="https://pbs.twimg.com/media/DxkCPHKWwAAFsN-.jpg" TargetMode="External" /><Relationship Id="rId124" Type="http://schemas.openxmlformats.org/officeDocument/2006/relationships/hyperlink" Target="https://pbs.twimg.com/media/DxkCPHKWwAAFsN-.jpg" TargetMode="External" /><Relationship Id="rId125" Type="http://schemas.openxmlformats.org/officeDocument/2006/relationships/hyperlink" Target="https://twitter.com/erinmbtaylor/status/1087875861326393344" TargetMode="External" /><Relationship Id="rId126" Type="http://schemas.openxmlformats.org/officeDocument/2006/relationships/hyperlink" Target="https://twitter.com/dangerdaveball/status/1087903318146334720" TargetMode="External" /><Relationship Id="rId127" Type="http://schemas.openxmlformats.org/officeDocument/2006/relationships/hyperlink" Target="https://twitter.com/alexqgb/status/1087903571553615872" TargetMode="External" /><Relationship Id="rId128" Type="http://schemas.openxmlformats.org/officeDocument/2006/relationships/hyperlink" Target="https://twitter.com/matt_read_nz/status/1087903754861432833" TargetMode="External" /><Relationship Id="rId129" Type="http://schemas.openxmlformats.org/officeDocument/2006/relationships/hyperlink" Target="https://twitter.com/lisamp925/status/1087903774876856323" TargetMode="External" /><Relationship Id="rId130" Type="http://schemas.openxmlformats.org/officeDocument/2006/relationships/hyperlink" Target="https://twitter.com/pppatticake/status/1087904042490171392" TargetMode="External" /><Relationship Id="rId131" Type="http://schemas.openxmlformats.org/officeDocument/2006/relationships/hyperlink" Target="https://twitter.com/my2meows/status/1087904182085009409" TargetMode="External" /><Relationship Id="rId132" Type="http://schemas.openxmlformats.org/officeDocument/2006/relationships/hyperlink" Target="https://twitter.com/ziga_iglic/status/1087904489884012544" TargetMode="External" /><Relationship Id="rId133" Type="http://schemas.openxmlformats.org/officeDocument/2006/relationships/hyperlink" Target="https://twitter.com/polrevolutionsv/status/1087904491335270401" TargetMode="External" /><Relationship Id="rId134" Type="http://schemas.openxmlformats.org/officeDocument/2006/relationships/hyperlink" Target="https://twitter.com/nofuncdemo/status/1087904597446926339" TargetMode="External" /><Relationship Id="rId135" Type="http://schemas.openxmlformats.org/officeDocument/2006/relationships/hyperlink" Target="https://twitter.com/bradvoracek/status/1087904730267803648" TargetMode="External" /><Relationship Id="rId136" Type="http://schemas.openxmlformats.org/officeDocument/2006/relationships/hyperlink" Target="https://twitter.com/prezntval/status/1087904781975183360" TargetMode="External" /><Relationship Id="rId137" Type="http://schemas.openxmlformats.org/officeDocument/2006/relationships/hyperlink" Target="https://twitter.com/wildflowersrq/status/1087904984639905792" TargetMode="External" /><Relationship Id="rId138" Type="http://schemas.openxmlformats.org/officeDocument/2006/relationships/hyperlink" Target="https://twitter.com/brianmoylan4/status/1087905052906250241" TargetMode="External" /><Relationship Id="rId139" Type="http://schemas.openxmlformats.org/officeDocument/2006/relationships/hyperlink" Target="https://twitter.com/ecoroberto/status/1087905796061462529" TargetMode="External" /><Relationship Id="rId140" Type="http://schemas.openxmlformats.org/officeDocument/2006/relationships/hyperlink" Target="https://twitter.com/joekearns_psu/status/1087905886935355392" TargetMode="External" /><Relationship Id="rId141" Type="http://schemas.openxmlformats.org/officeDocument/2006/relationships/hyperlink" Target="https://twitter.com/computerbugg/status/1087905908582055936" TargetMode="External" /><Relationship Id="rId142" Type="http://schemas.openxmlformats.org/officeDocument/2006/relationships/hyperlink" Target="https://twitter.com/ruterwilligerjr/status/1087908322286686209" TargetMode="External" /><Relationship Id="rId143" Type="http://schemas.openxmlformats.org/officeDocument/2006/relationships/hyperlink" Target="https://twitter.com/rick_carmody/status/1087911930507911168" TargetMode="External" /><Relationship Id="rId144" Type="http://schemas.openxmlformats.org/officeDocument/2006/relationships/hyperlink" Target="https://twitter.com/zapradon/status/1087913941865545728" TargetMode="External" /><Relationship Id="rId145" Type="http://schemas.openxmlformats.org/officeDocument/2006/relationships/hyperlink" Target="https://twitter.com/reformed_mind/status/1087913961238888448" TargetMode="External" /><Relationship Id="rId146" Type="http://schemas.openxmlformats.org/officeDocument/2006/relationships/hyperlink" Target="https://twitter.com/socialista_jose/status/1087915107118592000" TargetMode="External" /><Relationship Id="rId147" Type="http://schemas.openxmlformats.org/officeDocument/2006/relationships/hyperlink" Target="https://twitter.com/nualphaomegam/status/1087915176031145984" TargetMode="External" /><Relationship Id="rId148" Type="http://schemas.openxmlformats.org/officeDocument/2006/relationships/hyperlink" Target="https://twitter.com/odirilesoul/status/1087917671918850048" TargetMode="External" /><Relationship Id="rId149" Type="http://schemas.openxmlformats.org/officeDocument/2006/relationships/hyperlink" Target="https://twitter.com/netbacker/status/1087918718217318403" TargetMode="External" /><Relationship Id="rId150" Type="http://schemas.openxmlformats.org/officeDocument/2006/relationships/hyperlink" Target="https://twitter.com/leftygrove/status/1087921077647491074" TargetMode="External" /><Relationship Id="rId151" Type="http://schemas.openxmlformats.org/officeDocument/2006/relationships/hyperlink" Target="https://twitter.com/esoterikdude/status/1087925520757600258" TargetMode="External" /><Relationship Id="rId152" Type="http://schemas.openxmlformats.org/officeDocument/2006/relationships/hyperlink" Target="https://twitter.com/paulbfagan/status/1087926607791063040" TargetMode="External" /><Relationship Id="rId153" Type="http://schemas.openxmlformats.org/officeDocument/2006/relationships/hyperlink" Target="https://twitter.com/david_kell3/status/1087926744764559360" TargetMode="External" /><Relationship Id="rId154" Type="http://schemas.openxmlformats.org/officeDocument/2006/relationships/hyperlink" Target="https://twitter.com/jabmorris/status/1087929231093436416" TargetMode="External" /><Relationship Id="rId155" Type="http://schemas.openxmlformats.org/officeDocument/2006/relationships/hyperlink" Target="https://twitter.com/makarov__/status/1087934569062588417" TargetMode="External" /><Relationship Id="rId156" Type="http://schemas.openxmlformats.org/officeDocument/2006/relationships/hyperlink" Target="https://twitter.com/cdbrzezinski/status/1087939028916334594" TargetMode="External" /><Relationship Id="rId157" Type="http://schemas.openxmlformats.org/officeDocument/2006/relationships/hyperlink" Target="https://twitter.com/flowersxsilence/status/1087939557860036608" TargetMode="External" /><Relationship Id="rId158" Type="http://schemas.openxmlformats.org/officeDocument/2006/relationships/hyperlink" Target="https://twitter.com/dan_nahum/status/1087943609951895554" TargetMode="External" /><Relationship Id="rId159" Type="http://schemas.openxmlformats.org/officeDocument/2006/relationships/hyperlink" Target="https://twitter.com/hurtyowl/status/1087948856913002496" TargetMode="External" /><Relationship Id="rId160" Type="http://schemas.openxmlformats.org/officeDocument/2006/relationships/hyperlink" Target="https://twitter.com/truman_town/status/1087952037160124416" TargetMode="External" /><Relationship Id="rId161" Type="http://schemas.openxmlformats.org/officeDocument/2006/relationships/hyperlink" Target="https://twitter.com/dci_james/status/1087952541613199360" TargetMode="External" /><Relationship Id="rId162" Type="http://schemas.openxmlformats.org/officeDocument/2006/relationships/hyperlink" Target="https://twitter.com/fadhelkaboub/status/1087952719355265024" TargetMode="External" /><Relationship Id="rId163" Type="http://schemas.openxmlformats.org/officeDocument/2006/relationships/hyperlink" Target="https://twitter.com/tianran/status/1087963086554836992" TargetMode="External" /><Relationship Id="rId164" Type="http://schemas.openxmlformats.org/officeDocument/2006/relationships/hyperlink" Target="https://twitter.com/brunopostle/status/1087967042676899842" TargetMode="External" /><Relationship Id="rId165" Type="http://schemas.openxmlformats.org/officeDocument/2006/relationships/hyperlink" Target="https://twitter.com/analyticd/status/1087968633928732674" TargetMode="External" /><Relationship Id="rId166" Type="http://schemas.openxmlformats.org/officeDocument/2006/relationships/hyperlink" Target="https://twitter.com/itsnotubutme/status/1087968709220712451" TargetMode="External" /><Relationship Id="rId167" Type="http://schemas.openxmlformats.org/officeDocument/2006/relationships/hyperlink" Target="https://twitter.com/jmforcalifornia/status/1087969547930529792" TargetMode="External" /><Relationship Id="rId168" Type="http://schemas.openxmlformats.org/officeDocument/2006/relationships/hyperlink" Target="https://twitter.com/pereira_joca/status/1087977011799384070" TargetMode="External" /><Relationship Id="rId169" Type="http://schemas.openxmlformats.org/officeDocument/2006/relationships/hyperlink" Target="https://twitter.com/greenrd/status/1087978171188809729" TargetMode="External" /><Relationship Id="rId170" Type="http://schemas.openxmlformats.org/officeDocument/2006/relationships/hyperlink" Target="https://twitter.com/kfredrickson23/status/1087987680812716035" TargetMode="External" /><Relationship Id="rId171" Type="http://schemas.openxmlformats.org/officeDocument/2006/relationships/hyperlink" Target="https://twitter.com/pdwriter/status/1087988835382976513" TargetMode="External" /><Relationship Id="rId172" Type="http://schemas.openxmlformats.org/officeDocument/2006/relationships/hyperlink" Target="https://twitter.com/ezquid/status/1087993430830170112" TargetMode="External" /><Relationship Id="rId173" Type="http://schemas.openxmlformats.org/officeDocument/2006/relationships/hyperlink" Target="https://twitter.com/dehnts/status/1087999955778879488" TargetMode="External" /><Relationship Id="rId174" Type="http://schemas.openxmlformats.org/officeDocument/2006/relationships/hyperlink" Target="https://twitter.com/thedudedj/status/1088005004517097473" TargetMode="External" /><Relationship Id="rId175" Type="http://schemas.openxmlformats.org/officeDocument/2006/relationships/hyperlink" Target="https://twitter.com/bradbelltv/status/1088018157799985156" TargetMode="External" /><Relationship Id="rId176" Type="http://schemas.openxmlformats.org/officeDocument/2006/relationships/hyperlink" Target="https://twitter.com/philforcongress/status/1088033907793166337" TargetMode="External" /><Relationship Id="rId177" Type="http://schemas.openxmlformats.org/officeDocument/2006/relationships/hyperlink" Target="https://twitter.com/dalek_fan/status/1088046173427023872" TargetMode="External" /><Relationship Id="rId178" Type="http://schemas.openxmlformats.org/officeDocument/2006/relationships/hyperlink" Target="https://twitter.com/caseytjaden/status/1088066807393648641" TargetMode="External" /><Relationship Id="rId179" Type="http://schemas.openxmlformats.org/officeDocument/2006/relationships/hyperlink" Target="https://twitter.com/brucepatrick23/status/1088068192898113536" TargetMode="External" /><Relationship Id="rId180" Type="http://schemas.openxmlformats.org/officeDocument/2006/relationships/hyperlink" Target="https://twitter.com/sdgrumbine/status/1088070156595707904" TargetMode="External" /><Relationship Id="rId181" Type="http://schemas.openxmlformats.org/officeDocument/2006/relationships/hyperlink" Target="https://twitter.com/chrisatru/status/1088072602445320192" TargetMode="External" /><Relationship Id="rId182" Type="http://schemas.openxmlformats.org/officeDocument/2006/relationships/hyperlink" Target="https://twitter.com/riklongenecker/status/1088074113950908417" TargetMode="External" /><Relationship Id="rId183" Type="http://schemas.openxmlformats.org/officeDocument/2006/relationships/hyperlink" Target="https://twitter.com/dianabardsley/status/1088077277433417728" TargetMode="External" /><Relationship Id="rId184" Type="http://schemas.openxmlformats.org/officeDocument/2006/relationships/hyperlink" Target="https://twitter.com/carolynmcc/status/1088078343398932480" TargetMode="External" /><Relationship Id="rId185" Type="http://schemas.openxmlformats.org/officeDocument/2006/relationships/hyperlink" Target="https://twitter.com/stephaniekelton/status/1087903247803838466" TargetMode="External" /><Relationship Id="rId186" Type="http://schemas.openxmlformats.org/officeDocument/2006/relationships/hyperlink" Target="https://twitter.com/gaius_publius/status/1088094002337988609" TargetMode="External" /><Relationship Id="rId187" Type="http://schemas.openxmlformats.org/officeDocument/2006/relationships/comments" Target="../comments1.xml" /><Relationship Id="rId188" Type="http://schemas.openxmlformats.org/officeDocument/2006/relationships/vmlDrawing" Target="../drawings/vmlDrawing1.vml" /><Relationship Id="rId189" Type="http://schemas.openxmlformats.org/officeDocument/2006/relationships/table" Target="../tables/table1.xml" /><Relationship Id="rId19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videotroph/status/1087805145960902656" TargetMode="External" /><Relationship Id="rId2" Type="http://schemas.openxmlformats.org/officeDocument/2006/relationships/hyperlink" Target="https://twitter.com/StephanieKelton/status/1087903247803838466" TargetMode="External" /><Relationship Id="rId3" Type="http://schemas.openxmlformats.org/officeDocument/2006/relationships/hyperlink" Target="https://pbs.twimg.com/media/DxkCPHKWwAAFsN-.jpg" TargetMode="External" /><Relationship Id="rId4" Type="http://schemas.openxmlformats.org/officeDocument/2006/relationships/hyperlink" Target="https://pbs.twimg.com/media/DxkCPHKWwAAFsN-.jpg" TargetMode="External" /><Relationship Id="rId5" Type="http://schemas.openxmlformats.org/officeDocument/2006/relationships/hyperlink" Target="https://pbs.twimg.com/media/DxkCPHKWwAAFsN-.jpg" TargetMode="External" /><Relationship Id="rId6" Type="http://schemas.openxmlformats.org/officeDocument/2006/relationships/hyperlink" Target="https://pbs.twimg.com/media/DxkCPHKWwAAFsN-.jpg" TargetMode="External" /><Relationship Id="rId7" Type="http://schemas.openxmlformats.org/officeDocument/2006/relationships/hyperlink" Target="https://pbs.twimg.com/media/DxkCPHKWwAAFsN-.jpg" TargetMode="External" /><Relationship Id="rId8" Type="http://schemas.openxmlformats.org/officeDocument/2006/relationships/hyperlink" Target="https://pbs.twimg.com/media/DxkCPHKWwAAFsN-.jpg" TargetMode="External" /><Relationship Id="rId9" Type="http://schemas.openxmlformats.org/officeDocument/2006/relationships/hyperlink" Target="https://pbs.twimg.com/media/DxkCPHKWwAAFsN-.jpg" TargetMode="External" /><Relationship Id="rId10" Type="http://schemas.openxmlformats.org/officeDocument/2006/relationships/hyperlink" Target="https://pbs.twimg.com/media/DxkCPHKWwAAFsN-.jpg" TargetMode="External" /><Relationship Id="rId11" Type="http://schemas.openxmlformats.org/officeDocument/2006/relationships/hyperlink" Target="https://pbs.twimg.com/media/DxkCPHKWwAAFsN-.jpg" TargetMode="External" /><Relationship Id="rId12" Type="http://schemas.openxmlformats.org/officeDocument/2006/relationships/hyperlink" Target="https://pbs.twimg.com/media/DxkCPHKWwAAFsN-.jpg" TargetMode="External" /><Relationship Id="rId13" Type="http://schemas.openxmlformats.org/officeDocument/2006/relationships/hyperlink" Target="https://pbs.twimg.com/media/DxkCPHKWwAAFsN-.jpg" TargetMode="External" /><Relationship Id="rId14" Type="http://schemas.openxmlformats.org/officeDocument/2006/relationships/hyperlink" Target="https://pbs.twimg.com/media/DxkCPHKWwAAFsN-.jpg" TargetMode="External" /><Relationship Id="rId15" Type="http://schemas.openxmlformats.org/officeDocument/2006/relationships/hyperlink" Target="https://pbs.twimg.com/media/DxkCPHKWwAAFsN-.jpg" TargetMode="External" /><Relationship Id="rId16" Type="http://schemas.openxmlformats.org/officeDocument/2006/relationships/hyperlink" Target="https://pbs.twimg.com/media/DxkCPHKWwAAFsN-.jpg" TargetMode="External" /><Relationship Id="rId17" Type="http://schemas.openxmlformats.org/officeDocument/2006/relationships/hyperlink" Target="https://pbs.twimg.com/media/DxkCPHKWwAAFsN-.jpg" TargetMode="External" /><Relationship Id="rId18" Type="http://schemas.openxmlformats.org/officeDocument/2006/relationships/hyperlink" Target="https://pbs.twimg.com/media/DxkCPHKWwAAFsN-.jpg" TargetMode="External" /><Relationship Id="rId19" Type="http://schemas.openxmlformats.org/officeDocument/2006/relationships/hyperlink" Target="https://pbs.twimg.com/media/DxkCPHKWwAAFsN-.jpg" TargetMode="External" /><Relationship Id="rId20" Type="http://schemas.openxmlformats.org/officeDocument/2006/relationships/hyperlink" Target="https://pbs.twimg.com/media/DxkCPHKWwAAFsN-.jpg" TargetMode="External" /><Relationship Id="rId21" Type="http://schemas.openxmlformats.org/officeDocument/2006/relationships/hyperlink" Target="https://pbs.twimg.com/media/DxkCPHKWwAAFsN-.jpg" TargetMode="External" /><Relationship Id="rId22" Type="http://schemas.openxmlformats.org/officeDocument/2006/relationships/hyperlink" Target="https://pbs.twimg.com/media/DxkCPHKWwAAFsN-.jpg" TargetMode="External" /><Relationship Id="rId23" Type="http://schemas.openxmlformats.org/officeDocument/2006/relationships/hyperlink" Target="https://pbs.twimg.com/media/DxkCPHKWwAAFsN-.jpg" TargetMode="External" /><Relationship Id="rId24" Type="http://schemas.openxmlformats.org/officeDocument/2006/relationships/hyperlink" Target="https://pbs.twimg.com/media/DxkCPHKWwAAFsN-.jpg" TargetMode="External" /><Relationship Id="rId25" Type="http://schemas.openxmlformats.org/officeDocument/2006/relationships/hyperlink" Target="https://pbs.twimg.com/media/DxkCPHKWwAAFsN-.jpg" TargetMode="External" /><Relationship Id="rId26" Type="http://schemas.openxmlformats.org/officeDocument/2006/relationships/hyperlink" Target="https://pbs.twimg.com/media/DxkCPHKWwAAFsN-.jpg" TargetMode="External" /><Relationship Id="rId27" Type="http://schemas.openxmlformats.org/officeDocument/2006/relationships/hyperlink" Target="https://pbs.twimg.com/media/DxkCPHKWwAAFsN-.jpg" TargetMode="External" /><Relationship Id="rId28" Type="http://schemas.openxmlformats.org/officeDocument/2006/relationships/hyperlink" Target="https://pbs.twimg.com/media/DxkCPHKWwAAFsN-.jpg" TargetMode="External" /><Relationship Id="rId29" Type="http://schemas.openxmlformats.org/officeDocument/2006/relationships/hyperlink" Target="https://pbs.twimg.com/media/DxkCPHKWwAAFsN-.jpg" TargetMode="External" /><Relationship Id="rId30" Type="http://schemas.openxmlformats.org/officeDocument/2006/relationships/hyperlink" Target="https://pbs.twimg.com/media/DxkCPHKWwAAFsN-.jpg" TargetMode="External" /><Relationship Id="rId31" Type="http://schemas.openxmlformats.org/officeDocument/2006/relationships/hyperlink" Target="https://pbs.twimg.com/media/DxkCPHKWwAAFsN-.jpg" TargetMode="External" /><Relationship Id="rId32" Type="http://schemas.openxmlformats.org/officeDocument/2006/relationships/hyperlink" Target="https://pbs.twimg.com/media/DxkCPHKWwAAFsN-.jpg" TargetMode="External" /><Relationship Id="rId33" Type="http://schemas.openxmlformats.org/officeDocument/2006/relationships/hyperlink" Target="https://pbs.twimg.com/media/DxkCPHKWwAAFsN-.jpg" TargetMode="External" /><Relationship Id="rId34" Type="http://schemas.openxmlformats.org/officeDocument/2006/relationships/hyperlink" Target="https://pbs.twimg.com/media/DxkCPHKWwAAFsN-.jpg" TargetMode="External" /><Relationship Id="rId35" Type="http://schemas.openxmlformats.org/officeDocument/2006/relationships/hyperlink" Target="https://pbs.twimg.com/media/DxkCPHKWwAAFsN-.jpg" TargetMode="External" /><Relationship Id="rId36" Type="http://schemas.openxmlformats.org/officeDocument/2006/relationships/hyperlink" Target="https://pbs.twimg.com/media/DxkCPHKWwAAFsN-.jpg" TargetMode="External" /><Relationship Id="rId37" Type="http://schemas.openxmlformats.org/officeDocument/2006/relationships/hyperlink" Target="https://pbs.twimg.com/media/DxkCPHKWwAAFsN-.jpg" TargetMode="External" /><Relationship Id="rId38" Type="http://schemas.openxmlformats.org/officeDocument/2006/relationships/hyperlink" Target="https://pbs.twimg.com/media/DxkCPHKWwAAFsN-.jpg" TargetMode="External" /><Relationship Id="rId39" Type="http://schemas.openxmlformats.org/officeDocument/2006/relationships/hyperlink" Target="https://pbs.twimg.com/media/DxkCPHKWwAAFsN-.jpg" TargetMode="External" /><Relationship Id="rId40" Type="http://schemas.openxmlformats.org/officeDocument/2006/relationships/hyperlink" Target="https://pbs.twimg.com/media/DxkCPHKWwAAFsN-.jpg" TargetMode="External" /><Relationship Id="rId41" Type="http://schemas.openxmlformats.org/officeDocument/2006/relationships/hyperlink" Target="https://pbs.twimg.com/media/DxkCPHKWwAAFsN-.jpg" TargetMode="External" /><Relationship Id="rId42" Type="http://schemas.openxmlformats.org/officeDocument/2006/relationships/hyperlink" Target="https://pbs.twimg.com/media/DxkCPHKWwAAFsN-.jpg" TargetMode="External" /><Relationship Id="rId43" Type="http://schemas.openxmlformats.org/officeDocument/2006/relationships/hyperlink" Target="https://pbs.twimg.com/media/DxkCPHKWwAAFsN-.jpg" TargetMode="External" /><Relationship Id="rId44" Type="http://schemas.openxmlformats.org/officeDocument/2006/relationships/hyperlink" Target="https://pbs.twimg.com/media/DxkCPHKWwAAFsN-.jpg" TargetMode="External" /><Relationship Id="rId45" Type="http://schemas.openxmlformats.org/officeDocument/2006/relationships/hyperlink" Target="https://pbs.twimg.com/media/DxkCPHKWwAAFsN-.jpg" TargetMode="External" /><Relationship Id="rId46" Type="http://schemas.openxmlformats.org/officeDocument/2006/relationships/hyperlink" Target="https://pbs.twimg.com/media/DxkCPHKWwAAFsN-.jpg" TargetMode="External" /><Relationship Id="rId47" Type="http://schemas.openxmlformats.org/officeDocument/2006/relationships/hyperlink" Target="https://pbs.twimg.com/media/DxkCPHKWwAAFsN-.jpg" TargetMode="External" /><Relationship Id="rId48" Type="http://schemas.openxmlformats.org/officeDocument/2006/relationships/hyperlink" Target="https://pbs.twimg.com/media/DxkCPHKWwAAFsN-.jpg" TargetMode="External" /><Relationship Id="rId49" Type="http://schemas.openxmlformats.org/officeDocument/2006/relationships/hyperlink" Target="https://pbs.twimg.com/media/DxkCPHKWwAAFsN-.jpg" TargetMode="External" /><Relationship Id="rId50" Type="http://schemas.openxmlformats.org/officeDocument/2006/relationships/hyperlink" Target="https://pbs.twimg.com/media/DxkCPHKWwAAFsN-.jpg" TargetMode="External" /><Relationship Id="rId51" Type="http://schemas.openxmlformats.org/officeDocument/2006/relationships/hyperlink" Target="https://pbs.twimg.com/media/DxkCPHKWwAAFsN-.jpg" TargetMode="External" /><Relationship Id="rId52" Type="http://schemas.openxmlformats.org/officeDocument/2006/relationships/hyperlink" Target="https://pbs.twimg.com/media/DxkCPHKWwAAFsN-.jpg" TargetMode="External" /><Relationship Id="rId53" Type="http://schemas.openxmlformats.org/officeDocument/2006/relationships/hyperlink" Target="https://pbs.twimg.com/media/DxkCPHKWwAAFsN-.jpg" TargetMode="External" /><Relationship Id="rId54" Type="http://schemas.openxmlformats.org/officeDocument/2006/relationships/hyperlink" Target="https://pbs.twimg.com/media/DxkCPHKWwAAFsN-.jpg" TargetMode="External" /><Relationship Id="rId55" Type="http://schemas.openxmlformats.org/officeDocument/2006/relationships/hyperlink" Target="https://pbs.twimg.com/media/DxkCPHKWwAAFsN-.jpg" TargetMode="External" /><Relationship Id="rId56" Type="http://schemas.openxmlformats.org/officeDocument/2006/relationships/hyperlink" Target="https://pbs.twimg.com/media/DxkCPHKWwAAFsN-.jpg" TargetMode="External" /><Relationship Id="rId57" Type="http://schemas.openxmlformats.org/officeDocument/2006/relationships/hyperlink" Target="https://pbs.twimg.com/media/DxkCPHKWwAAFsN-.jpg" TargetMode="External" /><Relationship Id="rId58" Type="http://schemas.openxmlformats.org/officeDocument/2006/relationships/hyperlink" Target="https://pbs.twimg.com/media/DxkCPHKWwAAFsN-.jpg" TargetMode="External" /><Relationship Id="rId59" Type="http://schemas.openxmlformats.org/officeDocument/2006/relationships/hyperlink" Target="https://pbs.twimg.com/media/DxkCPHKWwAAFsN-.jpg" TargetMode="External" /><Relationship Id="rId60" Type="http://schemas.openxmlformats.org/officeDocument/2006/relationships/hyperlink" Target="https://pbs.twimg.com/media/DxkCPHKWwAAFsN-.jpg" TargetMode="External" /><Relationship Id="rId61" Type="http://schemas.openxmlformats.org/officeDocument/2006/relationships/hyperlink" Target="https://pbs.twimg.com/media/DxkCPHKWwAAFsN-.jpg" TargetMode="External" /><Relationship Id="rId62" Type="http://schemas.openxmlformats.org/officeDocument/2006/relationships/hyperlink" Target="https://pbs.twimg.com/media/DxkCPHKWwAAFsN-.jpg" TargetMode="External" /><Relationship Id="rId63" Type="http://schemas.openxmlformats.org/officeDocument/2006/relationships/hyperlink" Target="http://pbs.twimg.com/profile_images/1057674892005433344/7QTVlFY0_normal.jpg" TargetMode="External" /><Relationship Id="rId64" Type="http://schemas.openxmlformats.org/officeDocument/2006/relationships/hyperlink" Target="https://pbs.twimg.com/media/DxkCPHKWwAAFsN-.jpg" TargetMode="External" /><Relationship Id="rId65" Type="http://schemas.openxmlformats.org/officeDocument/2006/relationships/hyperlink" Target="https://pbs.twimg.com/media/DxkCPHKWwAAFsN-.jpg" TargetMode="External" /><Relationship Id="rId66" Type="http://schemas.openxmlformats.org/officeDocument/2006/relationships/hyperlink" Target="https://pbs.twimg.com/media/DxkCPHKWwAAFsN-.jpg" TargetMode="External" /><Relationship Id="rId67" Type="http://schemas.openxmlformats.org/officeDocument/2006/relationships/hyperlink" Target="https://pbs.twimg.com/media/DxkCPHKWwAAFsN-.jpg" TargetMode="External" /><Relationship Id="rId68" Type="http://schemas.openxmlformats.org/officeDocument/2006/relationships/hyperlink" Target="https://pbs.twimg.com/media/DxkCPHKWwAAFsN-.jpg" TargetMode="External" /><Relationship Id="rId69" Type="http://schemas.openxmlformats.org/officeDocument/2006/relationships/hyperlink" Target="https://pbs.twimg.com/media/DxkCPHKWwAAFsN-.jpg" TargetMode="External" /><Relationship Id="rId70" Type="http://schemas.openxmlformats.org/officeDocument/2006/relationships/hyperlink" Target="https://pbs.twimg.com/media/DxkCPHKWwAAFsN-.jpg" TargetMode="External" /><Relationship Id="rId71" Type="http://schemas.openxmlformats.org/officeDocument/2006/relationships/hyperlink" Target="https://pbs.twimg.com/media/DxkCPHKWwAAFsN-.jpg" TargetMode="External" /><Relationship Id="rId72" Type="http://schemas.openxmlformats.org/officeDocument/2006/relationships/hyperlink" Target="https://pbs.twimg.com/media/DxkCPHKWwAAFsN-.jpg" TargetMode="External" /><Relationship Id="rId73" Type="http://schemas.openxmlformats.org/officeDocument/2006/relationships/hyperlink" Target="https://pbs.twimg.com/media/DxkCPHKWwAAFsN-.jpg" TargetMode="External" /><Relationship Id="rId74" Type="http://schemas.openxmlformats.org/officeDocument/2006/relationships/hyperlink" Target="https://pbs.twimg.com/media/DxkCPHKWwAAFsN-.jpg" TargetMode="External" /><Relationship Id="rId75" Type="http://schemas.openxmlformats.org/officeDocument/2006/relationships/hyperlink" Target="https://pbs.twimg.com/media/DxkCPHKWwAAFsN-.jpg" TargetMode="External" /><Relationship Id="rId76" Type="http://schemas.openxmlformats.org/officeDocument/2006/relationships/hyperlink" Target="https://pbs.twimg.com/media/DxkCPHKWwAAFsN-.jpg" TargetMode="External" /><Relationship Id="rId77" Type="http://schemas.openxmlformats.org/officeDocument/2006/relationships/hyperlink" Target="https://pbs.twimg.com/media/DxkCPHKWwAAFsN-.jpg" TargetMode="External" /><Relationship Id="rId78" Type="http://schemas.openxmlformats.org/officeDocument/2006/relationships/hyperlink" Target="https://pbs.twimg.com/media/DxkCPHKWwAAFsN-.jpg" TargetMode="External" /><Relationship Id="rId79" Type="http://schemas.openxmlformats.org/officeDocument/2006/relationships/hyperlink" Target="https://pbs.twimg.com/media/DxkCPHKWwAAFsN-.jpg" TargetMode="External" /><Relationship Id="rId80" Type="http://schemas.openxmlformats.org/officeDocument/2006/relationships/hyperlink" Target="https://pbs.twimg.com/media/DxkCPHKWwAAFsN-.jpg" TargetMode="External" /><Relationship Id="rId81" Type="http://schemas.openxmlformats.org/officeDocument/2006/relationships/hyperlink" Target="https://pbs.twimg.com/media/DxkCPHKWwAAFsN-.jpg" TargetMode="External" /><Relationship Id="rId82" Type="http://schemas.openxmlformats.org/officeDocument/2006/relationships/hyperlink" Target="https://pbs.twimg.com/media/DxkCPHKWwAAFsN-.jpg" TargetMode="External" /><Relationship Id="rId83" Type="http://schemas.openxmlformats.org/officeDocument/2006/relationships/hyperlink" Target="https://pbs.twimg.com/media/DxkCPHKWwAAFsN-.jpg" TargetMode="External" /><Relationship Id="rId84" Type="http://schemas.openxmlformats.org/officeDocument/2006/relationships/hyperlink" Target="https://pbs.twimg.com/media/DxkCPHKWwAAFsN-.jpg" TargetMode="External" /><Relationship Id="rId85" Type="http://schemas.openxmlformats.org/officeDocument/2006/relationships/hyperlink" Target="https://pbs.twimg.com/media/DxkCPHKWwAAFsN-.jpg" TargetMode="External" /><Relationship Id="rId86" Type="http://schemas.openxmlformats.org/officeDocument/2006/relationships/hyperlink" Target="https://pbs.twimg.com/media/DxkCPHKWwAAFsN-.jpg" TargetMode="External" /><Relationship Id="rId87" Type="http://schemas.openxmlformats.org/officeDocument/2006/relationships/hyperlink" Target="https://pbs.twimg.com/media/DxkCPHKWwAAFsN-.jpg" TargetMode="External" /><Relationship Id="rId88" Type="http://schemas.openxmlformats.org/officeDocument/2006/relationships/hyperlink" Target="https://pbs.twimg.com/media/DxkCPHKWwAAFsN-.jpg" TargetMode="External" /><Relationship Id="rId89" Type="http://schemas.openxmlformats.org/officeDocument/2006/relationships/hyperlink" Target="https://pbs.twimg.com/media/DxkCPHKWwAAFsN-.jpg" TargetMode="External" /><Relationship Id="rId90" Type="http://schemas.openxmlformats.org/officeDocument/2006/relationships/hyperlink" Target="https://pbs.twimg.com/media/DxkCPHKWwAAFsN-.jpg" TargetMode="External" /><Relationship Id="rId91" Type="http://schemas.openxmlformats.org/officeDocument/2006/relationships/hyperlink" Target="https://pbs.twimg.com/media/DxkCPHKWwAAFsN-.jpg" TargetMode="External" /><Relationship Id="rId92" Type="http://schemas.openxmlformats.org/officeDocument/2006/relationships/hyperlink" Target="https://pbs.twimg.com/media/DxkCPHKWwAAFsN-.jpg" TargetMode="External" /><Relationship Id="rId93" Type="http://schemas.openxmlformats.org/officeDocument/2006/relationships/hyperlink" Target="https://pbs.twimg.com/media/DxkCPHKWwAAFsN-.jpg" TargetMode="External" /><Relationship Id="rId94" Type="http://schemas.openxmlformats.org/officeDocument/2006/relationships/hyperlink" Target="https://pbs.twimg.com/media/DxkCPHKWwAAFsN-.jpg" TargetMode="External" /><Relationship Id="rId95" Type="http://schemas.openxmlformats.org/officeDocument/2006/relationships/hyperlink" Target="https://pbs.twimg.com/media/DxkCPHKWwAAFsN-.jpg" TargetMode="External" /><Relationship Id="rId96" Type="http://schemas.openxmlformats.org/officeDocument/2006/relationships/hyperlink" Target="https://pbs.twimg.com/media/DxkCPHKWwAAFsN-.jpg" TargetMode="External" /><Relationship Id="rId97" Type="http://schemas.openxmlformats.org/officeDocument/2006/relationships/hyperlink" Target="https://pbs.twimg.com/media/DxkCPHKWwAAFsN-.jpg" TargetMode="External" /><Relationship Id="rId98" Type="http://schemas.openxmlformats.org/officeDocument/2006/relationships/hyperlink" Target="https://pbs.twimg.com/media/DxkCPHKWwAAFsN-.jpg" TargetMode="External" /><Relationship Id="rId99" Type="http://schemas.openxmlformats.org/officeDocument/2006/relationships/hyperlink" Target="https://pbs.twimg.com/media/DxkCPHKWwAAFsN-.jpg" TargetMode="External" /><Relationship Id="rId100" Type="http://schemas.openxmlformats.org/officeDocument/2006/relationships/hyperlink" Target="https://pbs.twimg.com/media/DxkCPHKWwAAFsN-.jpg" TargetMode="External" /><Relationship Id="rId101" Type="http://schemas.openxmlformats.org/officeDocument/2006/relationships/hyperlink" Target="https://pbs.twimg.com/media/DxkCPHKWwAAFsN-.jpg" TargetMode="External" /><Relationship Id="rId102" Type="http://schemas.openxmlformats.org/officeDocument/2006/relationships/hyperlink" Target="https://pbs.twimg.com/media/DxkCPHKWwAAFsN-.jpg" TargetMode="External" /><Relationship Id="rId103" Type="http://schemas.openxmlformats.org/officeDocument/2006/relationships/hyperlink" Target="https://pbs.twimg.com/media/DxkCPHKWwAAFsN-.jpg" TargetMode="External" /><Relationship Id="rId104" Type="http://schemas.openxmlformats.org/officeDocument/2006/relationships/hyperlink" Target="https://pbs.twimg.com/media/DxkCPHKWwAAFsN-.jpg" TargetMode="External" /><Relationship Id="rId105" Type="http://schemas.openxmlformats.org/officeDocument/2006/relationships/hyperlink" Target="https://pbs.twimg.com/media/DxkCPHKWwAAFsN-.jpg" TargetMode="External" /><Relationship Id="rId106" Type="http://schemas.openxmlformats.org/officeDocument/2006/relationships/hyperlink" Target="https://pbs.twimg.com/media/DxkCPHKWwAAFsN-.jpg" TargetMode="External" /><Relationship Id="rId107" Type="http://schemas.openxmlformats.org/officeDocument/2006/relationships/hyperlink" Target="https://pbs.twimg.com/media/DxkCPHKWwAAFsN-.jpg" TargetMode="External" /><Relationship Id="rId108" Type="http://schemas.openxmlformats.org/officeDocument/2006/relationships/hyperlink" Target="https://pbs.twimg.com/media/DxkCPHKWwAAFsN-.jpg" TargetMode="External" /><Relationship Id="rId109" Type="http://schemas.openxmlformats.org/officeDocument/2006/relationships/hyperlink" Target="https://pbs.twimg.com/media/DxkCPHKWwAAFsN-.jpg" TargetMode="External" /><Relationship Id="rId110" Type="http://schemas.openxmlformats.org/officeDocument/2006/relationships/hyperlink" Target="https://pbs.twimg.com/media/DxkCPHKWwAAFsN-.jpg" TargetMode="External" /><Relationship Id="rId111" Type="http://schemas.openxmlformats.org/officeDocument/2006/relationships/hyperlink" Target="https://pbs.twimg.com/media/DxkCPHKWwAAFsN-.jpg" TargetMode="External" /><Relationship Id="rId112" Type="http://schemas.openxmlformats.org/officeDocument/2006/relationships/hyperlink" Target="https://pbs.twimg.com/media/DxkCPHKWwAAFsN-.jpg" TargetMode="External" /><Relationship Id="rId113" Type="http://schemas.openxmlformats.org/officeDocument/2006/relationships/hyperlink" Target="https://pbs.twimg.com/media/DxkCPHKWwAAFsN-.jpg" TargetMode="External" /><Relationship Id="rId114" Type="http://schemas.openxmlformats.org/officeDocument/2006/relationships/hyperlink" Target="https://pbs.twimg.com/media/DxkCPHKWwAAFsN-.jpg" TargetMode="External" /><Relationship Id="rId115" Type="http://schemas.openxmlformats.org/officeDocument/2006/relationships/hyperlink" Target="https://pbs.twimg.com/media/DxkCPHKWwAAFsN-.jpg" TargetMode="External" /><Relationship Id="rId116" Type="http://schemas.openxmlformats.org/officeDocument/2006/relationships/hyperlink" Target="https://pbs.twimg.com/media/DxkCPHKWwAAFsN-.jpg" TargetMode="External" /><Relationship Id="rId117" Type="http://schemas.openxmlformats.org/officeDocument/2006/relationships/hyperlink" Target="https://pbs.twimg.com/media/DxkCPHKWwAAFsN-.jpg" TargetMode="External" /><Relationship Id="rId118" Type="http://schemas.openxmlformats.org/officeDocument/2006/relationships/hyperlink" Target="https://pbs.twimg.com/media/DxkCPHKWwAAFsN-.jpg" TargetMode="External" /><Relationship Id="rId119" Type="http://schemas.openxmlformats.org/officeDocument/2006/relationships/hyperlink" Target="http://pbs.twimg.com/profile_images/885667939546005504/KiMt0T1S_normal.jpg" TargetMode="External" /><Relationship Id="rId120" Type="http://schemas.openxmlformats.org/officeDocument/2006/relationships/hyperlink" Target="https://pbs.twimg.com/media/DxkCPHKWwAAFsN-.jpg" TargetMode="External" /><Relationship Id="rId121" Type="http://schemas.openxmlformats.org/officeDocument/2006/relationships/hyperlink" Target="https://pbs.twimg.com/media/DxkCPHKWwAAFsN-.jpg" TargetMode="External" /><Relationship Id="rId122" Type="http://schemas.openxmlformats.org/officeDocument/2006/relationships/hyperlink" Target="https://pbs.twimg.com/media/DxkCPHKWwAAFsN-.jpg" TargetMode="External" /><Relationship Id="rId123" Type="http://schemas.openxmlformats.org/officeDocument/2006/relationships/hyperlink" Target="https://pbs.twimg.com/media/DxkCPHKWwAAFsN-.jpg" TargetMode="External" /><Relationship Id="rId124" Type="http://schemas.openxmlformats.org/officeDocument/2006/relationships/hyperlink" Target="https://pbs.twimg.com/media/DxkCPHKWwAAFsN-.jpg" TargetMode="External" /><Relationship Id="rId125" Type="http://schemas.openxmlformats.org/officeDocument/2006/relationships/hyperlink" Target="https://twitter.com/erinmbtaylor/status/1087875861326393344" TargetMode="External" /><Relationship Id="rId126" Type="http://schemas.openxmlformats.org/officeDocument/2006/relationships/hyperlink" Target="https://twitter.com/dangerdaveball/status/1087903318146334720" TargetMode="External" /><Relationship Id="rId127" Type="http://schemas.openxmlformats.org/officeDocument/2006/relationships/hyperlink" Target="https://twitter.com/alexqgb/status/1087903571553615872" TargetMode="External" /><Relationship Id="rId128" Type="http://schemas.openxmlformats.org/officeDocument/2006/relationships/hyperlink" Target="https://twitter.com/matt_read_nz/status/1087903754861432833" TargetMode="External" /><Relationship Id="rId129" Type="http://schemas.openxmlformats.org/officeDocument/2006/relationships/hyperlink" Target="https://twitter.com/lisamp925/status/1087903774876856323" TargetMode="External" /><Relationship Id="rId130" Type="http://schemas.openxmlformats.org/officeDocument/2006/relationships/hyperlink" Target="https://twitter.com/pppatticake/status/1087904042490171392" TargetMode="External" /><Relationship Id="rId131" Type="http://schemas.openxmlformats.org/officeDocument/2006/relationships/hyperlink" Target="https://twitter.com/my2meows/status/1087904182085009409" TargetMode="External" /><Relationship Id="rId132" Type="http://schemas.openxmlformats.org/officeDocument/2006/relationships/hyperlink" Target="https://twitter.com/ziga_iglic/status/1087904489884012544" TargetMode="External" /><Relationship Id="rId133" Type="http://schemas.openxmlformats.org/officeDocument/2006/relationships/hyperlink" Target="https://twitter.com/polrevolutionsv/status/1087904491335270401" TargetMode="External" /><Relationship Id="rId134" Type="http://schemas.openxmlformats.org/officeDocument/2006/relationships/hyperlink" Target="https://twitter.com/nofuncdemo/status/1087904597446926339" TargetMode="External" /><Relationship Id="rId135" Type="http://schemas.openxmlformats.org/officeDocument/2006/relationships/hyperlink" Target="https://twitter.com/bradvoracek/status/1087904730267803648" TargetMode="External" /><Relationship Id="rId136" Type="http://schemas.openxmlformats.org/officeDocument/2006/relationships/hyperlink" Target="https://twitter.com/prezntval/status/1087904781975183360" TargetMode="External" /><Relationship Id="rId137" Type="http://schemas.openxmlformats.org/officeDocument/2006/relationships/hyperlink" Target="https://twitter.com/wildflowersrq/status/1087904984639905792" TargetMode="External" /><Relationship Id="rId138" Type="http://schemas.openxmlformats.org/officeDocument/2006/relationships/hyperlink" Target="https://twitter.com/brianmoylan4/status/1087905052906250241" TargetMode="External" /><Relationship Id="rId139" Type="http://schemas.openxmlformats.org/officeDocument/2006/relationships/hyperlink" Target="https://twitter.com/ecoroberto/status/1087905796061462529" TargetMode="External" /><Relationship Id="rId140" Type="http://schemas.openxmlformats.org/officeDocument/2006/relationships/hyperlink" Target="https://twitter.com/joekearns_psu/status/1087905886935355392" TargetMode="External" /><Relationship Id="rId141" Type="http://schemas.openxmlformats.org/officeDocument/2006/relationships/hyperlink" Target="https://twitter.com/computerbugg/status/1087905908582055936" TargetMode="External" /><Relationship Id="rId142" Type="http://schemas.openxmlformats.org/officeDocument/2006/relationships/hyperlink" Target="https://twitter.com/ruterwilligerjr/status/1087908322286686209" TargetMode="External" /><Relationship Id="rId143" Type="http://schemas.openxmlformats.org/officeDocument/2006/relationships/hyperlink" Target="https://twitter.com/rick_carmody/status/1087911930507911168" TargetMode="External" /><Relationship Id="rId144" Type="http://schemas.openxmlformats.org/officeDocument/2006/relationships/hyperlink" Target="https://twitter.com/zapradon/status/1087913941865545728" TargetMode="External" /><Relationship Id="rId145" Type="http://schemas.openxmlformats.org/officeDocument/2006/relationships/hyperlink" Target="https://twitter.com/reformed_mind/status/1087913961238888448" TargetMode="External" /><Relationship Id="rId146" Type="http://schemas.openxmlformats.org/officeDocument/2006/relationships/hyperlink" Target="https://twitter.com/socialista_jose/status/1087915107118592000" TargetMode="External" /><Relationship Id="rId147" Type="http://schemas.openxmlformats.org/officeDocument/2006/relationships/hyperlink" Target="https://twitter.com/nualphaomegam/status/1087915176031145984" TargetMode="External" /><Relationship Id="rId148" Type="http://schemas.openxmlformats.org/officeDocument/2006/relationships/hyperlink" Target="https://twitter.com/odirilesoul/status/1087917671918850048" TargetMode="External" /><Relationship Id="rId149" Type="http://schemas.openxmlformats.org/officeDocument/2006/relationships/hyperlink" Target="https://twitter.com/netbacker/status/1087918718217318403" TargetMode="External" /><Relationship Id="rId150" Type="http://schemas.openxmlformats.org/officeDocument/2006/relationships/hyperlink" Target="https://twitter.com/leftygrove/status/1087921077647491074" TargetMode="External" /><Relationship Id="rId151" Type="http://schemas.openxmlformats.org/officeDocument/2006/relationships/hyperlink" Target="https://twitter.com/esoterikdude/status/1087925520757600258" TargetMode="External" /><Relationship Id="rId152" Type="http://schemas.openxmlformats.org/officeDocument/2006/relationships/hyperlink" Target="https://twitter.com/paulbfagan/status/1087926607791063040" TargetMode="External" /><Relationship Id="rId153" Type="http://schemas.openxmlformats.org/officeDocument/2006/relationships/hyperlink" Target="https://twitter.com/david_kell3/status/1087926744764559360" TargetMode="External" /><Relationship Id="rId154" Type="http://schemas.openxmlformats.org/officeDocument/2006/relationships/hyperlink" Target="https://twitter.com/jabmorris/status/1087929231093436416" TargetMode="External" /><Relationship Id="rId155" Type="http://schemas.openxmlformats.org/officeDocument/2006/relationships/hyperlink" Target="https://twitter.com/makarov__/status/1087934569062588417" TargetMode="External" /><Relationship Id="rId156" Type="http://schemas.openxmlformats.org/officeDocument/2006/relationships/hyperlink" Target="https://twitter.com/cdbrzezinski/status/1087939028916334594" TargetMode="External" /><Relationship Id="rId157" Type="http://schemas.openxmlformats.org/officeDocument/2006/relationships/hyperlink" Target="https://twitter.com/flowersxsilence/status/1087939557860036608" TargetMode="External" /><Relationship Id="rId158" Type="http://schemas.openxmlformats.org/officeDocument/2006/relationships/hyperlink" Target="https://twitter.com/dan_nahum/status/1087943609951895554" TargetMode="External" /><Relationship Id="rId159" Type="http://schemas.openxmlformats.org/officeDocument/2006/relationships/hyperlink" Target="https://twitter.com/hurtyowl/status/1087948856913002496" TargetMode="External" /><Relationship Id="rId160" Type="http://schemas.openxmlformats.org/officeDocument/2006/relationships/hyperlink" Target="https://twitter.com/truman_town/status/1087952037160124416" TargetMode="External" /><Relationship Id="rId161" Type="http://schemas.openxmlformats.org/officeDocument/2006/relationships/hyperlink" Target="https://twitter.com/dci_james/status/1087952541613199360" TargetMode="External" /><Relationship Id="rId162" Type="http://schemas.openxmlformats.org/officeDocument/2006/relationships/hyperlink" Target="https://twitter.com/fadhelkaboub/status/1087952719355265024" TargetMode="External" /><Relationship Id="rId163" Type="http://schemas.openxmlformats.org/officeDocument/2006/relationships/hyperlink" Target="https://twitter.com/tianran/status/1087963086554836992" TargetMode="External" /><Relationship Id="rId164" Type="http://schemas.openxmlformats.org/officeDocument/2006/relationships/hyperlink" Target="https://twitter.com/brunopostle/status/1087967042676899842" TargetMode="External" /><Relationship Id="rId165" Type="http://schemas.openxmlformats.org/officeDocument/2006/relationships/hyperlink" Target="https://twitter.com/analyticd/status/1087968633928732674" TargetMode="External" /><Relationship Id="rId166" Type="http://schemas.openxmlformats.org/officeDocument/2006/relationships/hyperlink" Target="https://twitter.com/itsnotubutme/status/1087968709220712451" TargetMode="External" /><Relationship Id="rId167" Type="http://schemas.openxmlformats.org/officeDocument/2006/relationships/hyperlink" Target="https://twitter.com/jmforcalifornia/status/1087969547930529792" TargetMode="External" /><Relationship Id="rId168" Type="http://schemas.openxmlformats.org/officeDocument/2006/relationships/hyperlink" Target="https://twitter.com/pereira_joca/status/1087977011799384070" TargetMode="External" /><Relationship Id="rId169" Type="http://schemas.openxmlformats.org/officeDocument/2006/relationships/hyperlink" Target="https://twitter.com/greenrd/status/1087978171188809729" TargetMode="External" /><Relationship Id="rId170" Type="http://schemas.openxmlformats.org/officeDocument/2006/relationships/hyperlink" Target="https://twitter.com/kfredrickson23/status/1087987680812716035" TargetMode="External" /><Relationship Id="rId171" Type="http://schemas.openxmlformats.org/officeDocument/2006/relationships/hyperlink" Target="https://twitter.com/pdwriter/status/1087988835382976513" TargetMode="External" /><Relationship Id="rId172" Type="http://schemas.openxmlformats.org/officeDocument/2006/relationships/hyperlink" Target="https://twitter.com/ezquid/status/1087993430830170112" TargetMode="External" /><Relationship Id="rId173" Type="http://schemas.openxmlformats.org/officeDocument/2006/relationships/hyperlink" Target="https://twitter.com/dehnts/status/1087999955778879488" TargetMode="External" /><Relationship Id="rId174" Type="http://schemas.openxmlformats.org/officeDocument/2006/relationships/hyperlink" Target="https://twitter.com/thedudedj/status/1088005004517097473" TargetMode="External" /><Relationship Id="rId175" Type="http://schemas.openxmlformats.org/officeDocument/2006/relationships/hyperlink" Target="https://twitter.com/bradbelltv/status/1088018157799985156" TargetMode="External" /><Relationship Id="rId176" Type="http://schemas.openxmlformats.org/officeDocument/2006/relationships/hyperlink" Target="https://twitter.com/philforcongress/status/1088033907793166337" TargetMode="External" /><Relationship Id="rId177" Type="http://schemas.openxmlformats.org/officeDocument/2006/relationships/hyperlink" Target="https://twitter.com/dalek_fan/status/1088046173427023872" TargetMode="External" /><Relationship Id="rId178" Type="http://schemas.openxmlformats.org/officeDocument/2006/relationships/hyperlink" Target="https://twitter.com/caseytjaden/status/1088066807393648641" TargetMode="External" /><Relationship Id="rId179" Type="http://schemas.openxmlformats.org/officeDocument/2006/relationships/hyperlink" Target="https://twitter.com/brucepatrick23/status/1088068192898113536" TargetMode="External" /><Relationship Id="rId180" Type="http://schemas.openxmlformats.org/officeDocument/2006/relationships/hyperlink" Target="https://twitter.com/sdgrumbine/status/1088070156595707904" TargetMode="External" /><Relationship Id="rId181" Type="http://schemas.openxmlformats.org/officeDocument/2006/relationships/hyperlink" Target="https://twitter.com/chrisatru/status/1088072602445320192" TargetMode="External" /><Relationship Id="rId182" Type="http://schemas.openxmlformats.org/officeDocument/2006/relationships/hyperlink" Target="https://twitter.com/riklongenecker/status/1088074113950908417" TargetMode="External" /><Relationship Id="rId183" Type="http://schemas.openxmlformats.org/officeDocument/2006/relationships/hyperlink" Target="https://twitter.com/dianabardsley/status/1088077277433417728" TargetMode="External" /><Relationship Id="rId184" Type="http://schemas.openxmlformats.org/officeDocument/2006/relationships/hyperlink" Target="https://twitter.com/carolynmcc/status/1088078343398932480" TargetMode="External" /><Relationship Id="rId185" Type="http://schemas.openxmlformats.org/officeDocument/2006/relationships/hyperlink" Target="https://twitter.com/stephaniekelton/status/1087903247803838466" TargetMode="External" /><Relationship Id="rId186" Type="http://schemas.openxmlformats.org/officeDocument/2006/relationships/hyperlink" Target="https://twitter.com/gaius_publius/status/1088094002337988609" TargetMode="External" /><Relationship Id="rId187" Type="http://schemas.openxmlformats.org/officeDocument/2006/relationships/comments" Target="../comments12.xml" /><Relationship Id="rId188" Type="http://schemas.openxmlformats.org/officeDocument/2006/relationships/vmlDrawing" Target="../drawings/vmlDrawing6.vml" /><Relationship Id="rId189" Type="http://schemas.openxmlformats.org/officeDocument/2006/relationships/table" Target="../tables/table22.xml" /><Relationship Id="rId190"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yjcnyaVF67" TargetMode="External" /><Relationship Id="rId2" Type="http://schemas.openxmlformats.org/officeDocument/2006/relationships/hyperlink" Target="https://t.co/4mPe8FJflH" TargetMode="External" /><Relationship Id="rId3" Type="http://schemas.openxmlformats.org/officeDocument/2006/relationships/hyperlink" Target="https://t.co/2qNWBB58Bp" TargetMode="External" /><Relationship Id="rId4" Type="http://schemas.openxmlformats.org/officeDocument/2006/relationships/hyperlink" Target="https://t.co/xbCDiGoLqp" TargetMode="External" /><Relationship Id="rId5" Type="http://schemas.openxmlformats.org/officeDocument/2006/relationships/hyperlink" Target="http://t.co/PWs4ualqFD" TargetMode="External" /><Relationship Id="rId6" Type="http://schemas.openxmlformats.org/officeDocument/2006/relationships/hyperlink" Target="http://t.co/aSgf0ncnvu" TargetMode="External" /><Relationship Id="rId7" Type="http://schemas.openxmlformats.org/officeDocument/2006/relationships/hyperlink" Target="https://t.co/6SIsX3PXnF" TargetMode="External" /><Relationship Id="rId8" Type="http://schemas.openxmlformats.org/officeDocument/2006/relationships/hyperlink" Target="https://t.co/oifqftyLDv" TargetMode="External" /><Relationship Id="rId9" Type="http://schemas.openxmlformats.org/officeDocument/2006/relationships/hyperlink" Target="https://t.co/KiwUIF7KRe" TargetMode="External" /><Relationship Id="rId10" Type="http://schemas.openxmlformats.org/officeDocument/2006/relationships/hyperlink" Target="https://t.co/dyIFkeXxaa" TargetMode="External" /><Relationship Id="rId11" Type="http://schemas.openxmlformats.org/officeDocument/2006/relationships/hyperlink" Target="https://t.co/TgL7Kg8j8O" TargetMode="External" /><Relationship Id="rId12" Type="http://schemas.openxmlformats.org/officeDocument/2006/relationships/hyperlink" Target="https://t.co/lkEy57tkdo" TargetMode="External" /><Relationship Id="rId13" Type="http://schemas.openxmlformats.org/officeDocument/2006/relationships/hyperlink" Target="https://t.co/HoTVhK2FIa" TargetMode="External" /><Relationship Id="rId14" Type="http://schemas.openxmlformats.org/officeDocument/2006/relationships/hyperlink" Target="https://t.co/dp6xA4YvM5" TargetMode="External" /><Relationship Id="rId15" Type="http://schemas.openxmlformats.org/officeDocument/2006/relationships/hyperlink" Target="https://t.co/v4cwKuReEJ" TargetMode="External" /><Relationship Id="rId16" Type="http://schemas.openxmlformats.org/officeDocument/2006/relationships/hyperlink" Target="https://t.co/YS9EKRKDNT" TargetMode="External" /><Relationship Id="rId17" Type="http://schemas.openxmlformats.org/officeDocument/2006/relationships/hyperlink" Target="https://t.co/Dt8lvRnHFY" TargetMode="External" /><Relationship Id="rId18" Type="http://schemas.openxmlformats.org/officeDocument/2006/relationships/hyperlink" Target="https://t.co/SUWjeOVaEJ" TargetMode="External" /><Relationship Id="rId19" Type="http://schemas.openxmlformats.org/officeDocument/2006/relationships/hyperlink" Target="http://t.co/8GtZb2yv" TargetMode="External" /><Relationship Id="rId20" Type="http://schemas.openxmlformats.org/officeDocument/2006/relationships/hyperlink" Target="https://t.co/vrNTiFKhdi" TargetMode="External" /><Relationship Id="rId21" Type="http://schemas.openxmlformats.org/officeDocument/2006/relationships/hyperlink" Target="http://t.co/oiKPSToJLz" TargetMode="External" /><Relationship Id="rId22" Type="http://schemas.openxmlformats.org/officeDocument/2006/relationships/hyperlink" Target="http://t.co/armDRiRQfW" TargetMode="External" /><Relationship Id="rId23" Type="http://schemas.openxmlformats.org/officeDocument/2006/relationships/hyperlink" Target="https://pbs.twimg.com/profile_banners/924320817126588416/1541004321" TargetMode="External" /><Relationship Id="rId24" Type="http://schemas.openxmlformats.org/officeDocument/2006/relationships/hyperlink" Target="https://pbs.twimg.com/profile_banners/67824274/1384221353" TargetMode="External" /><Relationship Id="rId25" Type="http://schemas.openxmlformats.org/officeDocument/2006/relationships/hyperlink" Target="https://pbs.twimg.com/profile_banners/334217161/1471528399" TargetMode="External" /><Relationship Id="rId26" Type="http://schemas.openxmlformats.org/officeDocument/2006/relationships/hyperlink" Target="https://pbs.twimg.com/profile_banners/17886409/1545206486" TargetMode="External" /><Relationship Id="rId27" Type="http://schemas.openxmlformats.org/officeDocument/2006/relationships/hyperlink" Target="https://pbs.twimg.com/profile_banners/256726929/1515396632" TargetMode="External" /><Relationship Id="rId28" Type="http://schemas.openxmlformats.org/officeDocument/2006/relationships/hyperlink" Target="https://pbs.twimg.com/profile_banners/948283821664997376/1524414461" TargetMode="External" /><Relationship Id="rId29" Type="http://schemas.openxmlformats.org/officeDocument/2006/relationships/hyperlink" Target="https://pbs.twimg.com/profile_banners/284383568/1529286612" TargetMode="External" /><Relationship Id="rId30" Type="http://schemas.openxmlformats.org/officeDocument/2006/relationships/hyperlink" Target="https://pbs.twimg.com/profile_banners/761587775225274368/1503088039" TargetMode="External" /><Relationship Id="rId31" Type="http://schemas.openxmlformats.org/officeDocument/2006/relationships/hyperlink" Target="https://pbs.twimg.com/profile_banners/3399941129/1479411696" TargetMode="External" /><Relationship Id="rId32" Type="http://schemas.openxmlformats.org/officeDocument/2006/relationships/hyperlink" Target="https://pbs.twimg.com/profile_banners/2432442523/1399219872" TargetMode="External" /><Relationship Id="rId33" Type="http://schemas.openxmlformats.org/officeDocument/2006/relationships/hyperlink" Target="https://pbs.twimg.com/profile_banners/600283671/1395782680" TargetMode="External" /><Relationship Id="rId34" Type="http://schemas.openxmlformats.org/officeDocument/2006/relationships/hyperlink" Target="https://pbs.twimg.com/profile_banners/3885245652/1522877671" TargetMode="External" /><Relationship Id="rId35" Type="http://schemas.openxmlformats.org/officeDocument/2006/relationships/hyperlink" Target="https://pbs.twimg.com/profile_banners/751505753102356480/1543799264" TargetMode="External" /><Relationship Id="rId36" Type="http://schemas.openxmlformats.org/officeDocument/2006/relationships/hyperlink" Target="https://pbs.twimg.com/profile_banners/1511564563/1474646897" TargetMode="External" /><Relationship Id="rId37" Type="http://schemas.openxmlformats.org/officeDocument/2006/relationships/hyperlink" Target="https://pbs.twimg.com/profile_banners/1700688318/1393287807" TargetMode="External" /><Relationship Id="rId38" Type="http://schemas.openxmlformats.org/officeDocument/2006/relationships/hyperlink" Target="https://pbs.twimg.com/profile_banners/55396121/1536516758" TargetMode="External" /><Relationship Id="rId39" Type="http://schemas.openxmlformats.org/officeDocument/2006/relationships/hyperlink" Target="https://pbs.twimg.com/profile_banners/34720823/1502228682" TargetMode="External" /><Relationship Id="rId40" Type="http://schemas.openxmlformats.org/officeDocument/2006/relationships/hyperlink" Target="https://pbs.twimg.com/profile_banners/824349135457234944/1546752734" TargetMode="External" /><Relationship Id="rId41" Type="http://schemas.openxmlformats.org/officeDocument/2006/relationships/hyperlink" Target="https://pbs.twimg.com/profile_banners/813494944698658816/1507957466" TargetMode="External" /><Relationship Id="rId42" Type="http://schemas.openxmlformats.org/officeDocument/2006/relationships/hyperlink" Target="https://pbs.twimg.com/profile_banners/979693600366788608/1536154352" TargetMode="External" /><Relationship Id="rId43" Type="http://schemas.openxmlformats.org/officeDocument/2006/relationships/hyperlink" Target="https://pbs.twimg.com/profile_banners/581967351/1490107275" TargetMode="External" /><Relationship Id="rId44" Type="http://schemas.openxmlformats.org/officeDocument/2006/relationships/hyperlink" Target="https://pbs.twimg.com/profile_banners/17472479/1425233221" TargetMode="External" /><Relationship Id="rId45" Type="http://schemas.openxmlformats.org/officeDocument/2006/relationships/hyperlink" Target="https://pbs.twimg.com/profile_banners/300223278/1529410654" TargetMode="External" /><Relationship Id="rId46" Type="http://schemas.openxmlformats.org/officeDocument/2006/relationships/hyperlink" Target="https://pbs.twimg.com/profile_banners/26081714/1491376512" TargetMode="External" /><Relationship Id="rId47" Type="http://schemas.openxmlformats.org/officeDocument/2006/relationships/hyperlink" Target="https://pbs.twimg.com/profile_banners/285761256/1475727021" TargetMode="External" /><Relationship Id="rId48" Type="http://schemas.openxmlformats.org/officeDocument/2006/relationships/hyperlink" Target="https://pbs.twimg.com/profile_banners/73407166/1402699252" TargetMode="External" /><Relationship Id="rId49" Type="http://schemas.openxmlformats.org/officeDocument/2006/relationships/hyperlink" Target="https://pbs.twimg.com/profile_banners/55108349/1526278005" TargetMode="External" /><Relationship Id="rId50" Type="http://schemas.openxmlformats.org/officeDocument/2006/relationships/hyperlink" Target="https://pbs.twimg.com/profile_banners/713336800987717632/1543966453" TargetMode="External" /><Relationship Id="rId51" Type="http://schemas.openxmlformats.org/officeDocument/2006/relationships/hyperlink" Target="https://pbs.twimg.com/profile_banners/2500036429/1405270966" TargetMode="External" /><Relationship Id="rId52" Type="http://schemas.openxmlformats.org/officeDocument/2006/relationships/hyperlink" Target="https://pbs.twimg.com/profile_banners/156739486/1391224369" TargetMode="External" /><Relationship Id="rId53" Type="http://schemas.openxmlformats.org/officeDocument/2006/relationships/hyperlink" Target="https://pbs.twimg.com/profile_banners/2413616720/1395896152" TargetMode="External" /><Relationship Id="rId54" Type="http://schemas.openxmlformats.org/officeDocument/2006/relationships/hyperlink" Target="https://pbs.twimg.com/profile_banners/15083026/1399148023" TargetMode="External" /><Relationship Id="rId55" Type="http://schemas.openxmlformats.org/officeDocument/2006/relationships/hyperlink" Target="https://pbs.twimg.com/profile_banners/11614382/1371091153" TargetMode="External" /><Relationship Id="rId56" Type="http://schemas.openxmlformats.org/officeDocument/2006/relationships/hyperlink" Target="https://pbs.twimg.com/profile_banners/381740473/1425055735" TargetMode="External" /><Relationship Id="rId57" Type="http://schemas.openxmlformats.org/officeDocument/2006/relationships/hyperlink" Target="https://pbs.twimg.com/profile_banners/953330351836872704/1531791856" TargetMode="External" /><Relationship Id="rId58" Type="http://schemas.openxmlformats.org/officeDocument/2006/relationships/hyperlink" Target="https://pbs.twimg.com/profile_banners/208676914/1480761428" TargetMode="External" /><Relationship Id="rId59" Type="http://schemas.openxmlformats.org/officeDocument/2006/relationships/hyperlink" Target="https://pbs.twimg.com/profile_banners/259744988/1365192946" TargetMode="External" /><Relationship Id="rId60" Type="http://schemas.openxmlformats.org/officeDocument/2006/relationships/hyperlink" Target="https://pbs.twimg.com/profile_banners/916945628/1542822704" TargetMode="External" /><Relationship Id="rId61" Type="http://schemas.openxmlformats.org/officeDocument/2006/relationships/hyperlink" Target="https://pbs.twimg.com/profile_banners/115945437/1390894621" TargetMode="External" /><Relationship Id="rId62" Type="http://schemas.openxmlformats.org/officeDocument/2006/relationships/hyperlink" Target="https://pbs.twimg.com/profile_banners/182400024/1398779455" TargetMode="External" /><Relationship Id="rId63" Type="http://schemas.openxmlformats.org/officeDocument/2006/relationships/hyperlink" Target="https://pbs.twimg.com/profile_banners/851178949178789890/1542034478" TargetMode="External" /><Relationship Id="rId64" Type="http://schemas.openxmlformats.org/officeDocument/2006/relationships/hyperlink" Target="https://pbs.twimg.com/profile_banners/294037841/1426284981" TargetMode="External" /><Relationship Id="rId65" Type="http://schemas.openxmlformats.org/officeDocument/2006/relationships/hyperlink" Target="https://pbs.twimg.com/profile_banners/2614806132/1490227399" TargetMode="External" /><Relationship Id="rId66" Type="http://schemas.openxmlformats.org/officeDocument/2006/relationships/hyperlink" Target="https://pbs.twimg.com/profile_banners/59061398/1547007461" TargetMode="External" /><Relationship Id="rId67" Type="http://schemas.openxmlformats.org/officeDocument/2006/relationships/hyperlink" Target="https://pbs.twimg.com/profile_banners/933771607/1389621522" TargetMode="External" /><Relationship Id="rId68" Type="http://schemas.openxmlformats.org/officeDocument/2006/relationships/hyperlink" Target="https://pbs.twimg.com/profile_banners/2942221865/1435759416" TargetMode="External" /><Relationship Id="rId69" Type="http://schemas.openxmlformats.org/officeDocument/2006/relationships/hyperlink" Target="https://pbs.twimg.com/profile_banners/23199122/1399337475" TargetMode="External" /><Relationship Id="rId70" Type="http://schemas.openxmlformats.org/officeDocument/2006/relationships/hyperlink" Target="https://pbs.twimg.com/profile_banners/16099432/1487440838"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5/bg.gif"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9/bg.gif"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0/bg.gif"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9/bg.gif"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4/bg.gif"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9/bg.gif"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4/bg.gif"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6/bg.gif" TargetMode="External" /><Relationship Id="rId105" Type="http://schemas.openxmlformats.org/officeDocument/2006/relationships/hyperlink" Target="http://abs.twimg.com/images/themes/theme14/bg.gif"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5/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4/bg.gif"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5/bg.png" TargetMode="External" /><Relationship Id="rId124" Type="http://schemas.openxmlformats.org/officeDocument/2006/relationships/hyperlink" Target="http://pbs.twimg.com/profile_images/1057674892005433344/7QTVlFY0_normal.jpg" TargetMode="External" /><Relationship Id="rId125" Type="http://schemas.openxmlformats.org/officeDocument/2006/relationships/hyperlink" Target="http://pbs.twimg.com/profile_images/1471078903/Dave52KB_normal.jpg" TargetMode="External" /><Relationship Id="rId126" Type="http://schemas.openxmlformats.org/officeDocument/2006/relationships/hyperlink" Target="http://pbs.twimg.com/profile_images/787244919509360640/40KJT4v9_normal.jpg" TargetMode="External" /><Relationship Id="rId127" Type="http://schemas.openxmlformats.org/officeDocument/2006/relationships/hyperlink" Target="http://pbs.twimg.com/profile_images/1079474831081361408/V241mWEr_normal.jpg" TargetMode="External" /><Relationship Id="rId128" Type="http://schemas.openxmlformats.org/officeDocument/2006/relationships/hyperlink" Target="http://pbs.twimg.com/profile_images/1022712638092898304/sZ5CFRgj_normal.jpg" TargetMode="External" /><Relationship Id="rId129" Type="http://schemas.openxmlformats.org/officeDocument/2006/relationships/hyperlink" Target="http://pbs.twimg.com/profile_images/998876260779487234/hD6jZ7cs_normal.jpg" TargetMode="External" /><Relationship Id="rId130" Type="http://schemas.openxmlformats.org/officeDocument/2006/relationships/hyperlink" Target="http://pbs.twimg.com/profile_images/1030582355696730112/-o4HL5y5_normal.jpg" TargetMode="External" /><Relationship Id="rId131" Type="http://schemas.openxmlformats.org/officeDocument/2006/relationships/hyperlink" Target="http://pbs.twimg.com/profile_images/898556279823663109/kkU4o1l3_normal.jpg" TargetMode="External" /><Relationship Id="rId132" Type="http://schemas.openxmlformats.org/officeDocument/2006/relationships/hyperlink" Target="http://pbs.twimg.com/profile_images/688115360927592448/qlerUjy1_normal.jpg" TargetMode="External" /><Relationship Id="rId133" Type="http://schemas.openxmlformats.org/officeDocument/2006/relationships/hyperlink" Target="http://pbs.twimg.com/profile_images/790926982943047680/yifXyGx9_normal.jpg" TargetMode="External" /><Relationship Id="rId134" Type="http://schemas.openxmlformats.org/officeDocument/2006/relationships/hyperlink" Target="http://pbs.twimg.com/profile_images/956139009830506496/XreQSw4c_normal.jpg" TargetMode="External" /><Relationship Id="rId135" Type="http://schemas.openxmlformats.org/officeDocument/2006/relationships/hyperlink" Target="http://pbs.twimg.com/profile_images/1080184102727213056/6bJW1-7L_normal.jpg" TargetMode="External" /><Relationship Id="rId136" Type="http://schemas.openxmlformats.org/officeDocument/2006/relationships/hyperlink" Target="http://pbs.twimg.com/profile_images/636252369005645824/TmDZCs3r_normal.jpg" TargetMode="External" /><Relationship Id="rId137" Type="http://schemas.openxmlformats.org/officeDocument/2006/relationships/hyperlink" Target="http://pbs.twimg.com/profile_images/899314357053644801/KhqzhY0B_normal.jpg" TargetMode="External" /><Relationship Id="rId138" Type="http://schemas.openxmlformats.org/officeDocument/2006/relationships/hyperlink" Target="http://pbs.twimg.com/profile_images/1069397500262371328/Cc16bxl4_normal.jpg" TargetMode="External" /><Relationship Id="rId139" Type="http://schemas.openxmlformats.org/officeDocument/2006/relationships/hyperlink" Target="http://pbs.twimg.com/profile_images/1050898552891863040/aFhayRC7_normal.jpg" TargetMode="External" /><Relationship Id="rId140" Type="http://schemas.openxmlformats.org/officeDocument/2006/relationships/hyperlink" Target="http://pbs.twimg.com/profile_images/969027320194457600/TFoLXbUm_normal.jpg" TargetMode="External" /><Relationship Id="rId141" Type="http://schemas.openxmlformats.org/officeDocument/2006/relationships/hyperlink" Target="http://pbs.twimg.com/profile_images/965794503004057601/Z8w7zoZm_normal.jpg" TargetMode="External" /><Relationship Id="rId142" Type="http://schemas.openxmlformats.org/officeDocument/2006/relationships/hyperlink" Target="http://pbs.twimg.com/profile_images/895038072076763137/5IQJcR1J_normal.jpg" TargetMode="External" /><Relationship Id="rId143" Type="http://schemas.openxmlformats.org/officeDocument/2006/relationships/hyperlink" Target="http://pbs.twimg.com/profile_images/1081785085945233408/obQmEevd_normal.jpg" TargetMode="External" /><Relationship Id="rId144" Type="http://schemas.openxmlformats.org/officeDocument/2006/relationships/hyperlink" Target="http://pbs.twimg.com/profile_images/284007260/total_lg_normal.gif" TargetMode="External" /><Relationship Id="rId145" Type="http://schemas.openxmlformats.org/officeDocument/2006/relationships/hyperlink" Target="http://pbs.twimg.com/profile_images/1084037733184561152/se6icu7e_normal.jpg" TargetMode="External" /><Relationship Id="rId146" Type="http://schemas.openxmlformats.org/officeDocument/2006/relationships/hyperlink" Target="http://pbs.twimg.com/profile_images/919054800888545280/RXfjbm2S_normal.jpg" TargetMode="External" /><Relationship Id="rId147" Type="http://schemas.openxmlformats.org/officeDocument/2006/relationships/hyperlink" Target="http://pbs.twimg.com/profile_images/1040253312703123456/U7oahBS0_normal.jpg" TargetMode="External" /><Relationship Id="rId148" Type="http://schemas.openxmlformats.org/officeDocument/2006/relationships/hyperlink" Target="http://pbs.twimg.com/profile_images/985254438343495689/IRPIvATb_normal.jpg" TargetMode="External" /><Relationship Id="rId149" Type="http://schemas.openxmlformats.org/officeDocument/2006/relationships/hyperlink" Target="http://pbs.twimg.com/profile_images/850946256067108865/6Xdc1dm5_normal.jpg" TargetMode="External" /><Relationship Id="rId150" Type="http://schemas.openxmlformats.org/officeDocument/2006/relationships/hyperlink" Target="http://pbs.twimg.com/profile_images/2578005398/c13wxibwqomiitsdcy6e_normal.jpeg" TargetMode="External" /><Relationship Id="rId151" Type="http://schemas.openxmlformats.org/officeDocument/2006/relationships/hyperlink" Target="http://pbs.twimg.com/profile_images/1079620559011500034/v6KX9ooB_normal.jpg" TargetMode="External" /><Relationship Id="rId152" Type="http://schemas.openxmlformats.org/officeDocument/2006/relationships/hyperlink" Target="http://pbs.twimg.com/profile_images/1071835958931148802/AUsFdKR7_normal.jpg" TargetMode="External" /><Relationship Id="rId153" Type="http://schemas.openxmlformats.org/officeDocument/2006/relationships/hyperlink" Target="http://abs.twimg.com/sticky/default_profile_images/default_profile_normal.png" TargetMode="External" /><Relationship Id="rId154" Type="http://schemas.openxmlformats.org/officeDocument/2006/relationships/hyperlink" Target="http://pbs.twimg.com/profile_images/1048679327217455105/l_25i09s_normal.jpg" TargetMode="External" /><Relationship Id="rId155" Type="http://schemas.openxmlformats.org/officeDocument/2006/relationships/hyperlink" Target="http://pbs.twimg.com/profile_images/1806921699/twitter_birdcat_normal.jpg" TargetMode="External" /><Relationship Id="rId156" Type="http://schemas.openxmlformats.org/officeDocument/2006/relationships/hyperlink" Target="http://pbs.twimg.com/profile_images/961836966571462656/uO8r_TOb_normal.jpg" TargetMode="External" /><Relationship Id="rId157" Type="http://schemas.openxmlformats.org/officeDocument/2006/relationships/hyperlink" Target="http://pbs.twimg.com/profile_images/378800000144516951/ce30e41c4b43158ddd0713b7760fe7c4_normal.png" TargetMode="External" /><Relationship Id="rId158" Type="http://schemas.openxmlformats.org/officeDocument/2006/relationships/hyperlink" Target="http://pbs.twimg.com/profile_images/1086015000781582336/iiBuDvC-_normal.jpg" TargetMode="External" /><Relationship Id="rId159" Type="http://schemas.openxmlformats.org/officeDocument/2006/relationships/hyperlink" Target="http://pbs.twimg.com/profile_images/997222027181244417/eCJ_Gtf9_normal.jpg" TargetMode="External" /><Relationship Id="rId160" Type="http://schemas.openxmlformats.org/officeDocument/2006/relationships/hyperlink" Target="http://pbs.twimg.com/profile_images/857975864893505536/TpNWyTXQ_normal.jpg" TargetMode="External" /><Relationship Id="rId161" Type="http://schemas.openxmlformats.org/officeDocument/2006/relationships/hyperlink" Target="http://pbs.twimg.com/profile_images/1015585546779930627/dd0Fc94B_normal.jpg" TargetMode="External" /><Relationship Id="rId162" Type="http://schemas.openxmlformats.org/officeDocument/2006/relationships/hyperlink" Target="http://pbs.twimg.com/profile_images/449045015545655297/jNDiaYmI_normal.jpeg" TargetMode="External" /><Relationship Id="rId163" Type="http://schemas.openxmlformats.org/officeDocument/2006/relationships/hyperlink" Target="http://pbs.twimg.com/profile_images/72145641/P1010169_normal.jpg" TargetMode="External" /><Relationship Id="rId164" Type="http://schemas.openxmlformats.org/officeDocument/2006/relationships/hyperlink" Target="http://pbs.twimg.com/profile_images/628181317923000320/ht4zHy9j_normal.png" TargetMode="External" /><Relationship Id="rId165" Type="http://schemas.openxmlformats.org/officeDocument/2006/relationships/hyperlink" Target="http://pbs.twimg.com/profile_images/684596805624066048/mCvp266f_normal.png" TargetMode="External" /><Relationship Id="rId166" Type="http://schemas.openxmlformats.org/officeDocument/2006/relationships/hyperlink" Target="http://pbs.twimg.com/profile_images/968612224905416704/ogBpILVv_normal.jpg" TargetMode="External" /><Relationship Id="rId167" Type="http://schemas.openxmlformats.org/officeDocument/2006/relationships/hyperlink" Target="http://pbs.twimg.com/profile_images/1025574252068499458/Wbx4jWjl_normal.jpg" TargetMode="External" /><Relationship Id="rId168" Type="http://schemas.openxmlformats.org/officeDocument/2006/relationships/hyperlink" Target="http://pbs.twimg.com/profile_images/1070693455662342144/A7nnLfV8_normal.jpg" TargetMode="External" /><Relationship Id="rId169" Type="http://schemas.openxmlformats.org/officeDocument/2006/relationships/hyperlink" Target="http://pbs.twimg.com/profile_images/875823980518801408/aGQdKaF5_normal.jpg" TargetMode="External" /><Relationship Id="rId170" Type="http://schemas.openxmlformats.org/officeDocument/2006/relationships/hyperlink" Target="http://pbs.twimg.com/profile_images/1044865838019485696/OeZ_acx1_normal.jpg" TargetMode="External" /><Relationship Id="rId171" Type="http://schemas.openxmlformats.org/officeDocument/2006/relationships/hyperlink" Target="http://pbs.twimg.com/profile_images/601095807/Me_in_California_June_08_normal.JPG" TargetMode="External" /><Relationship Id="rId172" Type="http://schemas.openxmlformats.org/officeDocument/2006/relationships/hyperlink" Target="http://pbs.twimg.com/profile_images/1015892101563928576/yBLH1Aei_normal.jpg" TargetMode="External" /><Relationship Id="rId173" Type="http://schemas.openxmlformats.org/officeDocument/2006/relationships/hyperlink" Target="http://pbs.twimg.com/profile_images/558310196074655748/J5xEMZwv_normal.jpeg" TargetMode="External" /><Relationship Id="rId174" Type="http://schemas.openxmlformats.org/officeDocument/2006/relationships/hyperlink" Target="http://pbs.twimg.com/profile_images/1003392036001796097/IDpDZ03o_normal.jpg" TargetMode="External" /><Relationship Id="rId175" Type="http://schemas.openxmlformats.org/officeDocument/2006/relationships/hyperlink" Target="http://pbs.twimg.com/profile_images/1003835878870052864/VCTChPYH_normal.jpg" TargetMode="External" /><Relationship Id="rId176" Type="http://schemas.openxmlformats.org/officeDocument/2006/relationships/hyperlink" Target="http://pbs.twimg.com/profile_images/1044349280712974336/qBYT_GX9_normal.jpg" TargetMode="External" /><Relationship Id="rId177" Type="http://schemas.openxmlformats.org/officeDocument/2006/relationships/hyperlink" Target="http://pbs.twimg.com/profile_images/998893423993147392/UwN-bspo_normal.jpg" TargetMode="External" /><Relationship Id="rId178" Type="http://schemas.openxmlformats.org/officeDocument/2006/relationships/hyperlink" Target="http://pbs.twimg.com/profile_images/842992941383737345/0Irs1AJt_normal.jpg" TargetMode="External" /><Relationship Id="rId179" Type="http://schemas.openxmlformats.org/officeDocument/2006/relationships/hyperlink" Target="http://pbs.twimg.com/profile_images/147610312/patrick_hash_normal.jpg" TargetMode="External" /><Relationship Id="rId180" Type="http://schemas.openxmlformats.org/officeDocument/2006/relationships/hyperlink" Target="http://pbs.twimg.com/profile_images/1069093429114781697/pnWrjLOi_normal.jpg" TargetMode="External" /><Relationship Id="rId181" Type="http://schemas.openxmlformats.org/officeDocument/2006/relationships/hyperlink" Target="http://pbs.twimg.com/profile_images/885667939546005504/KiMt0T1S_normal.jpg" TargetMode="External" /><Relationship Id="rId182" Type="http://schemas.openxmlformats.org/officeDocument/2006/relationships/hyperlink" Target="http://pbs.twimg.com/profile_images/3656675324/e21bca56d38e3466a7f9d3937654a5c4_normal.jpeg" TargetMode="External" /><Relationship Id="rId183" Type="http://schemas.openxmlformats.org/officeDocument/2006/relationships/hyperlink" Target="http://pbs.twimg.com/profile_images/617108716157054976/7xn-VPTn_normal.jpg" TargetMode="External" /><Relationship Id="rId184" Type="http://schemas.openxmlformats.org/officeDocument/2006/relationships/hyperlink" Target="http://pbs.twimg.com/profile_images/794162126936010752/zL0e-Qju_normal.jpg" TargetMode="External" /><Relationship Id="rId185" Type="http://schemas.openxmlformats.org/officeDocument/2006/relationships/hyperlink" Target="http://pbs.twimg.com/profile_images/2755412800/a326ee7932f16d54ee15882ad8e5157e_normal.png" TargetMode="External" /><Relationship Id="rId186" Type="http://schemas.openxmlformats.org/officeDocument/2006/relationships/hyperlink" Target="https://twitter.com/erinmbtaylor" TargetMode="External" /><Relationship Id="rId187" Type="http://schemas.openxmlformats.org/officeDocument/2006/relationships/hyperlink" Target="https://twitter.com/dangerdaveball" TargetMode="External" /><Relationship Id="rId188" Type="http://schemas.openxmlformats.org/officeDocument/2006/relationships/hyperlink" Target="https://twitter.com/stephaniekelton" TargetMode="External" /><Relationship Id="rId189" Type="http://schemas.openxmlformats.org/officeDocument/2006/relationships/hyperlink" Target="https://twitter.com/alexqgb" TargetMode="External" /><Relationship Id="rId190" Type="http://schemas.openxmlformats.org/officeDocument/2006/relationships/hyperlink" Target="https://twitter.com/matt_read_nz" TargetMode="External" /><Relationship Id="rId191" Type="http://schemas.openxmlformats.org/officeDocument/2006/relationships/hyperlink" Target="https://twitter.com/lisamp925" TargetMode="External" /><Relationship Id="rId192" Type="http://schemas.openxmlformats.org/officeDocument/2006/relationships/hyperlink" Target="https://twitter.com/pppatticake" TargetMode="External" /><Relationship Id="rId193" Type="http://schemas.openxmlformats.org/officeDocument/2006/relationships/hyperlink" Target="https://twitter.com/my2meows" TargetMode="External" /><Relationship Id="rId194" Type="http://schemas.openxmlformats.org/officeDocument/2006/relationships/hyperlink" Target="https://twitter.com/ziga_iglic" TargetMode="External" /><Relationship Id="rId195" Type="http://schemas.openxmlformats.org/officeDocument/2006/relationships/hyperlink" Target="https://twitter.com/polrevolutionsv" TargetMode="External" /><Relationship Id="rId196" Type="http://schemas.openxmlformats.org/officeDocument/2006/relationships/hyperlink" Target="https://twitter.com/nofuncdemo" TargetMode="External" /><Relationship Id="rId197" Type="http://schemas.openxmlformats.org/officeDocument/2006/relationships/hyperlink" Target="https://twitter.com/bradvoracek" TargetMode="External" /><Relationship Id="rId198" Type="http://schemas.openxmlformats.org/officeDocument/2006/relationships/hyperlink" Target="https://twitter.com/prezntval" TargetMode="External" /><Relationship Id="rId199" Type="http://schemas.openxmlformats.org/officeDocument/2006/relationships/hyperlink" Target="https://twitter.com/wildflowersrq" TargetMode="External" /><Relationship Id="rId200" Type="http://schemas.openxmlformats.org/officeDocument/2006/relationships/hyperlink" Target="https://twitter.com/brianmoylan4" TargetMode="External" /><Relationship Id="rId201" Type="http://schemas.openxmlformats.org/officeDocument/2006/relationships/hyperlink" Target="https://twitter.com/ecoroberto" TargetMode="External" /><Relationship Id="rId202" Type="http://schemas.openxmlformats.org/officeDocument/2006/relationships/hyperlink" Target="https://twitter.com/joekearns_psu" TargetMode="External" /><Relationship Id="rId203" Type="http://schemas.openxmlformats.org/officeDocument/2006/relationships/hyperlink" Target="https://twitter.com/computerbugg" TargetMode="External" /><Relationship Id="rId204" Type="http://schemas.openxmlformats.org/officeDocument/2006/relationships/hyperlink" Target="https://twitter.com/ruterwilligerjr" TargetMode="External" /><Relationship Id="rId205" Type="http://schemas.openxmlformats.org/officeDocument/2006/relationships/hyperlink" Target="https://twitter.com/rick_carmody" TargetMode="External" /><Relationship Id="rId206" Type="http://schemas.openxmlformats.org/officeDocument/2006/relationships/hyperlink" Target="https://twitter.com/zapradon" TargetMode="External" /><Relationship Id="rId207" Type="http://schemas.openxmlformats.org/officeDocument/2006/relationships/hyperlink" Target="https://twitter.com/reformed_mind" TargetMode="External" /><Relationship Id="rId208" Type="http://schemas.openxmlformats.org/officeDocument/2006/relationships/hyperlink" Target="https://twitter.com/socialista_jose" TargetMode="External" /><Relationship Id="rId209" Type="http://schemas.openxmlformats.org/officeDocument/2006/relationships/hyperlink" Target="https://twitter.com/nualphaomegam" TargetMode="External" /><Relationship Id="rId210" Type="http://schemas.openxmlformats.org/officeDocument/2006/relationships/hyperlink" Target="https://twitter.com/odirilesoul" TargetMode="External" /><Relationship Id="rId211" Type="http://schemas.openxmlformats.org/officeDocument/2006/relationships/hyperlink" Target="https://twitter.com/netbacker" TargetMode="External" /><Relationship Id="rId212" Type="http://schemas.openxmlformats.org/officeDocument/2006/relationships/hyperlink" Target="https://twitter.com/leftygrove" TargetMode="External" /><Relationship Id="rId213" Type="http://schemas.openxmlformats.org/officeDocument/2006/relationships/hyperlink" Target="https://twitter.com/esoterikdude" TargetMode="External" /><Relationship Id="rId214" Type="http://schemas.openxmlformats.org/officeDocument/2006/relationships/hyperlink" Target="https://twitter.com/paulbfagan" TargetMode="External" /><Relationship Id="rId215" Type="http://schemas.openxmlformats.org/officeDocument/2006/relationships/hyperlink" Target="https://twitter.com/david_kell3" TargetMode="External" /><Relationship Id="rId216" Type="http://schemas.openxmlformats.org/officeDocument/2006/relationships/hyperlink" Target="https://twitter.com/jabmorris" TargetMode="External" /><Relationship Id="rId217" Type="http://schemas.openxmlformats.org/officeDocument/2006/relationships/hyperlink" Target="https://twitter.com/makarov__" TargetMode="External" /><Relationship Id="rId218" Type="http://schemas.openxmlformats.org/officeDocument/2006/relationships/hyperlink" Target="https://twitter.com/cdbrzezinski" TargetMode="External" /><Relationship Id="rId219" Type="http://schemas.openxmlformats.org/officeDocument/2006/relationships/hyperlink" Target="https://twitter.com/flowersxsilence" TargetMode="External" /><Relationship Id="rId220" Type="http://schemas.openxmlformats.org/officeDocument/2006/relationships/hyperlink" Target="https://twitter.com/dan_nahum" TargetMode="External" /><Relationship Id="rId221" Type="http://schemas.openxmlformats.org/officeDocument/2006/relationships/hyperlink" Target="https://twitter.com/hurtyowl" TargetMode="External" /><Relationship Id="rId222" Type="http://schemas.openxmlformats.org/officeDocument/2006/relationships/hyperlink" Target="https://twitter.com/truman_town" TargetMode="External" /><Relationship Id="rId223" Type="http://schemas.openxmlformats.org/officeDocument/2006/relationships/hyperlink" Target="https://twitter.com/dci_james" TargetMode="External" /><Relationship Id="rId224" Type="http://schemas.openxmlformats.org/officeDocument/2006/relationships/hyperlink" Target="https://twitter.com/fadhelkaboub" TargetMode="External" /><Relationship Id="rId225" Type="http://schemas.openxmlformats.org/officeDocument/2006/relationships/hyperlink" Target="https://twitter.com/tianran" TargetMode="External" /><Relationship Id="rId226" Type="http://schemas.openxmlformats.org/officeDocument/2006/relationships/hyperlink" Target="https://twitter.com/brunopostle" TargetMode="External" /><Relationship Id="rId227" Type="http://schemas.openxmlformats.org/officeDocument/2006/relationships/hyperlink" Target="https://twitter.com/analyticd" TargetMode="External" /><Relationship Id="rId228" Type="http://schemas.openxmlformats.org/officeDocument/2006/relationships/hyperlink" Target="https://twitter.com/itsnotubutme" TargetMode="External" /><Relationship Id="rId229" Type="http://schemas.openxmlformats.org/officeDocument/2006/relationships/hyperlink" Target="https://twitter.com/jmforcalifornia" TargetMode="External" /><Relationship Id="rId230" Type="http://schemas.openxmlformats.org/officeDocument/2006/relationships/hyperlink" Target="https://twitter.com/pereira_joca" TargetMode="External" /><Relationship Id="rId231" Type="http://schemas.openxmlformats.org/officeDocument/2006/relationships/hyperlink" Target="https://twitter.com/greenrd" TargetMode="External" /><Relationship Id="rId232" Type="http://schemas.openxmlformats.org/officeDocument/2006/relationships/hyperlink" Target="https://twitter.com/kfredrickson23" TargetMode="External" /><Relationship Id="rId233" Type="http://schemas.openxmlformats.org/officeDocument/2006/relationships/hyperlink" Target="https://twitter.com/pdwriter" TargetMode="External" /><Relationship Id="rId234" Type="http://schemas.openxmlformats.org/officeDocument/2006/relationships/hyperlink" Target="https://twitter.com/ezquid" TargetMode="External" /><Relationship Id="rId235" Type="http://schemas.openxmlformats.org/officeDocument/2006/relationships/hyperlink" Target="https://twitter.com/dehnts" TargetMode="External" /><Relationship Id="rId236" Type="http://schemas.openxmlformats.org/officeDocument/2006/relationships/hyperlink" Target="https://twitter.com/thedudedj" TargetMode="External" /><Relationship Id="rId237" Type="http://schemas.openxmlformats.org/officeDocument/2006/relationships/hyperlink" Target="https://twitter.com/bradbelltv" TargetMode="External" /><Relationship Id="rId238" Type="http://schemas.openxmlformats.org/officeDocument/2006/relationships/hyperlink" Target="https://twitter.com/philforcongress" TargetMode="External" /><Relationship Id="rId239" Type="http://schemas.openxmlformats.org/officeDocument/2006/relationships/hyperlink" Target="https://twitter.com/dalek_fan" TargetMode="External" /><Relationship Id="rId240" Type="http://schemas.openxmlformats.org/officeDocument/2006/relationships/hyperlink" Target="https://twitter.com/caseytjaden" TargetMode="External" /><Relationship Id="rId241" Type="http://schemas.openxmlformats.org/officeDocument/2006/relationships/hyperlink" Target="https://twitter.com/brucepatrick23" TargetMode="External" /><Relationship Id="rId242" Type="http://schemas.openxmlformats.org/officeDocument/2006/relationships/hyperlink" Target="https://twitter.com/sdgrumbine" TargetMode="External" /><Relationship Id="rId243" Type="http://schemas.openxmlformats.org/officeDocument/2006/relationships/hyperlink" Target="https://twitter.com/chrisatru" TargetMode="External" /><Relationship Id="rId244" Type="http://schemas.openxmlformats.org/officeDocument/2006/relationships/hyperlink" Target="https://twitter.com/riklongenecker" TargetMode="External" /><Relationship Id="rId245" Type="http://schemas.openxmlformats.org/officeDocument/2006/relationships/hyperlink" Target="https://twitter.com/dianabardsley" TargetMode="External" /><Relationship Id="rId246" Type="http://schemas.openxmlformats.org/officeDocument/2006/relationships/hyperlink" Target="https://twitter.com/carolynmcc" TargetMode="External" /><Relationship Id="rId247" Type="http://schemas.openxmlformats.org/officeDocument/2006/relationships/hyperlink" Target="https://twitter.com/gaius_publius" TargetMode="External" /><Relationship Id="rId248" Type="http://schemas.openxmlformats.org/officeDocument/2006/relationships/comments" Target="../comments2.xml" /><Relationship Id="rId249" Type="http://schemas.openxmlformats.org/officeDocument/2006/relationships/vmlDrawing" Target="../drawings/vmlDrawing2.vml" /><Relationship Id="rId250" Type="http://schemas.openxmlformats.org/officeDocument/2006/relationships/table" Target="../tables/table2.xml" /><Relationship Id="rId251" Type="http://schemas.openxmlformats.org/officeDocument/2006/relationships/drawing" Target="../drawings/drawing1.xml" /><Relationship Id="rId25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witter.com/StephanieKelton/status/1087903247803838466" TargetMode="External" /><Relationship Id="rId2" Type="http://schemas.openxmlformats.org/officeDocument/2006/relationships/hyperlink" Target="https://twitter.com/videotroph/status/1087805145960902656" TargetMode="External" /><Relationship Id="rId3" Type="http://schemas.openxmlformats.org/officeDocument/2006/relationships/hyperlink" Target="https://twitter.com/videotroph/status/1087805145960902656" TargetMode="External" /><Relationship Id="rId4" Type="http://schemas.openxmlformats.org/officeDocument/2006/relationships/hyperlink" Target="https://twitter.com/StephanieKelton/status/1087903247803838466" TargetMode="External" /><Relationship Id="rId5" Type="http://schemas.openxmlformats.org/officeDocument/2006/relationships/table" Target="../tables/table12.xml" /><Relationship Id="rId6" Type="http://schemas.openxmlformats.org/officeDocument/2006/relationships/table" Target="../tables/table13.xml" /><Relationship Id="rId7" Type="http://schemas.openxmlformats.org/officeDocument/2006/relationships/table" Target="../tables/table14.xml" /><Relationship Id="rId8" Type="http://schemas.openxmlformats.org/officeDocument/2006/relationships/table" Target="../tables/table15.xml" /><Relationship Id="rId9" Type="http://schemas.openxmlformats.org/officeDocument/2006/relationships/table" Target="../tables/table16.xml" /><Relationship Id="rId10" Type="http://schemas.openxmlformats.org/officeDocument/2006/relationships/table" Target="../tables/table17.xml" /><Relationship Id="rId11" Type="http://schemas.openxmlformats.org/officeDocument/2006/relationships/table" Target="../tables/table18.xml" /><Relationship Id="rId1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140625" style="0" bestFit="1" customWidth="1"/>
    <col min="18" max="18" width="9.28125" style="0" bestFit="1" customWidth="1"/>
    <col min="19" max="19" width="12.28125" style="0" bestFit="1" customWidth="1"/>
    <col min="20" max="20" width="12.7109375" style="0" bestFit="1" customWidth="1"/>
    <col min="21" max="21" width="10.28125" style="0" bestFit="1" customWidth="1"/>
    <col min="22" max="22" width="13.57421875" style="0" bestFit="1" customWidth="1"/>
    <col min="23" max="23" width="12.421875" style="0" bestFit="1" customWidth="1"/>
    <col min="24" max="24" width="13.421875" style="0" bestFit="1" customWidth="1"/>
    <col min="25" max="25" width="9.7109375" style="0" bestFit="1" customWidth="1"/>
    <col min="26" max="26" width="11.140625" style="0" bestFit="1" customWidth="1"/>
    <col min="27" max="27" width="12.57421875" style="0" bestFit="1" customWidth="1"/>
    <col min="28" max="28" width="12.421875" style="0" bestFit="1" customWidth="1"/>
    <col min="29" max="29" width="10.57421875" style="0" bestFit="1" customWidth="1"/>
    <col min="30" max="30" width="9.57421875" style="0" bestFit="1" customWidth="1"/>
    <col min="31" max="31" width="12.421875" style="0" bestFit="1" customWidth="1"/>
    <col min="32" max="32" width="10.00390625" style="0" bestFit="1" customWidth="1"/>
    <col min="33" max="33" width="11.00390625" style="0" bestFit="1" customWidth="1"/>
    <col min="34" max="35" width="10.421875" style="0" bestFit="1" customWidth="1"/>
    <col min="36" max="36" width="11.8515625" style="0" bestFit="1" customWidth="1"/>
    <col min="37" max="37" width="9.8515625" style="0" bestFit="1" customWidth="1"/>
    <col min="38" max="38" width="12.140625" style="0" bestFit="1" customWidth="1"/>
    <col min="39" max="39" width="8.421875" style="0" bestFit="1" customWidth="1"/>
    <col min="40" max="40" width="11.28125" style="0" bestFit="1" customWidth="1"/>
    <col min="41" max="41" width="11.140625" style="0" bestFit="1" customWidth="1"/>
    <col min="42" max="42" width="12.421875" style="0" bestFit="1" customWidth="1"/>
    <col min="43" max="43" width="18.8515625" style="0" bestFit="1" customWidth="1"/>
    <col min="44" max="44" width="18.00390625" style="0" bestFit="1" customWidth="1"/>
    <col min="45" max="45" width="15.7109375" style="0" bestFit="1" customWidth="1"/>
    <col min="46" max="46" width="9.421875" style="0" bestFit="1" customWidth="1"/>
    <col min="47" max="47" width="14.28125" style="0" bestFit="1" customWidth="1"/>
    <col min="48" max="48" width="10.8515625" style="0" bestFit="1" customWidth="1"/>
    <col min="49" max="49" width="9.7109375" style="0" bestFit="1" customWidth="1"/>
    <col min="50" max="50" width="7.8515625" style="0" bestFit="1" customWidth="1"/>
    <col min="51" max="51" width="7.421875" style="0" bestFit="1" customWidth="1"/>
    <col min="52" max="52" width="11.28125" style="0" bestFit="1" customWidth="1"/>
    <col min="53" max="53" width="14.421875" style="0" customWidth="1"/>
    <col min="54" max="55" width="10.421875" style="0" bestFit="1" customWidth="1"/>
    <col min="56" max="56" width="19.8515625" style="0" bestFit="1" customWidth="1"/>
    <col min="57" max="57" width="25.421875" style="0" bestFit="1" customWidth="1"/>
    <col min="58" max="58" width="20.7109375" style="0" bestFit="1" customWidth="1"/>
    <col min="59" max="59" width="26.28125" style="0" bestFit="1" customWidth="1"/>
    <col min="60" max="60" width="24.7109375" style="0" bestFit="1" customWidth="1"/>
    <col min="61" max="61" width="30.28125" style="0" bestFit="1" customWidth="1"/>
    <col min="62" max="62" width="17.00390625" style="0" bestFit="1" customWidth="1"/>
    <col min="63" max="63" width="20.421875" style="0" bestFit="1" customWidth="1"/>
    <col min="64" max="64" width="14.421875" style="0" bestFit="1" customWidth="1"/>
  </cols>
  <sheetData>
    <row r="1" spans="3:14" ht="15">
      <c r="C1" s="18" t="s">
        <v>39</v>
      </c>
      <c r="D1" s="19"/>
      <c r="E1" s="19"/>
      <c r="F1" s="19"/>
      <c r="G1" s="18"/>
      <c r="H1" s="16" t="s">
        <v>43</v>
      </c>
      <c r="I1" s="64"/>
      <c r="J1" s="64"/>
      <c r="K1" s="35" t="s">
        <v>42</v>
      </c>
      <c r="L1" s="20" t="s">
        <v>40</v>
      </c>
      <c r="M1" s="20"/>
      <c r="N1" s="17" t="s">
        <v>41</v>
      </c>
    </row>
    <row r="2" spans="1:64" ht="30.1"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t="s">
        <v>887</v>
      </c>
      <c r="BB2" s="13" t="s">
        <v>893</v>
      </c>
      <c r="BC2" s="13" t="s">
        <v>894</v>
      </c>
      <c r="BD2" s="67" t="s">
        <v>988</v>
      </c>
      <c r="BE2" s="67" t="s">
        <v>989</v>
      </c>
      <c r="BF2" s="67" t="s">
        <v>990</v>
      </c>
      <c r="BG2" s="67" t="s">
        <v>991</v>
      </c>
      <c r="BH2" s="67" t="s">
        <v>992</v>
      </c>
      <c r="BI2" s="67" t="s">
        <v>993</v>
      </c>
      <c r="BJ2" s="67" t="s">
        <v>994</v>
      </c>
      <c r="BK2" s="67" t="s">
        <v>995</v>
      </c>
      <c r="BL2" s="67" t="s">
        <v>996</v>
      </c>
    </row>
    <row r="3" spans="1:64" ht="15" customHeight="1">
      <c r="A3" s="83" t="s">
        <v>232</v>
      </c>
      <c r="B3" s="83" t="s">
        <v>232</v>
      </c>
      <c r="C3" s="53" t="s">
        <v>1022</v>
      </c>
      <c r="D3" s="54">
        <v>3</v>
      </c>
      <c r="E3" s="65" t="s">
        <v>132</v>
      </c>
      <c r="F3" s="55">
        <v>32</v>
      </c>
      <c r="G3" s="53"/>
      <c r="H3" s="57"/>
      <c r="I3" s="56"/>
      <c r="J3" s="56"/>
      <c r="K3" s="36" t="s">
        <v>65</v>
      </c>
      <c r="L3" s="62">
        <v>3</v>
      </c>
      <c r="M3" s="62"/>
      <c r="N3" s="63"/>
      <c r="O3" s="84" t="s">
        <v>196</v>
      </c>
      <c r="P3" s="86">
        <v>43488.03693287037</v>
      </c>
      <c r="Q3" s="84" t="s">
        <v>295</v>
      </c>
      <c r="R3" s="88" t="s">
        <v>298</v>
      </c>
      <c r="S3" s="84" t="s">
        <v>300</v>
      </c>
      <c r="T3" s="84" t="s">
        <v>301</v>
      </c>
      <c r="U3" s="84"/>
      <c r="V3" s="88" t="s">
        <v>304</v>
      </c>
      <c r="W3" s="86">
        <v>43488.03693287037</v>
      </c>
      <c r="X3" s="88" t="s">
        <v>306</v>
      </c>
      <c r="Y3" s="84"/>
      <c r="Z3" s="84"/>
      <c r="AA3" s="90" t="s">
        <v>368</v>
      </c>
      <c r="AB3" s="84"/>
      <c r="AC3" s="84" t="b">
        <v>0</v>
      </c>
      <c r="AD3" s="84">
        <v>3</v>
      </c>
      <c r="AE3" s="90" t="s">
        <v>430</v>
      </c>
      <c r="AF3" s="84" t="b">
        <v>1</v>
      </c>
      <c r="AG3" s="84" t="s">
        <v>431</v>
      </c>
      <c r="AH3" s="84"/>
      <c r="AI3" s="90" t="s">
        <v>433</v>
      </c>
      <c r="AJ3" s="84" t="b">
        <v>0</v>
      </c>
      <c r="AK3" s="84">
        <v>1</v>
      </c>
      <c r="AL3" s="90" t="s">
        <v>430</v>
      </c>
      <c r="AM3" s="84" t="s">
        <v>434</v>
      </c>
      <c r="AN3" s="84" t="b">
        <v>0</v>
      </c>
      <c r="AO3" s="90" t="s">
        <v>368</v>
      </c>
      <c r="AP3" s="84" t="s">
        <v>196</v>
      </c>
      <c r="AQ3" s="84">
        <v>0</v>
      </c>
      <c r="AR3" s="84">
        <v>0</v>
      </c>
      <c r="AS3" s="84"/>
      <c r="AT3" s="84"/>
      <c r="AU3" s="84"/>
      <c r="AV3" s="84"/>
      <c r="AW3" s="84"/>
      <c r="AX3" s="84"/>
      <c r="AY3" s="84"/>
      <c r="AZ3" s="84"/>
      <c r="BA3">
        <v>1</v>
      </c>
      <c r="BB3" s="84" t="str">
        <f>REPLACE(INDEX(GroupVertices[Group],MATCH(Edges[[#This Row],[Vertex 1]],GroupVertices[Vertex],0)),1,1,"")</f>
        <v>2</v>
      </c>
      <c r="BC3" s="84" t="str">
        <f>REPLACE(INDEX(GroupVertices[Group],MATCH(Edges[[#This Row],[Vertex 2]],GroupVertices[Vertex],0)),1,1,"")</f>
        <v>2</v>
      </c>
      <c r="BD3" s="51">
        <v>3</v>
      </c>
      <c r="BE3" s="52">
        <v>21.428571428571427</v>
      </c>
      <c r="BF3" s="51">
        <v>1</v>
      </c>
      <c r="BG3" s="52">
        <v>7.142857142857143</v>
      </c>
      <c r="BH3" s="51">
        <v>0</v>
      </c>
      <c r="BI3" s="52">
        <v>0</v>
      </c>
      <c r="BJ3" s="51">
        <v>10</v>
      </c>
      <c r="BK3" s="52">
        <v>71.42857142857143</v>
      </c>
      <c r="BL3" s="51">
        <v>14</v>
      </c>
    </row>
    <row r="4" spans="1:64" ht="15" customHeight="1">
      <c r="A4" s="83" t="s">
        <v>233</v>
      </c>
      <c r="B4" s="83" t="s">
        <v>292</v>
      </c>
      <c r="C4" s="53" t="s">
        <v>1022</v>
      </c>
      <c r="D4" s="54">
        <v>3</v>
      </c>
      <c r="E4" s="53" t="s">
        <v>132</v>
      </c>
      <c r="F4" s="55">
        <v>32</v>
      </c>
      <c r="G4" s="53"/>
      <c r="H4" s="57"/>
      <c r="I4" s="56"/>
      <c r="J4" s="56"/>
      <c r="K4" s="36" t="s">
        <v>65</v>
      </c>
      <c r="L4" s="62">
        <v>4</v>
      </c>
      <c r="M4" s="62"/>
      <c r="N4" s="63"/>
      <c r="O4" s="85" t="s">
        <v>294</v>
      </c>
      <c r="P4" s="87">
        <v>43488.11269675926</v>
      </c>
      <c r="Q4" s="85" t="s">
        <v>296</v>
      </c>
      <c r="R4" s="85"/>
      <c r="S4" s="85"/>
      <c r="T4" s="85" t="s">
        <v>301</v>
      </c>
      <c r="U4" s="89" t="s">
        <v>303</v>
      </c>
      <c r="V4" s="89" t="s">
        <v>303</v>
      </c>
      <c r="W4" s="87">
        <v>43488.11269675926</v>
      </c>
      <c r="X4" s="89" t="s">
        <v>307</v>
      </c>
      <c r="Y4" s="85"/>
      <c r="Z4" s="85"/>
      <c r="AA4" s="91" t="s">
        <v>369</v>
      </c>
      <c r="AB4" s="85"/>
      <c r="AC4" s="85" t="b">
        <v>0</v>
      </c>
      <c r="AD4" s="85">
        <v>0</v>
      </c>
      <c r="AE4" s="91" t="s">
        <v>430</v>
      </c>
      <c r="AF4" s="85" t="b">
        <v>0</v>
      </c>
      <c r="AG4" s="85" t="s">
        <v>431</v>
      </c>
      <c r="AH4" s="85"/>
      <c r="AI4" s="91" t="s">
        <v>430</v>
      </c>
      <c r="AJ4" s="85" t="b">
        <v>0</v>
      </c>
      <c r="AK4" s="85">
        <v>64</v>
      </c>
      <c r="AL4" s="91" t="s">
        <v>428</v>
      </c>
      <c r="AM4" s="85" t="s">
        <v>435</v>
      </c>
      <c r="AN4" s="85" t="b">
        <v>0</v>
      </c>
      <c r="AO4" s="91" t="s">
        <v>428</v>
      </c>
      <c r="AP4" s="85" t="s">
        <v>196</v>
      </c>
      <c r="AQ4" s="85">
        <v>0</v>
      </c>
      <c r="AR4" s="85">
        <v>0</v>
      </c>
      <c r="AS4" s="85"/>
      <c r="AT4" s="85"/>
      <c r="AU4" s="85"/>
      <c r="AV4" s="85"/>
      <c r="AW4" s="85"/>
      <c r="AX4" s="85"/>
      <c r="AY4" s="85"/>
      <c r="AZ4" s="85"/>
      <c r="BA4">
        <v>1</v>
      </c>
      <c r="BB4" s="84" t="str">
        <f>REPLACE(INDEX(GroupVertices[Group],MATCH(Edges[[#This Row],[Vertex 1]],GroupVertices[Vertex],0)),1,1,"")</f>
        <v>1</v>
      </c>
      <c r="BC4" s="84" t="str">
        <f>REPLACE(INDEX(GroupVertices[Group],MATCH(Edges[[#This Row],[Vertex 2]],GroupVertices[Vertex],0)),1,1,"")</f>
        <v>1</v>
      </c>
      <c r="BD4" s="51">
        <v>2</v>
      </c>
      <c r="BE4" s="52">
        <v>22.22222222222222</v>
      </c>
      <c r="BF4" s="51">
        <v>1</v>
      </c>
      <c r="BG4" s="52">
        <v>11.11111111111111</v>
      </c>
      <c r="BH4" s="51">
        <v>0</v>
      </c>
      <c r="BI4" s="52">
        <v>0</v>
      </c>
      <c r="BJ4" s="51">
        <v>6</v>
      </c>
      <c r="BK4" s="52">
        <v>66.66666666666667</v>
      </c>
      <c r="BL4" s="51">
        <v>9</v>
      </c>
    </row>
    <row r="5" spans="1:64" ht="15">
      <c r="A5" s="83" t="s">
        <v>234</v>
      </c>
      <c r="B5" s="83" t="s">
        <v>292</v>
      </c>
      <c r="C5" s="53" t="s">
        <v>1022</v>
      </c>
      <c r="D5" s="54">
        <v>3</v>
      </c>
      <c r="E5" s="53" t="s">
        <v>132</v>
      </c>
      <c r="F5" s="55">
        <v>32</v>
      </c>
      <c r="G5" s="53"/>
      <c r="H5" s="57"/>
      <c r="I5" s="56"/>
      <c r="J5" s="56"/>
      <c r="K5" s="36" t="s">
        <v>65</v>
      </c>
      <c r="L5" s="62">
        <v>5</v>
      </c>
      <c r="M5" s="62"/>
      <c r="N5" s="63"/>
      <c r="O5" s="85" t="s">
        <v>294</v>
      </c>
      <c r="P5" s="87">
        <v>43488.11340277778</v>
      </c>
      <c r="Q5" s="85" t="s">
        <v>296</v>
      </c>
      <c r="R5" s="85"/>
      <c r="S5" s="85"/>
      <c r="T5" s="85" t="s">
        <v>301</v>
      </c>
      <c r="U5" s="89" t="s">
        <v>303</v>
      </c>
      <c r="V5" s="89" t="s">
        <v>303</v>
      </c>
      <c r="W5" s="87">
        <v>43488.11340277778</v>
      </c>
      <c r="X5" s="89" t="s">
        <v>308</v>
      </c>
      <c r="Y5" s="85"/>
      <c r="Z5" s="85"/>
      <c r="AA5" s="91" t="s">
        <v>370</v>
      </c>
      <c r="AB5" s="85"/>
      <c r="AC5" s="85" t="b">
        <v>0</v>
      </c>
      <c r="AD5" s="85">
        <v>0</v>
      </c>
      <c r="AE5" s="91" t="s">
        <v>430</v>
      </c>
      <c r="AF5" s="85" t="b">
        <v>0</v>
      </c>
      <c r="AG5" s="85" t="s">
        <v>431</v>
      </c>
      <c r="AH5" s="85"/>
      <c r="AI5" s="91" t="s">
        <v>430</v>
      </c>
      <c r="AJ5" s="85" t="b">
        <v>0</v>
      </c>
      <c r="AK5" s="85">
        <v>64</v>
      </c>
      <c r="AL5" s="91" t="s">
        <v>428</v>
      </c>
      <c r="AM5" s="85" t="s">
        <v>436</v>
      </c>
      <c r="AN5" s="85" t="b">
        <v>0</v>
      </c>
      <c r="AO5" s="91" t="s">
        <v>428</v>
      </c>
      <c r="AP5" s="85" t="s">
        <v>196</v>
      </c>
      <c r="AQ5" s="85">
        <v>0</v>
      </c>
      <c r="AR5" s="85">
        <v>0</v>
      </c>
      <c r="AS5" s="85"/>
      <c r="AT5" s="85"/>
      <c r="AU5" s="85"/>
      <c r="AV5" s="85"/>
      <c r="AW5" s="85"/>
      <c r="AX5" s="85"/>
      <c r="AY5" s="85"/>
      <c r="AZ5" s="85"/>
      <c r="BA5">
        <v>1</v>
      </c>
      <c r="BB5" s="84" t="str">
        <f>REPLACE(INDEX(GroupVertices[Group],MATCH(Edges[[#This Row],[Vertex 1]],GroupVertices[Vertex],0)),1,1,"")</f>
        <v>1</v>
      </c>
      <c r="BC5" s="84" t="str">
        <f>REPLACE(INDEX(GroupVertices[Group],MATCH(Edges[[#This Row],[Vertex 2]],GroupVertices[Vertex],0)),1,1,"")</f>
        <v>1</v>
      </c>
      <c r="BD5" s="51">
        <v>2</v>
      </c>
      <c r="BE5" s="52">
        <v>22.22222222222222</v>
      </c>
      <c r="BF5" s="51">
        <v>1</v>
      </c>
      <c r="BG5" s="52">
        <v>11.11111111111111</v>
      </c>
      <c r="BH5" s="51">
        <v>0</v>
      </c>
      <c r="BI5" s="52">
        <v>0</v>
      </c>
      <c r="BJ5" s="51">
        <v>6</v>
      </c>
      <c r="BK5" s="52">
        <v>66.66666666666667</v>
      </c>
      <c r="BL5" s="51">
        <v>9</v>
      </c>
    </row>
    <row r="6" spans="1:64" ht="15">
      <c r="A6" s="83" t="s">
        <v>235</v>
      </c>
      <c r="B6" s="83" t="s">
        <v>292</v>
      </c>
      <c r="C6" s="53" t="s">
        <v>1022</v>
      </c>
      <c r="D6" s="54">
        <v>3</v>
      </c>
      <c r="E6" s="53" t="s">
        <v>132</v>
      </c>
      <c r="F6" s="55">
        <v>32</v>
      </c>
      <c r="G6" s="53"/>
      <c r="H6" s="57"/>
      <c r="I6" s="56"/>
      <c r="J6" s="56"/>
      <c r="K6" s="36" t="s">
        <v>65</v>
      </c>
      <c r="L6" s="62">
        <v>6</v>
      </c>
      <c r="M6" s="62"/>
      <c r="N6" s="63"/>
      <c r="O6" s="85" t="s">
        <v>294</v>
      </c>
      <c r="P6" s="87">
        <v>43488.113912037035</v>
      </c>
      <c r="Q6" s="85" t="s">
        <v>296</v>
      </c>
      <c r="R6" s="85"/>
      <c r="S6" s="85"/>
      <c r="T6" s="85" t="s">
        <v>301</v>
      </c>
      <c r="U6" s="89" t="s">
        <v>303</v>
      </c>
      <c r="V6" s="89" t="s">
        <v>303</v>
      </c>
      <c r="W6" s="87">
        <v>43488.113912037035</v>
      </c>
      <c r="X6" s="89" t="s">
        <v>309</v>
      </c>
      <c r="Y6" s="85"/>
      <c r="Z6" s="85"/>
      <c r="AA6" s="91" t="s">
        <v>371</v>
      </c>
      <c r="AB6" s="85"/>
      <c r="AC6" s="85" t="b">
        <v>0</v>
      </c>
      <c r="AD6" s="85">
        <v>0</v>
      </c>
      <c r="AE6" s="91" t="s">
        <v>430</v>
      </c>
      <c r="AF6" s="85" t="b">
        <v>0</v>
      </c>
      <c r="AG6" s="85" t="s">
        <v>431</v>
      </c>
      <c r="AH6" s="85"/>
      <c r="AI6" s="91" t="s">
        <v>430</v>
      </c>
      <c r="AJ6" s="85" t="b">
        <v>0</v>
      </c>
      <c r="AK6" s="85">
        <v>64</v>
      </c>
      <c r="AL6" s="91" t="s">
        <v>428</v>
      </c>
      <c r="AM6" s="85" t="s">
        <v>437</v>
      </c>
      <c r="AN6" s="85" t="b">
        <v>0</v>
      </c>
      <c r="AO6" s="91" t="s">
        <v>428</v>
      </c>
      <c r="AP6" s="85" t="s">
        <v>196</v>
      </c>
      <c r="AQ6" s="85">
        <v>0</v>
      </c>
      <c r="AR6" s="85">
        <v>0</v>
      </c>
      <c r="AS6" s="85"/>
      <c r="AT6" s="85"/>
      <c r="AU6" s="85"/>
      <c r="AV6" s="85"/>
      <c r="AW6" s="85"/>
      <c r="AX6" s="85"/>
      <c r="AY6" s="85"/>
      <c r="AZ6" s="85"/>
      <c r="BA6">
        <v>1</v>
      </c>
      <c r="BB6" s="84" t="str">
        <f>REPLACE(INDEX(GroupVertices[Group],MATCH(Edges[[#This Row],[Vertex 1]],GroupVertices[Vertex],0)),1,1,"")</f>
        <v>1</v>
      </c>
      <c r="BC6" s="84" t="str">
        <f>REPLACE(INDEX(GroupVertices[Group],MATCH(Edges[[#This Row],[Vertex 2]],GroupVertices[Vertex],0)),1,1,"")</f>
        <v>1</v>
      </c>
      <c r="BD6" s="51">
        <v>2</v>
      </c>
      <c r="BE6" s="52">
        <v>22.22222222222222</v>
      </c>
      <c r="BF6" s="51">
        <v>1</v>
      </c>
      <c r="BG6" s="52">
        <v>11.11111111111111</v>
      </c>
      <c r="BH6" s="51">
        <v>0</v>
      </c>
      <c r="BI6" s="52">
        <v>0</v>
      </c>
      <c r="BJ6" s="51">
        <v>6</v>
      </c>
      <c r="BK6" s="52">
        <v>66.66666666666667</v>
      </c>
      <c r="BL6" s="51">
        <v>9</v>
      </c>
    </row>
    <row r="7" spans="1:64" ht="15">
      <c r="A7" s="83" t="s">
        <v>236</v>
      </c>
      <c r="B7" s="83" t="s">
        <v>292</v>
      </c>
      <c r="C7" s="53" t="s">
        <v>1022</v>
      </c>
      <c r="D7" s="54">
        <v>3</v>
      </c>
      <c r="E7" s="53" t="s">
        <v>132</v>
      </c>
      <c r="F7" s="55">
        <v>32</v>
      </c>
      <c r="G7" s="53"/>
      <c r="H7" s="57"/>
      <c r="I7" s="56"/>
      <c r="J7" s="56"/>
      <c r="K7" s="36" t="s">
        <v>65</v>
      </c>
      <c r="L7" s="62">
        <v>7</v>
      </c>
      <c r="M7" s="62"/>
      <c r="N7" s="63"/>
      <c r="O7" s="85" t="s">
        <v>294</v>
      </c>
      <c r="P7" s="87">
        <v>43488.113958333335</v>
      </c>
      <c r="Q7" s="85" t="s">
        <v>296</v>
      </c>
      <c r="R7" s="85"/>
      <c r="S7" s="85"/>
      <c r="T7" s="85" t="s">
        <v>301</v>
      </c>
      <c r="U7" s="89" t="s">
        <v>303</v>
      </c>
      <c r="V7" s="89" t="s">
        <v>303</v>
      </c>
      <c r="W7" s="87">
        <v>43488.113958333335</v>
      </c>
      <c r="X7" s="89" t="s">
        <v>310</v>
      </c>
      <c r="Y7" s="85"/>
      <c r="Z7" s="85"/>
      <c r="AA7" s="91" t="s">
        <v>372</v>
      </c>
      <c r="AB7" s="85"/>
      <c r="AC7" s="85" t="b">
        <v>0</v>
      </c>
      <c r="AD7" s="85">
        <v>0</v>
      </c>
      <c r="AE7" s="91" t="s">
        <v>430</v>
      </c>
      <c r="AF7" s="85" t="b">
        <v>0</v>
      </c>
      <c r="AG7" s="85" t="s">
        <v>431</v>
      </c>
      <c r="AH7" s="85"/>
      <c r="AI7" s="91" t="s">
        <v>430</v>
      </c>
      <c r="AJ7" s="85" t="b">
        <v>0</v>
      </c>
      <c r="AK7" s="85">
        <v>64</v>
      </c>
      <c r="AL7" s="91" t="s">
        <v>428</v>
      </c>
      <c r="AM7" s="85" t="s">
        <v>434</v>
      </c>
      <c r="AN7" s="85" t="b">
        <v>0</v>
      </c>
      <c r="AO7" s="91" t="s">
        <v>428</v>
      </c>
      <c r="AP7" s="85" t="s">
        <v>196</v>
      </c>
      <c r="AQ7" s="85">
        <v>0</v>
      </c>
      <c r="AR7" s="85">
        <v>0</v>
      </c>
      <c r="AS7" s="85"/>
      <c r="AT7" s="85"/>
      <c r="AU7" s="85"/>
      <c r="AV7" s="85"/>
      <c r="AW7" s="85"/>
      <c r="AX7" s="85"/>
      <c r="AY7" s="85"/>
      <c r="AZ7" s="85"/>
      <c r="BA7">
        <v>1</v>
      </c>
      <c r="BB7" s="84" t="str">
        <f>REPLACE(INDEX(GroupVertices[Group],MATCH(Edges[[#This Row],[Vertex 1]],GroupVertices[Vertex],0)),1,1,"")</f>
        <v>1</v>
      </c>
      <c r="BC7" s="84" t="str">
        <f>REPLACE(INDEX(GroupVertices[Group],MATCH(Edges[[#This Row],[Vertex 2]],GroupVertices[Vertex],0)),1,1,"")</f>
        <v>1</v>
      </c>
      <c r="BD7" s="51">
        <v>2</v>
      </c>
      <c r="BE7" s="52">
        <v>22.22222222222222</v>
      </c>
      <c r="BF7" s="51">
        <v>1</v>
      </c>
      <c r="BG7" s="52">
        <v>11.11111111111111</v>
      </c>
      <c r="BH7" s="51">
        <v>0</v>
      </c>
      <c r="BI7" s="52">
        <v>0</v>
      </c>
      <c r="BJ7" s="51">
        <v>6</v>
      </c>
      <c r="BK7" s="52">
        <v>66.66666666666667</v>
      </c>
      <c r="BL7" s="51">
        <v>9</v>
      </c>
    </row>
    <row r="8" spans="1:64" ht="15">
      <c r="A8" s="83" t="s">
        <v>237</v>
      </c>
      <c r="B8" s="83" t="s">
        <v>292</v>
      </c>
      <c r="C8" s="53" t="s">
        <v>1022</v>
      </c>
      <c r="D8" s="54">
        <v>3</v>
      </c>
      <c r="E8" s="53" t="s">
        <v>132</v>
      </c>
      <c r="F8" s="55">
        <v>32</v>
      </c>
      <c r="G8" s="53"/>
      <c r="H8" s="57"/>
      <c r="I8" s="56"/>
      <c r="J8" s="56"/>
      <c r="K8" s="36" t="s">
        <v>65</v>
      </c>
      <c r="L8" s="62">
        <v>8</v>
      </c>
      <c r="M8" s="62"/>
      <c r="N8" s="63"/>
      <c r="O8" s="85" t="s">
        <v>294</v>
      </c>
      <c r="P8" s="87">
        <v>43488.114699074074</v>
      </c>
      <c r="Q8" s="85" t="s">
        <v>296</v>
      </c>
      <c r="R8" s="85"/>
      <c r="S8" s="85"/>
      <c r="T8" s="85" t="s">
        <v>301</v>
      </c>
      <c r="U8" s="89" t="s">
        <v>303</v>
      </c>
      <c r="V8" s="89" t="s">
        <v>303</v>
      </c>
      <c r="W8" s="87">
        <v>43488.114699074074</v>
      </c>
      <c r="X8" s="89" t="s">
        <v>311</v>
      </c>
      <c r="Y8" s="85"/>
      <c r="Z8" s="85"/>
      <c r="AA8" s="91" t="s">
        <v>373</v>
      </c>
      <c r="AB8" s="85"/>
      <c r="AC8" s="85" t="b">
        <v>0</v>
      </c>
      <c r="AD8" s="85">
        <v>0</v>
      </c>
      <c r="AE8" s="91" t="s">
        <v>430</v>
      </c>
      <c r="AF8" s="85" t="b">
        <v>0</v>
      </c>
      <c r="AG8" s="85" t="s">
        <v>431</v>
      </c>
      <c r="AH8" s="85"/>
      <c r="AI8" s="91" t="s">
        <v>430</v>
      </c>
      <c r="AJ8" s="85" t="b">
        <v>0</v>
      </c>
      <c r="AK8" s="85">
        <v>64</v>
      </c>
      <c r="AL8" s="91" t="s">
        <v>428</v>
      </c>
      <c r="AM8" s="85" t="s">
        <v>434</v>
      </c>
      <c r="AN8" s="85" t="b">
        <v>0</v>
      </c>
      <c r="AO8" s="91" t="s">
        <v>428</v>
      </c>
      <c r="AP8" s="85" t="s">
        <v>196</v>
      </c>
      <c r="AQ8" s="85">
        <v>0</v>
      </c>
      <c r="AR8" s="85">
        <v>0</v>
      </c>
      <c r="AS8" s="85"/>
      <c r="AT8" s="85"/>
      <c r="AU8" s="85"/>
      <c r="AV8" s="85"/>
      <c r="AW8" s="85"/>
      <c r="AX8" s="85"/>
      <c r="AY8" s="85"/>
      <c r="AZ8" s="85"/>
      <c r="BA8">
        <v>1</v>
      </c>
      <c r="BB8" s="84" t="str">
        <f>REPLACE(INDEX(GroupVertices[Group],MATCH(Edges[[#This Row],[Vertex 1]],GroupVertices[Vertex],0)),1,1,"")</f>
        <v>1</v>
      </c>
      <c r="BC8" s="84" t="str">
        <f>REPLACE(INDEX(GroupVertices[Group],MATCH(Edges[[#This Row],[Vertex 2]],GroupVertices[Vertex],0)),1,1,"")</f>
        <v>1</v>
      </c>
      <c r="BD8" s="51">
        <v>2</v>
      </c>
      <c r="BE8" s="52">
        <v>22.22222222222222</v>
      </c>
      <c r="BF8" s="51">
        <v>1</v>
      </c>
      <c r="BG8" s="52">
        <v>11.11111111111111</v>
      </c>
      <c r="BH8" s="51">
        <v>0</v>
      </c>
      <c r="BI8" s="52">
        <v>0</v>
      </c>
      <c r="BJ8" s="51">
        <v>6</v>
      </c>
      <c r="BK8" s="52">
        <v>66.66666666666667</v>
      </c>
      <c r="BL8" s="51">
        <v>9</v>
      </c>
    </row>
    <row r="9" spans="1:64" ht="15">
      <c r="A9" s="83" t="s">
        <v>238</v>
      </c>
      <c r="B9" s="83" t="s">
        <v>292</v>
      </c>
      <c r="C9" s="53" t="s">
        <v>1022</v>
      </c>
      <c r="D9" s="54">
        <v>3</v>
      </c>
      <c r="E9" s="53" t="s">
        <v>132</v>
      </c>
      <c r="F9" s="55">
        <v>32</v>
      </c>
      <c r="G9" s="53"/>
      <c r="H9" s="57"/>
      <c r="I9" s="56"/>
      <c r="J9" s="56"/>
      <c r="K9" s="36" t="s">
        <v>65</v>
      </c>
      <c r="L9" s="62">
        <v>9</v>
      </c>
      <c r="M9" s="62"/>
      <c r="N9" s="63"/>
      <c r="O9" s="85" t="s">
        <v>294</v>
      </c>
      <c r="P9" s="87">
        <v>43488.11508101852</v>
      </c>
      <c r="Q9" s="85" t="s">
        <v>296</v>
      </c>
      <c r="R9" s="85"/>
      <c r="S9" s="85"/>
      <c r="T9" s="85" t="s">
        <v>301</v>
      </c>
      <c r="U9" s="89" t="s">
        <v>303</v>
      </c>
      <c r="V9" s="89" t="s">
        <v>303</v>
      </c>
      <c r="W9" s="87">
        <v>43488.11508101852</v>
      </c>
      <c r="X9" s="89" t="s">
        <v>312</v>
      </c>
      <c r="Y9" s="85"/>
      <c r="Z9" s="85"/>
      <c r="AA9" s="91" t="s">
        <v>374</v>
      </c>
      <c r="AB9" s="85"/>
      <c r="AC9" s="85" t="b">
        <v>0</v>
      </c>
      <c r="AD9" s="85">
        <v>0</v>
      </c>
      <c r="AE9" s="91" t="s">
        <v>430</v>
      </c>
      <c r="AF9" s="85" t="b">
        <v>0</v>
      </c>
      <c r="AG9" s="85" t="s">
        <v>431</v>
      </c>
      <c r="AH9" s="85"/>
      <c r="AI9" s="91" t="s">
        <v>430</v>
      </c>
      <c r="AJ9" s="85" t="b">
        <v>0</v>
      </c>
      <c r="AK9" s="85">
        <v>64</v>
      </c>
      <c r="AL9" s="91" t="s">
        <v>428</v>
      </c>
      <c r="AM9" s="85" t="s">
        <v>435</v>
      </c>
      <c r="AN9" s="85" t="b">
        <v>0</v>
      </c>
      <c r="AO9" s="91" t="s">
        <v>428</v>
      </c>
      <c r="AP9" s="85" t="s">
        <v>196</v>
      </c>
      <c r="AQ9" s="85">
        <v>0</v>
      </c>
      <c r="AR9" s="85">
        <v>0</v>
      </c>
      <c r="AS9" s="85"/>
      <c r="AT9" s="85"/>
      <c r="AU9" s="85"/>
      <c r="AV9" s="85"/>
      <c r="AW9" s="85"/>
      <c r="AX9" s="85"/>
      <c r="AY9" s="85"/>
      <c r="AZ9" s="85"/>
      <c r="BA9">
        <v>1</v>
      </c>
      <c r="BB9" s="84" t="str">
        <f>REPLACE(INDEX(GroupVertices[Group],MATCH(Edges[[#This Row],[Vertex 1]],GroupVertices[Vertex],0)),1,1,"")</f>
        <v>1</v>
      </c>
      <c r="BC9" s="84" t="str">
        <f>REPLACE(INDEX(GroupVertices[Group],MATCH(Edges[[#This Row],[Vertex 2]],GroupVertices[Vertex],0)),1,1,"")</f>
        <v>1</v>
      </c>
      <c r="BD9" s="51">
        <v>2</v>
      </c>
      <c r="BE9" s="52">
        <v>22.22222222222222</v>
      </c>
      <c r="BF9" s="51">
        <v>1</v>
      </c>
      <c r="BG9" s="52">
        <v>11.11111111111111</v>
      </c>
      <c r="BH9" s="51">
        <v>0</v>
      </c>
      <c r="BI9" s="52">
        <v>0</v>
      </c>
      <c r="BJ9" s="51">
        <v>6</v>
      </c>
      <c r="BK9" s="52">
        <v>66.66666666666667</v>
      </c>
      <c r="BL9" s="51">
        <v>9</v>
      </c>
    </row>
    <row r="10" spans="1:64" ht="15">
      <c r="A10" s="83" t="s">
        <v>239</v>
      </c>
      <c r="B10" s="83" t="s">
        <v>292</v>
      </c>
      <c r="C10" s="53" t="s">
        <v>1022</v>
      </c>
      <c r="D10" s="54">
        <v>3</v>
      </c>
      <c r="E10" s="53" t="s">
        <v>132</v>
      </c>
      <c r="F10" s="55">
        <v>32</v>
      </c>
      <c r="G10" s="53"/>
      <c r="H10" s="57"/>
      <c r="I10" s="56"/>
      <c r="J10" s="56"/>
      <c r="K10" s="36" t="s">
        <v>65</v>
      </c>
      <c r="L10" s="62">
        <v>10</v>
      </c>
      <c r="M10" s="62"/>
      <c r="N10" s="63"/>
      <c r="O10" s="85" t="s">
        <v>294</v>
      </c>
      <c r="P10" s="87">
        <v>43488.1159375</v>
      </c>
      <c r="Q10" s="85" t="s">
        <v>296</v>
      </c>
      <c r="R10" s="85"/>
      <c r="S10" s="85"/>
      <c r="T10" s="85" t="s">
        <v>301</v>
      </c>
      <c r="U10" s="89" t="s">
        <v>303</v>
      </c>
      <c r="V10" s="89" t="s">
        <v>303</v>
      </c>
      <c r="W10" s="87">
        <v>43488.1159375</v>
      </c>
      <c r="X10" s="89" t="s">
        <v>313</v>
      </c>
      <c r="Y10" s="85"/>
      <c r="Z10" s="85"/>
      <c r="AA10" s="91" t="s">
        <v>375</v>
      </c>
      <c r="AB10" s="85"/>
      <c r="AC10" s="85" t="b">
        <v>0</v>
      </c>
      <c r="AD10" s="85">
        <v>0</v>
      </c>
      <c r="AE10" s="91" t="s">
        <v>430</v>
      </c>
      <c r="AF10" s="85" t="b">
        <v>0</v>
      </c>
      <c r="AG10" s="85" t="s">
        <v>431</v>
      </c>
      <c r="AH10" s="85"/>
      <c r="AI10" s="91" t="s">
        <v>430</v>
      </c>
      <c r="AJ10" s="85" t="b">
        <v>0</v>
      </c>
      <c r="AK10" s="85">
        <v>64</v>
      </c>
      <c r="AL10" s="91" t="s">
        <v>428</v>
      </c>
      <c r="AM10" s="85" t="s">
        <v>436</v>
      </c>
      <c r="AN10" s="85" t="b">
        <v>0</v>
      </c>
      <c r="AO10" s="91" t="s">
        <v>428</v>
      </c>
      <c r="AP10" s="85" t="s">
        <v>196</v>
      </c>
      <c r="AQ10" s="85">
        <v>0</v>
      </c>
      <c r="AR10" s="85">
        <v>0</v>
      </c>
      <c r="AS10" s="85"/>
      <c r="AT10" s="85"/>
      <c r="AU10" s="85"/>
      <c r="AV10" s="85"/>
      <c r="AW10" s="85"/>
      <c r="AX10" s="85"/>
      <c r="AY10" s="85"/>
      <c r="AZ10" s="85"/>
      <c r="BA10">
        <v>1</v>
      </c>
      <c r="BB10" s="84" t="str">
        <f>REPLACE(INDEX(GroupVertices[Group],MATCH(Edges[[#This Row],[Vertex 1]],GroupVertices[Vertex],0)),1,1,"")</f>
        <v>1</v>
      </c>
      <c r="BC10" s="84" t="str">
        <f>REPLACE(INDEX(GroupVertices[Group],MATCH(Edges[[#This Row],[Vertex 2]],GroupVertices[Vertex],0)),1,1,"")</f>
        <v>1</v>
      </c>
      <c r="BD10" s="51">
        <v>2</v>
      </c>
      <c r="BE10" s="52">
        <v>22.22222222222222</v>
      </c>
      <c r="BF10" s="51">
        <v>1</v>
      </c>
      <c r="BG10" s="52">
        <v>11.11111111111111</v>
      </c>
      <c r="BH10" s="51">
        <v>0</v>
      </c>
      <c r="BI10" s="52">
        <v>0</v>
      </c>
      <c r="BJ10" s="51">
        <v>6</v>
      </c>
      <c r="BK10" s="52">
        <v>66.66666666666667</v>
      </c>
      <c r="BL10" s="51">
        <v>9</v>
      </c>
    </row>
    <row r="11" spans="1:64" ht="15">
      <c r="A11" s="83" t="s">
        <v>240</v>
      </c>
      <c r="B11" s="83" t="s">
        <v>292</v>
      </c>
      <c r="C11" s="53" t="s">
        <v>1022</v>
      </c>
      <c r="D11" s="54">
        <v>3</v>
      </c>
      <c r="E11" s="53" t="s">
        <v>132</v>
      </c>
      <c r="F11" s="55">
        <v>32</v>
      </c>
      <c r="G11" s="53"/>
      <c r="H11" s="57"/>
      <c r="I11" s="56"/>
      <c r="J11" s="56"/>
      <c r="K11" s="36" t="s">
        <v>65</v>
      </c>
      <c r="L11" s="62">
        <v>11</v>
      </c>
      <c r="M11" s="62"/>
      <c r="N11" s="63"/>
      <c r="O11" s="85" t="s">
        <v>294</v>
      </c>
      <c r="P11" s="87">
        <v>43488.1159375</v>
      </c>
      <c r="Q11" s="85" t="s">
        <v>296</v>
      </c>
      <c r="R11" s="85"/>
      <c r="S11" s="85"/>
      <c r="T11" s="85" t="s">
        <v>301</v>
      </c>
      <c r="U11" s="89" t="s">
        <v>303</v>
      </c>
      <c r="V11" s="89" t="s">
        <v>303</v>
      </c>
      <c r="W11" s="87">
        <v>43488.1159375</v>
      </c>
      <c r="X11" s="89" t="s">
        <v>314</v>
      </c>
      <c r="Y11" s="85"/>
      <c r="Z11" s="85"/>
      <c r="AA11" s="91" t="s">
        <v>376</v>
      </c>
      <c r="AB11" s="85"/>
      <c r="AC11" s="85" t="b">
        <v>0</v>
      </c>
      <c r="AD11" s="85">
        <v>0</v>
      </c>
      <c r="AE11" s="91" t="s">
        <v>430</v>
      </c>
      <c r="AF11" s="85" t="b">
        <v>0</v>
      </c>
      <c r="AG11" s="85" t="s">
        <v>431</v>
      </c>
      <c r="AH11" s="85"/>
      <c r="AI11" s="91" t="s">
        <v>430</v>
      </c>
      <c r="AJ11" s="85" t="b">
        <v>0</v>
      </c>
      <c r="AK11" s="85">
        <v>64</v>
      </c>
      <c r="AL11" s="91" t="s">
        <v>428</v>
      </c>
      <c r="AM11" s="85" t="s">
        <v>436</v>
      </c>
      <c r="AN11" s="85" t="b">
        <v>0</v>
      </c>
      <c r="AO11" s="91" t="s">
        <v>428</v>
      </c>
      <c r="AP11" s="85" t="s">
        <v>196</v>
      </c>
      <c r="AQ11" s="85">
        <v>0</v>
      </c>
      <c r="AR11" s="85">
        <v>0</v>
      </c>
      <c r="AS11" s="85"/>
      <c r="AT11" s="85"/>
      <c r="AU11" s="85"/>
      <c r="AV11" s="85"/>
      <c r="AW11" s="85"/>
      <c r="AX11" s="85"/>
      <c r="AY11" s="85"/>
      <c r="AZ11" s="85"/>
      <c r="BA11">
        <v>1</v>
      </c>
      <c r="BB11" s="84" t="str">
        <f>REPLACE(INDEX(GroupVertices[Group],MATCH(Edges[[#This Row],[Vertex 1]],GroupVertices[Vertex],0)),1,1,"")</f>
        <v>1</v>
      </c>
      <c r="BC11" s="84" t="str">
        <f>REPLACE(INDEX(GroupVertices[Group],MATCH(Edges[[#This Row],[Vertex 2]],GroupVertices[Vertex],0)),1,1,"")</f>
        <v>1</v>
      </c>
      <c r="BD11" s="51">
        <v>2</v>
      </c>
      <c r="BE11" s="52">
        <v>22.22222222222222</v>
      </c>
      <c r="BF11" s="51">
        <v>1</v>
      </c>
      <c r="BG11" s="52">
        <v>11.11111111111111</v>
      </c>
      <c r="BH11" s="51">
        <v>0</v>
      </c>
      <c r="BI11" s="52">
        <v>0</v>
      </c>
      <c r="BJ11" s="51">
        <v>6</v>
      </c>
      <c r="BK11" s="52">
        <v>66.66666666666667</v>
      </c>
      <c r="BL11" s="51">
        <v>9</v>
      </c>
    </row>
    <row r="12" spans="1:64" ht="15">
      <c r="A12" s="83" t="s">
        <v>241</v>
      </c>
      <c r="B12" s="83" t="s">
        <v>292</v>
      </c>
      <c r="C12" s="53" t="s">
        <v>1022</v>
      </c>
      <c r="D12" s="54">
        <v>3</v>
      </c>
      <c r="E12" s="53" t="s">
        <v>132</v>
      </c>
      <c r="F12" s="55">
        <v>32</v>
      </c>
      <c r="G12" s="53"/>
      <c r="H12" s="57"/>
      <c r="I12" s="56"/>
      <c r="J12" s="56"/>
      <c r="K12" s="36" t="s">
        <v>65</v>
      </c>
      <c r="L12" s="62">
        <v>12</v>
      </c>
      <c r="M12" s="62"/>
      <c r="N12" s="63"/>
      <c r="O12" s="85" t="s">
        <v>294</v>
      </c>
      <c r="P12" s="87">
        <v>43488.11622685185</v>
      </c>
      <c r="Q12" s="85" t="s">
        <v>296</v>
      </c>
      <c r="R12" s="85"/>
      <c r="S12" s="85"/>
      <c r="T12" s="85" t="s">
        <v>301</v>
      </c>
      <c r="U12" s="89" t="s">
        <v>303</v>
      </c>
      <c r="V12" s="89" t="s">
        <v>303</v>
      </c>
      <c r="W12" s="87">
        <v>43488.11622685185</v>
      </c>
      <c r="X12" s="89" t="s">
        <v>315</v>
      </c>
      <c r="Y12" s="85"/>
      <c r="Z12" s="85"/>
      <c r="AA12" s="91" t="s">
        <v>377</v>
      </c>
      <c r="AB12" s="85"/>
      <c r="AC12" s="85" t="b">
        <v>0</v>
      </c>
      <c r="AD12" s="85">
        <v>0</v>
      </c>
      <c r="AE12" s="91" t="s">
        <v>430</v>
      </c>
      <c r="AF12" s="85" t="b">
        <v>0</v>
      </c>
      <c r="AG12" s="85" t="s">
        <v>431</v>
      </c>
      <c r="AH12" s="85"/>
      <c r="AI12" s="91" t="s">
        <v>430</v>
      </c>
      <c r="AJ12" s="85" t="b">
        <v>0</v>
      </c>
      <c r="AK12" s="85">
        <v>64</v>
      </c>
      <c r="AL12" s="91" t="s">
        <v>428</v>
      </c>
      <c r="AM12" s="85" t="s">
        <v>438</v>
      </c>
      <c r="AN12" s="85" t="b">
        <v>0</v>
      </c>
      <c r="AO12" s="91" t="s">
        <v>428</v>
      </c>
      <c r="AP12" s="85" t="s">
        <v>196</v>
      </c>
      <c r="AQ12" s="85">
        <v>0</v>
      </c>
      <c r="AR12" s="85">
        <v>0</v>
      </c>
      <c r="AS12" s="85"/>
      <c r="AT12" s="85"/>
      <c r="AU12" s="85"/>
      <c r="AV12" s="85"/>
      <c r="AW12" s="85"/>
      <c r="AX12" s="85"/>
      <c r="AY12" s="85"/>
      <c r="AZ12" s="85"/>
      <c r="BA12">
        <v>1</v>
      </c>
      <c r="BB12" s="84" t="str">
        <f>REPLACE(INDEX(GroupVertices[Group],MATCH(Edges[[#This Row],[Vertex 1]],GroupVertices[Vertex],0)),1,1,"")</f>
        <v>1</v>
      </c>
      <c r="BC12" s="84" t="str">
        <f>REPLACE(INDEX(GroupVertices[Group],MATCH(Edges[[#This Row],[Vertex 2]],GroupVertices[Vertex],0)),1,1,"")</f>
        <v>1</v>
      </c>
      <c r="BD12" s="51">
        <v>2</v>
      </c>
      <c r="BE12" s="52">
        <v>22.22222222222222</v>
      </c>
      <c r="BF12" s="51">
        <v>1</v>
      </c>
      <c r="BG12" s="52">
        <v>11.11111111111111</v>
      </c>
      <c r="BH12" s="51">
        <v>0</v>
      </c>
      <c r="BI12" s="52">
        <v>0</v>
      </c>
      <c r="BJ12" s="51">
        <v>6</v>
      </c>
      <c r="BK12" s="52">
        <v>66.66666666666667</v>
      </c>
      <c r="BL12" s="51">
        <v>9</v>
      </c>
    </row>
    <row r="13" spans="1:64" ht="15">
      <c r="A13" s="83" t="s">
        <v>242</v>
      </c>
      <c r="B13" s="83" t="s">
        <v>292</v>
      </c>
      <c r="C13" s="53" t="s">
        <v>1022</v>
      </c>
      <c r="D13" s="54">
        <v>3</v>
      </c>
      <c r="E13" s="53" t="s">
        <v>132</v>
      </c>
      <c r="F13" s="55">
        <v>32</v>
      </c>
      <c r="G13" s="53"/>
      <c r="H13" s="57"/>
      <c r="I13" s="56"/>
      <c r="J13" s="56"/>
      <c r="K13" s="36" t="s">
        <v>65</v>
      </c>
      <c r="L13" s="62">
        <v>13</v>
      </c>
      <c r="M13" s="62"/>
      <c r="N13" s="63"/>
      <c r="O13" s="85" t="s">
        <v>294</v>
      </c>
      <c r="P13" s="87">
        <v>43488.11659722222</v>
      </c>
      <c r="Q13" s="85" t="s">
        <v>296</v>
      </c>
      <c r="R13" s="85"/>
      <c r="S13" s="85"/>
      <c r="T13" s="85" t="s">
        <v>301</v>
      </c>
      <c r="U13" s="89" t="s">
        <v>303</v>
      </c>
      <c r="V13" s="89" t="s">
        <v>303</v>
      </c>
      <c r="W13" s="87">
        <v>43488.11659722222</v>
      </c>
      <c r="X13" s="89" t="s">
        <v>316</v>
      </c>
      <c r="Y13" s="85"/>
      <c r="Z13" s="85"/>
      <c r="AA13" s="91" t="s">
        <v>378</v>
      </c>
      <c r="AB13" s="85"/>
      <c r="AC13" s="85" t="b">
        <v>0</v>
      </c>
      <c r="AD13" s="85">
        <v>0</v>
      </c>
      <c r="AE13" s="91" t="s">
        <v>430</v>
      </c>
      <c r="AF13" s="85" t="b">
        <v>0</v>
      </c>
      <c r="AG13" s="85" t="s">
        <v>431</v>
      </c>
      <c r="AH13" s="85"/>
      <c r="AI13" s="91" t="s">
        <v>430</v>
      </c>
      <c r="AJ13" s="85" t="b">
        <v>0</v>
      </c>
      <c r="AK13" s="85">
        <v>64</v>
      </c>
      <c r="AL13" s="91" t="s">
        <v>428</v>
      </c>
      <c r="AM13" s="85" t="s">
        <v>438</v>
      </c>
      <c r="AN13" s="85" t="b">
        <v>0</v>
      </c>
      <c r="AO13" s="91" t="s">
        <v>428</v>
      </c>
      <c r="AP13" s="85" t="s">
        <v>196</v>
      </c>
      <c r="AQ13" s="85">
        <v>0</v>
      </c>
      <c r="AR13" s="85">
        <v>0</v>
      </c>
      <c r="AS13" s="85"/>
      <c r="AT13" s="85"/>
      <c r="AU13" s="85"/>
      <c r="AV13" s="85"/>
      <c r="AW13" s="85"/>
      <c r="AX13" s="85"/>
      <c r="AY13" s="85"/>
      <c r="AZ13" s="85"/>
      <c r="BA13">
        <v>1</v>
      </c>
      <c r="BB13" s="84" t="str">
        <f>REPLACE(INDEX(GroupVertices[Group],MATCH(Edges[[#This Row],[Vertex 1]],GroupVertices[Vertex],0)),1,1,"")</f>
        <v>1</v>
      </c>
      <c r="BC13" s="84" t="str">
        <f>REPLACE(INDEX(GroupVertices[Group],MATCH(Edges[[#This Row],[Vertex 2]],GroupVertices[Vertex],0)),1,1,"")</f>
        <v>1</v>
      </c>
      <c r="BD13" s="51">
        <v>2</v>
      </c>
      <c r="BE13" s="52">
        <v>22.22222222222222</v>
      </c>
      <c r="BF13" s="51">
        <v>1</v>
      </c>
      <c r="BG13" s="52">
        <v>11.11111111111111</v>
      </c>
      <c r="BH13" s="51">
        <v>0</v>
      </c>
      <c r="BI13" s="52">
        <v>0</v>
      </c>
      <c r="BJ13" s="51">
        <v>6</v>
      </c>
      <c r="BK13" s="52">
        <v>66.66666666666667</v>
      </c>
      <c r="BL13" s="51">
        <v>9</v>
      </c>
    </row>
    <row r="14" spans="1:64" ht="15">
      <c r="A14" s="83" t="s">
        <v>243</v>
      </c>
      <c r="B14" s="83" t="s">
        <v>292</v>
      </c>
      <c r="C14" s="53" t="s">
        <v>1022</v>
      </c>
      <c r="D14" s="54">
        <v>3</v>
      </c>
      <c r="E14" s="53" t="s">
        <v>132</v>
      </c>
      <c r="F14" s="55">
        <v>32</v>
      </c>
      <c r="G14" s="53"/>
      <c r="H14" s="57"/>
      <c r="I14" s="56"/>
      <c r="J14" s="56"/>
      <c r="K14" s="36" t="s">
        <v>65</v>
      </c>
      <c r="L14" s="62">
        <v>14</v>
      </c>
      <c r="M14" s="62"/>
      <c r="N14" s="63"/>
      <c r="O14" s="85" t="s">
        <v>294</v>
      </c>
      <c r="P14" s="87">
        <v>43488.116736111115</v>
      </c>
      <c r="Q14" s="85" t="s">
        <v>296</v>
      </c>
      <c r="R14" s="85"/>
      <c r="S14" s="85"/>
      <c r="T14" s="85" t="s">
        <v>301</v>
      </c>
      <c r="U14" s="89" t="s">
        <v>303</v>
      </c>
      <c r="V14" s="89" t="s">
        <v>303</v>
      </c>
      <c r="W14" s="87">
        <v>43488.116736111115</v>
      </c>
      <c r="X14" s="89" t="s">
        <v>317</v>
      </c>
      <c r="Y14" s="85"/>
      <c r="Z14" s="85"/>
      <c r="AA14" s="91" t="s">
        <v>379</v>
      </c>
      <c r="AB14" s="85"/>
      <c r="AC14" s="85" t="b">
        <v>0</v>
      </c>
      <c r="AD14" s="85">
        <v>0</v>
      </c>
      <c r="AE14" s="91" t="s">
        <v>430</v>
      </c>
      <c r="AF14" s="85" t="b">
        <v>0</v>
      </c>
      <c r="AG14" s="85" t="s">
        <v>431</v>
      </c>
      <c r="AH14" s="85"/>
      <c r="AI14" s="91" t="s">
        <v>430</v>
      </c>
      <c r="AJ14" s="85" t="b">
        <v>0</v>
      </c>
      <c r="AK14" s="85">
        <v>64</v>
      </c>
      <c r="AL14" s="91" t="s">
        <v>428</v>
      </c>
      <c r="AM14" s="85" t="s">
        <v>438</v>
      </c>
      <c r="AN14" s="85" t="b">
        <v>0</v>
      </c>
      <c r="AO14" s="91" t="s">
        <v>428</v>
      </c>
      <c r="AP14" s="85" t="s">
        <v>196</v>
      </c>
      <c r="AQ14" s="85">
        <v>0</v>
      </c>
      <c r="AR14" s="85">
        <v>0</v>
      </c>
      <c r="AS14" s="85"/>
      <c r="AT14" s="85"/>
      <c r="AU14" s="85"/>
      <c r="AV14" s="85"/>
      <c r="AW14" s="85"/>
      <c r="AX14" s="85"/>
      <c r="AY14" s="85"/>
      <c r="AZ14" s="85"/>
      <c r="BA14">
        <v>1</v>
      </c>
      <c r="BB14" s="84" t="str">
        <f>REPLACE(INDEX(GroupVertices[Group],MATCH(Edges[[#This Row],[Vertex 1]],GroupVertices[Vertex],0)),1,1,"")</f>
        <v>1</v>
      </c>
      <c r="BC14" s="84" t="str">
        <f>REPLACE(INDEX(GroupVertices[Group],MATCH(Edges[[#This Row],[Vertex 2]],GroupVertices[Vertex],0)),1,1,"")</f>
        <v>1</v>
      </c>
      <c r="BD14" s="51">
        <v>2</v>
      </c>
      <c r="BE14" s="52">
        <v>22.22222222222222</v>
      </c>
      <c r="BF14" s="51">
        <v>1</v>
      </c>
      <c r="BG14" s="52">
        <v>11.11111111111111</v>
      </c>
      <c r="BH14" s="51">
        <v>0</v>
      </c>
      <c r="BI14" s="52">
        <v>0</v>
      </c>
      <c r="BJ14" s="51">
        <v>6</v>
      </c>
      <c r="BK14" s="52">
        <v>66.66666666666667</v>
      </c>
      <c r="BL14" s="51">
        <v>9</v>
      </c>
    </row>
    <row r="15" spans="1:64" ht="15">
      <c r="A15" s="83" t="s">
        <v>244</v>
      </c>
      <c r="B15" s="83" t="s">
        <v>292</v>
      </c>
      <c r="C15" s="53" t="s">
        <v>1022</v>
      </c>
      <c r="D15" s="54">
        <v>3</v>
      </c>
      <c r="E15" s="53" t="s">
        <v>132</v>
      </c>
      <c r="F15" s="55">
        <v>32</v>
      </c>
      <c r="G15" s="53"/>
      <c r="H15" s="57"/>
      <c r="I15" s="56"/>
      <c r="J15" s="56"/>
      <c r="K15" s="36" t="s">
        <v>65</v>
      </c>
      <c r="L15" s="62">
        <v>15</v>
      </c>
      <c r="M15" s="62"/>
      <c r="N15" s="63"/>
      <c r="O15" s="85" t="s">
        <v>294</v>
      </c>
      <c r="P15" s="87">
        <v>43488.11730324074</v>
      </c>
      <c r="Q15" s="85" t="s">
        <v>296</v>
      </c>
      <c r="R15" s="85"/>
      <c r="S15" s="85"/>
      <c r="T15" s="85" t="s">
        <v>301</v>
      </c>
      <c r="U15" s="89" t="s">
        <v>303</v>
      </c>
      <c r="V15" s="89" t="s">
        <v>303</v>
      </c>
      <c r="W15" s="87">
        <v>43488.11730324074</v>
      </c>
      <c r="X15" s="89" t="s">
        <v>318</v>
      </c>
      <c r="Y15" s="85"/>
      <c r="Z15" s="85"/>
      <c r="AA15" s="91" t="s">
        <v>380</v>
      </c>
      <c r="AB15" s="85"/>
      <c r="AC15" s="85" t="b">
        <v>0</v>
      </c>
      <c r="AD15" s="85">
        <v>0</v>
      </c>
      <c r="AE15" s="91" t="s">
        <v>430</v>
      </c>
      <c r="AF15" s="85" t="b">
        <v>0</v>
      </c>
      <c r="AG15" s="85" t="s">
        <v>431</v>
      </c>
      <c r="AH15" s="85"/>
      <c r="AI15" s="91" t="s">
        <v>430</v>
      </c>
      <c r="AJ15" s="85" t="b">
        <v>0</v>
      </c>
      <c r="AK15" s="85">
        <v>64</v>
      </c>
      <c r="AL15" s="91" t="s">
        <v>428</v>
      </c>
      <c r="AM15" s="85" t="s">
        <v>438</v>
      </c>
      <c r="AN15" s="85" t="b">
        <v>0</v>
      </c>
      <c r="AO15" s="91" t="s">
        <v>428</v>
      </c>
      <c r="AP15" s="85" t="s">
        <v>196</v>
      </c>
      <c r="AQ15" s="85">
        <v>0</v>
      </c>
      <c r="AR15" s="85">
        <v>0</v>
      </c>
      <c r="AS15" s="85"/>
      <c r="AT15" s="85"/>
      <c r="AU15" s="85"/>
      <c r="AV15" s="85"/>
      <c r="AW15" s="85"/>
      <c r="AX15" s="85"/>
      <c r="AY15" s="85"/>
      <c r="AZ15" s="85"/>
      <c r="BA15">
        <v>1</v>
      </c>
      <c r="BB15" s="84" t="str">
        <f>REPLACE(INDEX(GroupVertices[Group],MATCH(Edges[[#This Row],[Vertex 1]],GroupVertices[Vertex],0)),1,1,"")</f>
        <v>1</v>
      </c>
      <c r="BC15" s="84" t="str">
        <f>REPLACE(INDEX(GroupVertices[Group],MATCH(Edges[[#This Row],[Vertex 2]],GroupVertices[Vertex],0)),1,1,"")</f>
        <v>1</v>
      </c>
      <c r="BD15" s="51">
        <v>2</v>
      </c>
      <c r="BE15" s="52">
        <v>22.22222222222222</v>
      </c>
      <c r="BF15" s="51">
        <v>1</v>
      </c>
      <c r="BG15" s="52">
        <v>11.11111111111111</v>
      </c>
      <c r="BH15" s="51">
        <v>0</v>
      </c>
      <c r="BI15" s="52">
        <v>0</v>
      </c>
      <c r="BJ15" s="51">
        <v>6</v>
      </c>
      <c r="BK15" s="52">
        <v>66.66666666666667</v>
      </c>
      <c r="BL15" s="51">
        <v>9</v>
      </c>
    </row>
    <row r="16" spans="1:64" ht="15">
      <c r="A16" s="83" t="s">
        <v>245</v>
      </c>
      <c r="B16" s="83" t="s">
        <v>292</v>
      </c>
      <c r="C16" s="53" t="s">
        <v>1022</v>
      </c>
      <c r="D16" s="54">
        <v>3</v>
      </c>
      <c r="E16" s="53" t="s">
        <v>132</v>
      </c>
      <c r="F16" s="55">
        <v>32</v>
      </c>
      <c r="G16" s="53"/>
      <c r="H16" s="57"/>
      <c r="I16" s="56"/>
      <c r="J16" s="56"/>
      <c r="K16" s="36" t="s">
        <v>65</v>
      </c>
      <c r="L16" s="62">
        <v>16</v>
      </c>
      <c r="M16" s="62"/>
      <c r="N16" s="63"/>
      <c r="O16" s="85" t="s">
        <v>294</v>
      </c>
      <c r="P16" s="87">
        <v>43488.11748842592</v>
      </c>
      <c r="Q16" s="85" t="s">
        <v>296</v>
      </c>
      <c r="R16" s="85"/>
      <c r="S16" s="85"/>
      <c r="T16" s="85" t="s">
        <v>301</v>
      </c>
      <c r="U16" s="89" t="s">
        <v>303</v>
      </c>
      <c r="V16" s="89" t="s">
        <v>303</v>
      </c>
      <c r="W16" s="87">
        <v>43488.11748842592</v>
      </c>
      <c r="X16" s="89" t="s">
        <v>319</v>
      </c>
      <c r="Y16" s="85"/>
      <c r="Z16" s="85"/>
      <c r="AA16" s="91" t="s">
        <v>381</v>
      </c>
      <c r="AB16" s="85"/>
      <c r="AC16" s="85" t="b">
        <v>0</v>
      </c>
      <c r="AD16" s="85">
        <v>0</v>
      </c>
      <c r="AE16" s="91" t="s">
        <v>430</v>
      </c>
      <c r="AF16" s="85" t="b">
        <v>0</v>
      </c>
      <c r="AG16" s="85" t="s">
        <v>431</v>
      </c>
      <c r="AH16" s="85"/>
      <c r="AI16" s="91" t="s">
        <v>430</v>
      </c>
      <c r="AJ16" s="85" t="b">
        <v>0</v>
      </c>
      <c r="AK16" s="85">
        <v>64</v>
      </c>
      <c r="AL16" s="91" t="s">
        <v>428</v>
      </c>
      <c r="AM16" s="85" t="s">
        <v>439</v>
      </c>
      <c r="AN16" s="85" t="b">
        <v>0</v>
      </c>
      <c r="AO16" s="91" t="s">
        <v>428</v>
      </c>
      <c r="AP16" s="85" t="s">
        <v>196</v>
      </c>
      <c r="AQ16" s="85">
        <v>0</v>
      </c>
      <c r="AR16" s="85">
        <v>0</v>
      </c>
      <c r="AS16" s="85"/>
      <c r="AT16" s="85"/>
      <c r="AU16" s="85"/>
      <c r="AV16" s="85"/>
      <c r="AW16" s="85"/>
      <c r="AX16" s="85"/>
      <c r="AY16" s="85"/>
      <c r="AZ16" s="85"/>
      <c r="BA16">
        <v>1</v>
      </c>
      <c r="BB16" s="84" t="str">
        <f>REPLACE(INDEX(GroupVertices[Group],MATCH(Edges[[#This Row],[Vertex 1]],GroupVertices[Vertex],0)),1,1,"")</f>
        <v>1</v>
      </c>
      <c r="BC16" s="84" t="str">
        <f>REPLACE(INDEX(GroupVertices[Group],MATCH(Edges[[#This Row],[Vertex 2]],GroupVertices[Vertex],0)),1,1,"")</f>
        <v>1</v>
      </c>
      <c r="BD16" s="51">
        <v>2</v>
      </c>
      <c r="BE16" s="52">
        <v>22.22222222222222</v>
      </c>
      <c r="BF16" s="51">
        <v>1</v>
      </c>
      <c r="BG16" s="52">
        <v>11.11111111111111</v>
      </c>
      <c r="BH16" s="51">
        <v>0</v>
      </c>
      <c r="BI16" s="52">
        <v>0</v>
      </c>
      <c r="BJ16" s="51">
        <v>6</v>
      </c>
      <c r="BK16" s="52">
        <v>66.66666666666667</v>
      </c>
      <c r="BL16" s="51">
        <v>9</v>
      </c>
    </row>
    <row r="17" spans="1:64" ht="15">
      <c r="A17" s="83" t="s">
        <v>246</v>
      </c>
      <c r="B17" s="83" t="s">
        <v>292</v>
      </c>
      <c r="C17" s="53" t="s">
        <v>1022</v>
      </c>
      <c r="D17" s="54">
        <v>3</v>
      </c>
      <c r="E17" s="53" t="s">
        <v>132</v>
      </c>
      <c r="F17" s="55">
        <v>32</v>
      </c>
      <c r="G17" s="53"/>
      <c r="H17" s="57"/>
      <c r="I17" s="56"/>
      <c r="J17" s="56"/>
      <c r="K17" s="36" t="s">
        <v>65</v>
      </c>
      <c r="L17" s="62">
        <v>17</v>
      </c>
      <c r="M17" s="62"/>
      <c r="N17" s="63"/>
      <c r="O17" s="85" t="s">
        <v>294</v>
      </c>
      <c r="P17" s="87">
        <v>43488.11953703704</v>
      </c>
      <c r="Q17" s="85" t="s">
        <v>296</v>
      </c>
      <c r="R17" s="85"/>
      <c r="S17" s="85"/>
      <c r="T17" s="85" t="s">
        <v>301</v>
      </c>
      <c r="U17" s="89" t="s">
        <v>303</v>
      </c>
      <c r="V17" s="89" t="s">
        <v>303</v>
      </c>
      <c r="W17" s="87">
        <v>43488.11953703704</v>
      </c>
      <c r="X17" s="89" t="s">
        <v>320</v>
      </c>
      <c r="Y17" s="85"/>
      <c r="Z17" s="85"/>
      <c r="AA17" s="91" t="s">
        <v>382</v>
      </c>
      <c r="AB17" s="85"/>
      <c r="AC17" s="85" t="b">
        <v>0</v>
      </c>
      <c r="AD17" s="85">
        <v>0</v>
      </c>
      <c r="AE17" s="91" t="s">
        <v>430</v>
      </c>
      <c r="AF17" s="85" t="b">
        <v>0</v>
      </c>
      <c r="AG17" s="85" t="s">
        <v>431</v>
      </c>
      <c r="AH17" s="85"/>
      <c r="AI17" s="91" t="s">
        <v>430</v>
      </c>
      <c r="AJ17" s="85" t="b">
        <v>0</v>
      </c>
      <c r="AK17" s="85">
        <v>64</v>
      </c>
      <c r="AL17" s="91" t="s">
        <v>428</v>
      </c>
      <c r="AM17" s="85" t="s">
        <v>434</v>
      </c>
      <c r="AN17" s="85" t="b">
        <v>0</v>
      </c>
      <c r="AO17" s="91" t="s">
        <v>428</v>
      </c>
      <c r="AP17" s="85" t="s">
        <v>196</v>
      </c>
      <c r="AQ17" s="85">
        <v>0</v>
      </c>
      <c r="AR17" s="85">
        <v>0</v>
      </c>
      <c r="AS17" s="85"/>
      <c r="AT17" s="85"/>
      <c r="AU17" s="85"/>
      <c r="AV17" s="85"/>
      <c r="AW17" s="85"/>
      <c r="AX17" s="85"/>
      <c r="AY17" s="85"/>
      <c r="AZ17" s="85"/>
      <c r="BA17">
        <v>1</v>
      </c>
      <c r="BB17" s="84" t="str">
        <f>REPLACE(INDEX(GroupVertices[Group],MATCH(Edges[[#This Row],[Vertex 1]],GroupVertices[Vertex],0)),1,1,"")</f>
        <v>1</v>
      </c>
      <c r="BC17" s="84" t="str">
        <f>REPLACE(INDEX(GroupVertices[Group],MATCH(Edges[[#This Row],[Vertex 2]],GroupVertices[Vertex],0)),1,1,"")</f>
        <v>1</v>
      </c>
      <c r="BD17" s="51">
        <v>2</v>
      </c>
      <c r="BE17" s="52">
        <v>22.22222222222222</v>
      </c>
      <c r="BF17" s="51">
        <v>1</v>
      </c>
      <c r="BG17" s="52">
        <v>11.11111111111111</v>
      </c>
      <c r="BH17" s="51">
        <v>0</v>
      </c>
      <c r="BI17" s="52">
        <v>0</v>
      </c>
      <c r="BJ17" s="51">
        <v>6</v>
      </c>
      <c r="BK17" s="52">
        <v>66.66666666666667</v>
      </c>
      <c r="BL17" s="51">
        <v>9</v>
      </c>
    </row>
    <row r="18" spans="1:64" ht="15">
      <c r="A18" s="83" t="s">
        <v>247</v>
      </c>
      <c r="B18" s="83" t="s">
        <v>292</v>
      </c>
      <c r="C18" s="53" t="s">
        <v>1022</v>
      </c>
      <c r="D18" s="54">
        <v>3</v>
      </c>
      <c r="E18" s="53" t="s">
        <v>132</v>
      </c>
      <c r="F18" s="55">
        <v>32</v>
      </c>
      <c r="G18" s="53"/>
      <c r="H18" s="57"/>
      <c r="I18" s="56"/>
      <c r="J18" s="56"/>
      <c r="K18" s="36" t="s">
        <v>65</v>
      </c>
      <c r="L18" s="62">
        <v>18</v>
      </c>
      <c r="M18" s="62"/>
      <c r="N18" s="63"/>
      <c r="O18" s="85" t="s">
        <v>294</v>
      </c>
      <c r="P18" s="87">
        <v>43488.119791666664</v>
      </c>
      <c r="Q18" s="85" t="s">
        <v>296</v>
      </c>
      <c r="R18" s="85"/>
      <c r="S18" s="85"/>
      <c r="T18" s="85" t="s">
        <v>301</v>
      </c>
      <c r="U18" s="89" t="s">
        <v>303</v>
      </c>
      <c r="V18" s="89" t="s">
        <v>303</v>
      </c>
      <c r="W18" s="87">
        <v>43488.119791666664</v>
      </c>
      <c r="X18" s="89" t="s">
        <v>321</v>
      </c>
      <c r="Y18" s="85"/>
      <c r="Z18" s="85"/>
      <c r="AA18" s="91" t="s">
        <v>383</v>
      </c>
      <c r="AB18" s="85"/>
      <c r="AC18" s="85" t="b">
        <v>0</v>
      </c>
      <c r="AD18" s="85">
        <v>0</v>
      </c>
      <c r="AE18" s="91" t="s">
        <v>430</v>
      </c>
      <c r="AF18" s="85" t="b">
        <v>0</v>
      </c>
      <c r="AG18" s="85" t="s">
        <v>431</v>
      </c>
      <c r="AH18" s="85"/>
      <c r="AI18" s="91" t="s">
        <v>430</v>
      </c>
      <c r="AJ18" s="85" t="b">
        <v>0</v>
      </c>
      <c r="AK18" s="85">
        <v>64</v>
      </c>
      <c r="AL18" s="91" t="s">
        <v>428</v>
      </c>
      <c r="AM18" s="85" t="s">
        <v>434</v>
      </c>
      <c r="AN18" s="85" t="b">
        <v>0</v>
      </c>
      <c r="AO18" s="91" t="s">
        <v>428</v>
      </c>
      <c r="AP18" s="85" t="s">
        <v>196</v>
      </c>
      <c r="AQ18" s="85">
        <v>0</v>
      </c>
      <c r="AR18" s="85">
        <v>0</v>
      </c>
      <c r="AS18" s="85"/>
      <c r="AT18" s="85"/>
      <c r="AU18" s="85"/>
      <c r="AV18" s="85"/>
      <c r="AW18" s="85"/>
      <c r="AX18" s="85"/>
      <c r="AY18" s="85"/>
      <c r="AZ18" s="85"/>
      <c r="BA18">
        <v>1</v>
      </c>
      <c r="BB18" s="84" t="str">
        <f>REPLACE(INDEX(GroupVertices[Group],MATCH(Edges[[#This Row],[Vertex 1]],GroupVertices[Vertex],0)),1,1,"")</f>
        <v>1</v>
      </c>
      <c r="BC18" s="84" t="str">
        <f>REPLACE(INDEX(GroupVertices[Group],MATCH(Edges[[#This Row],[Vertex 2]],GroupVertices[Vertex],0)),1,1,"")</f>
        <v>1</v>
      </c>
      <c r="BD18" s="51">
        <v>2</v>
      </c>
      <c r="BE18" s="52">
        <v>22.22222222222222</v>
      </c>
      <c r="BF18" s="51">
        <v>1</v>
      </c>
      <c r="BG18" s="52">
        <v>11.11111111111111</v>
      </c>
      <c r="BH18" s="51">
        <v>0</v>
      </c>
      <c r="BI18" s="52">
        <v>0</v>
      </c>
      <c r="BJ18" s="51">
        <v>6</v>
      </c>
      <c r="BK18" s="52">
        <v>66.66666666666667</v>
      </c>
      <c r="BL18" s="51">
        <v>9</v>
      </c>
    </row>
    <row r="19" spans="1:64" ht="15">
      <c r="A19" s="83" t="s">
        <v>248</v>
      </c>
      <c r="B19" s="83" t="s">
        <v>292</v>
      </c>
      <c r="C19" s="53" t="s">
        <v>1022</v>
      </c>
      <c r="D19" s="54">
        <v>3</v>
      </c>
      <c r="E19" s="53" t="s">
        <v>132</v>
      </c>
      <c r="F19" s="55">
        <v>32</v>
      </c>
      <c r="G19" s="53"/>
      <c r="H19" s="57"/>
      <c r="I19" s="56"/>
      <c r="J19" s="56"/>
      <c r="K19" s="36" t="s">
        <v>65</v>
      </c>
      <c r="L19" s="62">
        <v>19</v>
      </c>
      <c r="M19" s="62"/>
      <c r="N19" s="63"/>
      <c r="O19" s="85" t="s">
        <v>294</v>
      </c>
      <c r="P19" s="87">
        <v>43488.11984953703</v>
      </c>
      <c r="Q19" s="85" t="s">
        <v>296</v>
      </c>
      <c r="R19" s="85"/>
      <c r="S19" s="85"/>
      <c r="T19" s="85" t="s">
        <v>301</v>
      </c>
      <c r="U19" s="89" t="s">
        <v>303</v>
      </c>
      <c r="V19" s="89" t="s">
        <v>303</v>
      </c>
      <c r="W19" s="87">
        <v>43488.11984953703</v>
      </c>
      <c r="X19" s="89" t="s">
        <v>322</v>
      </c>
      <c r="Y19" s="85"/>
      <c r="Z19" s="85"/>
      <c r="AA19" s="91" t="s">
        <v>384</v>
      </c>
      <c r="AB19" s="85"/>
      <c r="AC19" s="85" t="b">
        <v>0</v>
      </c>
      <c r="AD19" s="85">
        <v>0</v>
      </c>
      <c r="AE19" s="91" t="s">
        <v>430</v>
      </c>
      <c r="AF19" s="85" t="b">
        <v>0</v>
      </c>
      <c r="AG19" s="85" t="s">
        <v>431</v>
      </c>
      <c r="AH19" s="85"/>
      <c r="AI19" s="91" t="s">
        <v>430</v>
      </c>
      <c r="AJ19" s="85" t="b">
        <v>0</v>
      </c>
      <c r="AK19" s="85">
        <v>64</v>
      </c>
      <c r="AL19" s="91" t="s">
        <v>428</v>
      </c>
      <c r="AM19" s="85" t="s">
        <v>436</v>
      </c>
      <c r="AN19" s="85" t="b">
        <v>0</v>
      </c>
      <c r="AO19" s="91" t="s">
        <v>428</v>
      </c>
      <c r="AP19" s="85" t="s">
        <v>196</v>
      </c>
      <c r="AQ19" s="85">
        <v>0</v>
      </c>
      <c r="AR19" s="85">
        <v>0</v>
      </c>
      <c r="AS19" s="85"/>
      <c r="AT19" s="85"/>
      <c r="AU19" s="85"/>
      <c r="AV19" s="85"/>
      <c r="AW19" s="85"/>
      <c r="AX19" s="85"/>
      <c r="AY19" s="85"/>
      <c r="AZ19" s="85"/>
      <c r="BA19">
        <v>1</v>
      </c>
      <c r="BB19" s="84" t="str">
        <f>REPLACE(INDEX(GroupVertices[Group],MATCH(Edges[[#This Row],[Vertex 1]],GroupVertices[Vertex],0)),1,1,"")</f>
        <v>1</v>
      </c>
      <c r="BC19" s="84" t="str">
        <f>REPLACE(INDEX(GroupVertices[Group],MATCH(Edges[[#This Row],[Vertex 2]],GroupVertices[Vertex],0)),1,1,"")</f>
        <v>1</v>
      </c>
      <c r="BD19" s="51">
        <v>2</v>
      </c>
      <c r="BE19" s="52">
        <v>22.22222222222222</v>
      </c>
      <c r="BF19" s="51">
        <v>1</v>
      </c>
      <c r="BG19" s="52">
        <v>11.11111111111111</v>
      </c>
      <c r="BH19" s="51">
        <v>0</v>
      </c>
      <c r="BI19" s="52">
        <v>0</v>
      </c>
      <c r="BJ19" s="51">
        <v>6</v>
      </c>
      <c r="BK19" s="52">
        <v>66.66666666666667</v>
      </c>
      <c r="BL19" s="51">
        <v>9</v>
      </c>
    </row>
    <row r="20" spans="1:64" ht="15">
      <c r="A20" s="83" t="s">
        <v>249</v>
      </c>
      <c r="B20" s="83" t="s">
        <v>292</v>
      </c>
      <c r="C20" s="53" t="s">
        <v>1022</v>
      </c>
      <c r="D20" s="54">
        <v>3</v>
      </c>
      <c r="E20" s="53" t="s">
        <v>132</v>
      </c>
      <c r="F20" s="55">
        <v>32</v>
      </c>
      <c r="G20" s="53"/>
      <c r="H20" s="57"/>
      <c r="I20" s="56"/>
      <c r="J20" s="56"/>
      <c r="K20" s="36" t="s">
        <v>65</v>
      </c>
      <c r="L20" s="62">
        <v>20</v>
      </c>
      <c r="M20" s="62"/>
      <c r="N20" s="63"/>
      <c r="O20" s="85" t="s">
        <v>294</v>
      </c>
      <c r="P20" s="87">
        <v>43488.1265162037</v>
      </c>
      <c r="Q20" s="85" t="s">
        <v>296</v>
      </c>
      <c r="R20" s="85"/>
      <c r="S20" s="85"/>
      <c r="T20" s="85" t="s">
        <v>301</v>
      </c>
      <c r="U20" s="89" t="s">
        <v>303</v>
      </c>
      <c r="V20" s="89" t="s">
        <v>303</v>
      </c>
      <c r="W20" s="87">
        <v>43488.1265162037</v>
      </c>
      <c r="X20" s="89" t="s">
        <v>323</v>
      </c>
      <c r="Y20" s="85"/>
      <c r="Z20" s="85"/>
      <c r="AA20" s="91" t="s">
        <v>385</v>
      </c>
      <c r="AB20" s="85"/>
      <c r="AC20" s="85" t="b">
        <v>0</v>
      </c>
      <c r="AD20" s="85">
        <v>0</v>
      </c>
      <c r="AE20" s="91" t="s">
        <v>430</v>
      </c>
      <c r="AF20" s="85" t="b">
        <v>0</v>
      </c>
      <c r="AG20" s="85" t="s">
        <v>431</v>
      </c>
      <c r="AH20" s="85"/>
      <c r="AI20" s="91" t="s">
        <v>430</v>
      </c>
      <c r="AJ20" s="85" t="b">
        <v>0</v>
      </c>
      <c r="AK20" s="85">
        <v>64</v>
      </c>
      <c r="AL20" s="91" t="s">
        <v>428</v>
      </c>
      <c r="AM20" s="85" t="s">
        <v>434</v>
      </c>
      <c r="AN20" s="85" t="b">
        <v>0</v>
      </c>
      <c r="AO20" s="91" t="s">
        <v>428</v>
      </c>
      <c r="AP20" s="85" t="s">
        <v>196</v>
      </c>
      <c r="AQ20" s="85">
        <v>0</v>
      </c>
      <c r="AR20" s="85">
        <v>0</v>
      </c>
      <c r="AS20" s="85"/>
      <c r="AT20" s="85"/>
      <c r="AU20" s="85"/>
      <c r="AV20" s="85"/>
      <c r="AW20" s="85"/>
      <c r="AX20" s="85"/>
      <c r="AY20" s="85"/>
      <c r="AZ20" s="85"/>
      <c r="BA20">
        <v>1</v>
      </c>
      <c r="BB20" s="84" t="str">
        <f>REPLACE(INDEX(GroupVertices[Group],MATCH(Edges[[#This Row],[Vertex 1]],GroupVertices[Vertex],0)),1,1,"")</f>
        <v>1</v>
      </c>
      <c r="BC20" s="84" t="str">
        <f>REPLACE(INDEX(GroupVertices[Group],MATCH(Edges[[#This Row],[Vertex 2]],GroupVertices[Vertex],0)),1,1,"")</f>
        <v>1</v>
      </c>
      <c r="BD20" s="51">
        <v>2</v>
      </c>
      <c r="BE20" s="52">
        <v>22.22222222222222</v>
      </c>
      <c r="BF20" s="51">
        <v>1</v>
      </c>
      <c r="BG20" s="52">
        <v>11.11111111111111</v>
      </c>
      <c r="BH20" s="51">
        <v>0</v>
      </c>
      <c r="BI20" s="52">
        <v>0</v>
      </c>
      <c r="BJ20" s="51">
        <v>6</v>
      </c>
      <c r="BK20" s="52">
        <v>66.66666666666667</v>
      </c>
      <c r="BL20" s="51">
        <v>9</v>
      </c>
    </row>
    <row r="21" spans="1:64" ht="15">
      <c r="A21" s="83" t="s">
        <v>250</v>
      </c>
      <c r="B21" s="83" t="s">
        <v>292</v>
      </c>
      <c r="C21" s="53" t="s">
        <v>1022</v>
      </c>
      <c r="D21" s="54">
        <v>3</v>
      </c>
      <c r="E21" s="53" t="s">
        <v>132</v>
      </c>
      <c r="F21" s="55">
        <v>32</v>
      </c>
      <c r="G21" s="53"/>
      <c r="H21" s="57"/>
      <c r="I21" s="56"/>
      <c r="J21" s="56"/>
      <c r="K21" s="36" t="s">
        <v>65</v>
      </c>
      <c r="L21" s="62">
        <v>21</v>
      </c>
      <c r="M21" s="62"/>
      <c r="N21" s="63"/>
      <c r="O21" s="85" t="s">
        <v>294</v>
      </c>
      <c r="P21" s="87">
        <v>43488.136469907404</v>
      </c>
      <c r="Q21" s="85" t="s">
        <v>296</v>
      </c>
      <c r="R21" s="85"/>
      <c r="S21" s="85"/>
      <c r="T21" s="85" t="s">
        <v>301</v>
      </c>
      <c r="U21" s="89" t="s">
        <v>303</v>
      </c>
      <c r="V21" s="89" t="s">
        <v>303</v>
      </c>
      <c r="W21" s="87">
        <v>43488.136469907404</v>
      </c>
      <c r="X21" s="89" t="s">
        <v>324</v>
      </c>
      <c r="Y21" s="85"/>
      <c r="Z21" s="85"/>
      <c r="AA21" s="91" t="s">
        <v>386</v>
      </c>
      <c r="AB21" s="85"/>
      <c r="AC21" s="85" t="b">
        <v>0</v>
      </c>
      <c r="AD21" s="85">
        <v>0</v>
      </c>
      <c r="AE21" s="91" t="s">
        <v>430</v>
      </c>
      <c r="AF21" s="85" t="b">
        <v>0</v>
      </c>
      <c r="AG21" s="85" t="s">
        <v>431</v>
      </c>
      <c r="AH21" s="85"/>
      <c r="AI21" s="91" t="s">
        <v>430</v>
      </c>
      <c r="AJ21" s="85" t="b">
        <v>0</v>
      </c>
      <c r="AK21" s="85">
        <v>64</v>
      </c>
      <c r="AL21" s="91" t="s">
        <v>428</v>
      </c>
      <c r="AM21" s="85" t="s">
        <v>436</v>
      </c>
      <c r="AN21" s="85" t="b">
        <v>0</v>
      </c>
      <c r="AO21" s="91" t="s">
        <v>428</v>
      </c>
      <c r="AP21" s="85" t="s">
        <v>196</v>
      </c>
      <c r="AQ21" s="85">
        <v>0</v>
      </c>
      <c r="AR21" s="85">
        <v>0</v>
      </c>
      <c r="AS21" s="85"/>
      <c r="AT21" s="85"/>
      <c r="AU21" s="85"/>
      <c r="AV21" s="85"/>
      <c r="AW21" s="85"/>
      <c r="AX21" s="85"/>
      <c r="AY21" s="85"/>
      <c r="AZ21" s="85"/>
      <c r="BA21">
        <v>1</v>
      </c>
      <c r="BB21" s="84" t="str">
        <f>REPLACE(INDEX(GroupVertices[Group],MATCH(Edges[[#This Row],[Vertex 1]],GroupVertices[Vertex],0)),1,1,"")</f>
        <v>1</v>
      </c>
      <c r="BC21" s="84" t="str">
        <f>REPLACE(INDEX(GroupVertices[Group],MATCH(Edges[[#This Row],[Vertex 2]],GroupVertices[Vertex],0)),1,1,"")</f>
        <v>1</v>
      </c>
      <c r="BD21" s="51">
        <v>2</v>
      </c>
      <c r="BE21" s="52">
        <v>22.22222222222222</v>
      </c>
      <c r="BF21" s="51">
        <v>1</v>
      </c>
      <c r="BG21" s="52">
        <v>11.11111111111111</v>
      </c>
      <c r="BH21" s="51">
        <v>0</v>
      </c>
      <c r="BI21" s="52">
        <v>0</v>
      </c>
      <c r="BJ21" s="51">
        <v>6</v>
      </c>
      <c r="BK21" s="52">
        <v>66.66666666666667</v>
      </c>
      <c r="BL21" s="51">
        <v>9</v>
      </c>
    </row>
    <row r="22" spans="1:64" ht="15">
      <c r="A22" s="83" t="s">
        <v>251</v>
      </c>
      <c r="B22" s="83" t="s">
        <v>292</v>
      </c>
      <c r="C22" s="53" t="s">
        <v>1022</v>
      </c>
      <c r="D22" s="54">
        <v>3</v>
      </c>
      <c r="E22" s="53" t="s">
        <v>132</v>
      </c>
      <c r="F22" s="55">
        <v>32</v>
      </c>
      <c r="G22" s="53"/>
      <c r="H22" s="57"/>
      <c r="I22" s="56"/>
      <c r="J22" s="56"/>
      <c r="K22" s="36" t="s">
        <v>65</v>
      </c>
      <c r="L22" s="62">
        <v>22</v>
      </c>
      <c r="M22" s="62"/>
      <c r="N22" s="63"/>
      <c r="O22" s="85" t="s">
        <v>294</v>
      </c>
      <c r="P22" s="87">
        <v>43488.142013888886</v>
      </c>
      <c r="Q22" s="85" t="s">
        <v>296</v>
      </c>
      <c r="R22" s="85"/>
      <c r="S22" s="85"/>
      <c r="T22" s="85" t="s">
        <v>301</v>
      </c>
      <c r="U22" s="89" t="s">
        <v>303</v>
      </c>
      <c r="V22" s="89" t="s">
        <v>303</v>
      </c>
      <c r="W22" s="87">
        <v>43488.142013888886</v>
      </c>
      <c r="X22" s="89" t="s">
        <v>325</v>
      </c>
      <c r="Y22" s="85"/>
      <c r="Z22" s="85"/>
      <c r="AA22" s="91" t="s">
        <v>387</v>
      </c>
      <c r="AB22" s="85"/>
      <c r="AC22" s="85" t="b">
        <v>0</v>
      </c>
      <c r="AD22" s="85">
        <v>0</v>
      </c>
      <c r="AE22" s="91" t="s">
        <v>430</v>
      </c>
      <c r="AF22" s="85" t="b">
        <v>0</v>
      </c>
      <c r="AG22" s="85" t="s">
        <v>431</v>
      </c>
      <c r="AH22" s="85"/>
      <c r="AI22" s="91" t="s">
        <v>430</v>
      </c>
      <c r="AJ22" s="85" t="b">
        <v>0</v>
      </c>
      <c r="AK22" s="85">
        <v>64</v>
      </c>
      <c r="AL22" s="91" t="s">
        <v>428</v>
      </c>
      <c r="AM22" s="85" t="s">
        <v>436</v>
      </c>
      <c r="AN22" s="85" t="b">
        <v>0</v>
      </c>
      <c r="AO22" s="91" t="s">
        <v>428</v>
      </c>
      <c r="AP22" s="85" t="s">
        <v>196</v>
      </c>
      <c r="AQ22" s="85">
        <v>0</v>
      </c>
      <c r="AR22" s="85">
        <v>0</v>
      </c>
      <c r="AS22" s="85"/>
      <c r="AT22" s="85"/>
      <c r="AU22" s="85"/>
      <c r="AV22" s="85"/>
      <c r="AW22" s="85"/>
      <c r="AX22" s="85"/>
      <c r="AY22" s="85"/>
      <c r="AZ22" s="85"/>
      <c r="BA22">
        <v>1</v>
      </c>
      <c r="BB22" s="84" t="str">
        <f>REPLACE(INDEX(GroupVertices[Group],MATCH(Edges[[#This Row],[Vertex 1]],GroupVertices[Vertex],0)),1,1,"")</f>
        <v>1</v>
      </c>
      <c r="BC22" s="84" t="str">
        <f>REPLACE(INDEX(GroupVertices[Group],MATCH(Edges[[#This Row],[Vertex 2]],GroupVertices[Vertex],0)),1,1,"")</f>
        <v>1</v>
      </c>
      <c r="BD22" s="51">
        <v>2</v>
      </c>
      <c r="BE22" s="52">
        <v>22.22222222222222</v>
      </c>
      <c r="BF22" s="51">
        <v>1</v>
      </c>
      <c r="BG22" s="52">
        <v>11.11111111111111</v>
      </c>
      <c r="BH22" s="51">
        <v>0</v>
      </c>
      <c r="BI22" s="52">
        <v>0</v>
      </c>
      <c r="BJ22" s="51">
        <v>6</v>
      </c>
      <c r="BK22" s="52">
        <v>66.66666666666667</v>
      </c>
      <c r="BL22" s="51">
        <v>9</v>
      </c>
    </row>
    <row r="23" spans="1:64" ht="15">
      <c r="A23" s="83" t="s">
        <v>252</v>
      </c>
      <c r="B23" s="83" t="s">
        <v>292</v>
      </c>
      <c r="C23" s="53" t="s">
        <v>1022</v>
      </c>
      <c r="D23" s="54">
        <v>3</v>
      </c>
      <c r="E23" s="53" t="s">
        <v>132</v>
      </c>
      <c r="F23" s="55">
        <v>32</v>
      </c>
      <c r="G23" s="53"/>
      <c r="H23" s="57"/>
      <c r="I23" s="56"/>
      <c r="J23" s="56"/>
      <c r="K23" s="36" t="s">
        <v>65</v>
      </c>
      <c r="L23" s="62">
        <v>23</v>
      </c>
      <c r="M23" s="62"/>
      <c r="N23" s="63"/>
      <c r="O23" s="85" t="s">
        <v>294</v>
      </c>
      <c r="P23" s="87">
        <v>43488.14207175926</v>
      </c>
      <c r="Q23" s="85" t="s">
        <v>296</v>
      </c>
      <c r="R23" s="85"/>
      <c r="S23" s="85"/>
      <c r="T23" s="85" t="s">
        <v>301</v>
      </c>
      <c r="U23" s="89" t="s">
        <v>303</v>
      </c>
      <c r="V23" s="89" t="s">
        <v>303</v>
      </c>
      <c r="W23" s="87">
        <v>43488.14207175926</v>
      </c>
      <c r="X23" s="89" t="s">
        <v>326</v>
      </c>
      <c r="Y23" s="85"/>
      <c r="Z23" s="85"/>
      <c r="AA23" s="91" t="s">
        <v>388</v>
      </c>
      <c r="AB23" s="85"/>
      <c r="AC23" s="85" t="b">
        <v>0</v>
      </c>
      <c r="AD23" s="85">
        <v>0</v>
      </c>
      <c r="AE23" s="91" t="s">
        <v>430</v>
      </c>
      <c r="AF23" s="85" t="b">
        <v>0</v>
      </c>
      <c r="AG23" s="85" t="s">
        <v>431</v>
      </c>
      <c r="AH23" s="85"/>
      <c r="AI23" s="91" t="s">
        <v>430</v>
      </c>
      <c r="AJ23" s="85" t="b">
        <v>0</v>
      </c>
      <c r="AK23" s="85">
        <v>64</v>
      </c>
      <c r="AL23" s="91" t="s">
        <v>428</v>
      </c>
      <c r="AM23" s="85" t="s">
        <v>438</v>
      </c>
      <c r="AN23" s="85" t="b">
        <v>0</v>
      </c>
      <c r="AO23" s="91" t="s">
        <v>428</v>
      </c>
      <c r="AP23" s="85" t="s">
        <v>196</v>
      </c>
      <c r="AQ23" s="85">
        <v>0</v>
      </c>
      <c r="AR23" s="85">
        <v>0</v>
      </c>
      <c r="AS23" s="85"/>
      <c r="AT23" s="85"/>
      <c r="AU23" s="85"/>
      <c r="AV23" s="85"/>
      <c r="AW23" s="85"/>
      <c r="AX23" s="85"/>
      <c r="AY23" s="85"/>
      <c r="AZ23" s="85"/>
      <c r="BA23">
        <v>1</v>
      </c>
      <c r="BB23" s="84" t="str">
        <f>REPLACE(INDEX(GroupVertices[Group],MATCH(Edges[[#This Row],[Vertex 1]],GroupVertices[Vertex],0)),1,1,"")</f>
        <v>1</v>
      </c>
      <c r="BC23" s="84" t="str">
        <f>REPLACE(INDEX(GroupVertices[Group],MATCH(Edges[[#This Row],[Vertex 2]],GroupVertices[Vertex],0)),1,1,"")</f>
        <v>1</v>
      </c>
      <c r="BD23" s="51">
        <v>2</v>
      </c>
      <c r="BE23" s="52">
        <v>22.22222222222222</v>
      </c>
      <c r="BF23" s="51">
        <v>1</v>
      </c>
      <c r="BG23" s="52">
        <v>11.11111111111111</v>
      </c>
      <c r="BH23" s="51">
        <v>0</v>
      </c>
      <c r="BI23" s="52">
        <v>0</v>
      </c>
      <c r="BJ23" s="51">
        <v>6</v>
      </c>
      <c r="BK23" s="52">
        <v>66.66666666666667</v>
      </c>
      <c r="BL23" s="51">
        <v>9</v>
      </c>
    </row>
    <row r="24" spans="1:64" ht="15">
      <c r="A24" s="83" t="s">
        <v>253</v>
      </c>
      <c r="B24" s="83" t="s">
        <v>292</v>
      </c>
      <c r="C24" s="53" t="s">
        <v>1022</v>
      </c>
      <c r="D24" s="54">
        <v>3</v>
      </c>
      <c r="E24" s="53" t="s">
        <v>132</v>
      </c>
      <c r="F24" s="55">
        <v>32</v>
      </c>
      <c r="G24" s="53"/>
      <c r="H24" s="57"/>
      <c r="I24" s="56"/>
      <c r="J24" s="56"/>
      <c r="K24" s="36" t="s">
        <v>65</v>
      </c>
      <c r="L24" s="62">
        <v>24</v>
      </c>
      <c r="M24" s="62"/>
      <c r="N24" s="63"/>
      <c r="O24" s="85" t="s">
        <v>294</v>
      </c>
      <c r="P24" s="87">
        <v>43488.14523148148</v>
      </c>
      <c r="Q24" s="85" t="s">
        <v>296</v>
      </c>
      <c r="R24" s="85"/>
      <c r="S24" s="85"/>
      <c r="T24" s="85" t="s">
        <v>301</v>
      </c>
      <c r="U24" s="89" t="s">
        <v>303</v>
      </c>
      <c r="V24" s="89" t="s">
        <v>303</v>
      </c>
      <c r="W24" s="87">
        <v>43488.14523148148</v>
      </c>
      <c r="X24" s="89" t="s">
        <v>327</v>
      </c>
      <c r="Y24" s="85"/>
      <c r="Z24" s="85"/>
      <c r="AA24" s="91" t="s">
        <v>389</v>
      </c>
      <c r="AB24" s="85"/>
      <c r="AC24" s="85" t="b">
        <v>0</v>
      </c>
      <c r="AD24" s="85">
        <v>0</v>
      </c>
      <c r="AE24" s="91" t="s">
        <v>430</v>
      </c>
      <c r="AF24" s="85" t="b">
        <v>0</v>
      </c>
      <c r="AG24" s="85" t="s">
        <v>431</v>
      </c>
      <c r="AH24" s="85"/>
      <c r="AI24" s="91" t="s">
        <v>430</v>
      </c>
      <c r="AJ24" s="85" t="b">
        <v>0</v>
      </c>
      <c r="AK24" s="85">
        <v>64</v>
      </c>
      <c r="AL24" s="91" t="s">
        <v>428</v>
      </c>
      <c r="AM24" s="85" t="s">
        <v>439</v>
      </c>
      <c r="AN24" s="85" t="b">
        <v>0</v>
      </c>
      <c r="AO24" s="91" t="s">
        <v>428</v>
      </c>
      <c r="AP24" s="85" t="s">
        <v>196</v>
      </c>
      <c r="AQ24" s="85">
        <v>0</v>
      </c>
      <c r="AR24" s="85">
        <v>0</v>
      </c>
      <c r="AS24" s="85"/>
      <c r="AT24" s="85"/>
      <c r="AU24" s="85"/>
      <c r="AV24" s="85"/>
      <c r="AW24" s="85"/>
      <c r="AX24" s="85"/>
      <c r="AY24" s="85"/>
      <c r="AZ24" s="85"/>
      <c r="BA24">
        <v>1</v>
      </c>
      <c r="BB24" s="84" t="str">
        <f>REPLACE(INDEX(GroupVertices[Group],MATCH(Edges[[#This Row],[Vertex 1]],GroupVertices[Vertex],0)),1,1,"")</f>
        <v>1</v>
      </c>
      <c r="BC24" s="84" t="str">
        <f>REPLACE(INDEX(GroupVertices[Group],MATCH(Edges[[#This Row],[Vertex 2]],GroupVertices[Vertex],0)),1,1,"")</f>
        <v>1</v>
      </c>
      <c r="BD24" s="51">
        <v>2</v>
      </c>
      <c r="BE24" s="52">
        <v>22.22222222222222</v>
      </c>
      <c r="BF24" s="51">
        <v>1</v>
      </c>
      <c r="BG24" s="52">
        <v>11.11111111111111</v>
      </c>
      <c r="BH24" s="51">
        <v>0</v>
      </c>
      <c r="BI24" s="52">
        <v>0</v>
      </c>
      <c r="BJ24" s="51">
        <v>6</v>
      </c>
      <c r="BK24" s="52">
        <v>66.66666666666667</v>
      </c>
      <c r="BL24" s="51">
        <v>9</v>
      </c>
    </row>
    <row r="25" spans="1:64" ht="15">
      <c r="A25" s="83" t="s">
        <v>254</v>
      </c>
      <c r="B25" s="83" t="s">
        <v>292</v>
      </c>
      <c r="C25" s="53" t="s">
        <v>1022</v>
      </c>
      <c r="D25" s="54">
        <v>3</v>
      </c>
      <c r="E25" s="53" t="s">
        <v>132</v>
      </c>
      <c r="F25" s="55">
        <v>32</v>
      </c>
      <c r="G25" s="53"/>
      <c r="H25" s="57"/>
      <c r="I25" s="56"/>
      <c r="J25" s="56"/>
      <c r="K25" s="36" t="s">
        <v>65</v>
      </c>
      <c r="L25" s="62">
        <v>25</v>
      </c>
      <c r="M25" s="62"/>
      <c r="N25" s="63"/>
      <c r="O25" s="85" t="s">
        <v>294</v>
      </c>
      <c r="P25" s="87">
        <v>43488.14542824074</v>
      </c>
      <c r="Q25" s="85" t="s">
        <v>296</v>
      </c>
      <c r="R25" s="85"/>
      <c r="S25" s="85"/>
      <c r="T25" s="85" t="s">
        <v>301</v>
      </c>
      <c r="U25" s="89" t="s">
        <v>303</v>
      </c>
      <c r="V25" s="89" t="s">
        <v>303</v>
      </c>
      <c r="W25" s="87">
        <v>43488.14542824074</v>
      </c>
      <c r="X25" s="89" t="s">
        <v>328</v>
      </c>
      <c r="Y25" s="85"/>
      <c r="Z25" s="85"/>
      <c r="AA25" s="91" t="s">
        <v>390</v>
      </c>
      <c r="AB25" s="85"/>
      <c r="AC25" s="85" t="b">
        <v>0</v>
      </c>
      <c r="AD25" s="85">
        <v>0</v>
      </c>
      <c r="AE25" s="91" t="s">
        <v>430</v>
      </c>
      <c r="AF25" s="85" t="b">
        <v>0</v>
      </c>
      <c r="AG25" s="85" t="s">
        <v>431</v>
      </c>
      <c r="AH25" s="85"/>
      <c r="AI25" s="91" t="s">
        <v>430</v>
      </c>
      <c r="AJ25" s="85" t="b">
        <v>0</v>
      </c>
      <c r="AK25" s="85">
        <v>64</v>
      </c>
      <c r="AL25" s="91" t="s">
        <v>428</v>
      </c>
      <c r="AM25" s="85" t="s">
        <v>436</v>
      </c>
      <c r="AN25" s="85" t="b">
        <v>0</v>
      </c>
      <c r="AO25" s="91" t="s">
        <v>428</v>
      </c>
      <c r="AP25" s="85" t="s">
        <v>196</v>
      </c>
      <c r="AQ25" s="85">
        <v>0</v>
      </c>
      <c r="AR25" s="85">
        <v>0</v>
      </c>
      <c r="AS25" s="85"/>
      <c r="AT25" s="85"/>
      <c r="AU25" s="85"/>
      <c r="AV25" s="85"/>
      <c r="AW25" s="85"/>
      <c r="AX25" s="85"/>
      <c r="AY25" s="85"/>
      <c r="AZ25" s="85"/>
      <c r="BA25">
        <v>1</v>
      </c>
      <c r="BB25" s="84" t="str">
        <f>REPLACE(INDEX(GroupVertices[Group],MATCH(Edges[[#This Row],[Vertex 1]],GroupVertices[Vertex],0)),1,1,"")</f>
        <v>1</v>
      </c>
      <c r="BC25" s="84" t="str">
        <f>REPLACE(INDEX(GroupVertices[Group],MATCH(Edges[[#This Row],[Vertex 2]],GroupVertices[Vertex],0)),1,1,"")</f>
        <v>1</v>
      </c>
      <c r="BD25" s="51">
        <v>2</v>
      </c>
      <c r="BE25" s="52">
        <v>22.22222222222222</v>
      </c>
      <c r="BF25" s="51">
        <v>1</v>
      </c>
      <c r="BG25" s="52">
        <v>11.11111111111111</v>
      </c>
      <c r="BH25" s="51">
        <v>0</v>
      </c>
      <c r="BI25" s="52">
        <v>0</v>
      </c>
      <c r="BJ25" s="51">
        <v>6</v>
      </c>
      <c r="BK25" s="52">
        <v>66.66666666666667</v>
      </c>
      <c r="BL25" s="51">
        <v>9</v>
      </c>
    </row>
    <row r="26" spans="1:64" ht="15">
      <c r="A26" s="83" t="s">
        <v>255</v>
      </c>
      <c r="B26" s="83" t="s">
        <v>292</v>
      </c>
      <c r="C26" s="53" t="s">
        <v>1022</v>
      </c>
      <c r="D26" s="54">
        <v>3</v>
      </c>
      <c r="E26" s="53" t="s">
        <v>132</v>
      </c>
      <c r="F26" s="55">
        <v>32</v>
      </c>
      <c r="G26" s="53"/>
      <c r="H26" s="57"/>
      <c r="I26" s="56"/>
      <c r="J26" s="56"/>
      <c r="K26" s="36" t="s">
        <v>65</v>
      </c>
      <c r="L26" s="62">
        <v>26</v>
      </c>
      <c r="M26" s="62"/>
      <c r="N26" s="63"/>
      <c r="O26" s="85" t="s">
        <v>294</v>
      </c>
      <c r="P26" s="87">
        <v>43488.15231481481</v>
      </c>
      <c r="Q26" s="85" t="s">
        <v>296</v>
      </c>
      <c r="R26" s="85"/>
      <c r="S26" s="85"/>
      <c r="T26" s="85" t="s">
        <v>301</v>
      </c>
      <c r="U26" s="89" t="s">
        <v>303</v>
      </c>
      <c r="V26" s="89" t="s">
        <v>303</v>
      </c>
      <c r="W26" s="87">
        <v>43488.15231481481</v>
      </c>
      <c r="X26" s="89" t="s">
        <v>329</v>
      </c>
      <c r="Y26" s="85"/>
      <c r="Z26" s="85"/>
      <c r="AA26" s="91" t="s">
        <v>391</v>
      </c>
      <c r="AB26" s="85"/>
      <c r="AC26" s="85" t="b">
        <v>0</v>
      </c>
      <c r="AD26" s="85">
        <v>0</v>
      </c>
      <c r="AE26" s="91" t="s">
        <v>430</v>
      </c>
      <c r="AF26" s="85" t="b">
        <v>0</v>
      </c>
      <c r="AG26" s="85" t="s">
        <v>431</v>
      </c>
      <c r="AH26" s="85"/>
      <c r="AI26" s="91" t="s">
        <v>430</v>
      </c>
      <c r="AJ26" s="85" t="b">
        <v>0</v>
      </c>
      <c r="AK26" s="85">
        <v>64</v>
      </c>
      <c r="AL26" s="91" t="s">
        <v>428</v>
      </c>
      <c r="AM26" s="85" t="s">
        <v>438</v>
      </c>
      <c r="AN26" s="85" t="b">
        <v>0</v>
      </c>
      <c r="AO26" s="91" t="s">
        <v>428</v>
      </c>
      <c r="AP26" s="85" t="s">
        <v>196</v>
      </c>
      <c r="AQ26" s="85">
        <v>0</v>
      </c>
      <c r="AR26" s="85">
        <v>0</v>
      </c>
      <c r="AS26" s="85"/>
      <c r="AT26" s="85"/>
      <c r="AU26" s="85"/>
      <c r="AV26" s="85"/>
      <c r="AW26" s="85"/>
      <c r="AX26" s="85"/>
      <c r="AY26" s="85"/>
      <c r="AZ26" s="85"/>
      <c r="BA26">
        <v>1</v>
      </c>
      <c r="BB26" s="84" t="str">
        <f>REPLACE(INDEX(GroupVertices[Group],MATCH(Edges[[#This Row],[Vertex 1]],GroupVertices[Vertex],0)),1,1,"")</f>
        <v>1</v>
      </c>
      <c r="BC26" s="84" t="str">
        <f>REPLACE(INDEX(GroupVertices[Group],MATCH(Edges[[#This Row],[Vertex 2]],GroupVertices[Vertex],0)),1,1,"")</f>
        <v>1</v>
      </c>
      <c r="BD26" s="51">
        <v>2</v>
      </c>
      <c r="BE26" s="52">
        <v>22.22222222222222</v>
      </c>
      <c r="BF26" s="51">
        <v>1</v>
      </c>
      <c r="BG26" s="52">
        <v>11.11111111111111</v>
      </c>
      <c r="BH26" s="51">
        <v>0</v>
      </c>
      <c r="BI26" s="52">
        <v>0</v>
      </c>
      <c r="BJ26" s="51">
        <v>6</v>
      </c>
      <c r="BK26" s="52">
        <v>66.66666666666667</v>
      </c>
      <c r="BL26" s="51">
        <v>9</v>
      </c>
    </row>
    <row r="27" spans="1:64" ht="15">
      <c r="A27" s="83" t="s">
        <v>256</v>
      </c>
      <c r="B27" s="83" t="s">
        <v>292</v>
      </c>
      <c r="C27" s="53" t="s">
        <v>1022</v>
      </c>
      <c r="D27" s="54">
        <v>3</v>
      </c>
      <c r="E27" s="53" t="s">
        <v>132</v>
      </c>
      <c r="F27" s="55">
        <v>32</v>
      </c>
      <c r="G27" s="53"/>
      <c r="H27" s="57"/>
      <c r="I27" s="56"/>
      <c r="J27" s="56"/>
      <c r="K27" s="36" t="s">
        <v>65</v>
      </c>
      <c r="L27" s="62">
        <v>27</v>
      </c>
      <c r="M27" s="62"/>
      <c r="N27" s="63"/>
      <c r="O27" s="85" t="s">
        <v>294</v>
      </c>
      <c r="P27" s="87">
        <v>43488.15519675926</v>
      </c>
      <c r="Q27" s="85" t="s">
        <v>296</v>
      </c>
      <c r="R27" s="85"/>
      <c r="S27" s="85"/>
      <c r="T27" s="85" t="s">
        <v>301</v>
      </c>
      <c r="U27" s="89" t="s">
        <v>303</v>
      </c>
      <c r="V27" s="89" t="s">
        <v>303</v>
      </c>
      <c r="W27" s="87">
        <v>43488.15519675926</v>
      </c>
      <c r="X27" s="89" t="s">
        <v>330</v>
      </c>
      <c r="Y27" s="85"/>
      <c r="Z27" s="85"/>
      <c r="AA27" s="91" t="s">
        <v>392</v>
      </c>
      <c r="AB27" s="85"/>
      <c r="AC27" s="85" t="b">
        <v>0</v>
      </c>
      <c r="AD27" s="85">
        <v>0</v>
      </c>
      <c r="AE27" s="91" t="s">
        <v>430</v>
      </c>
      <c r="AF27" s="85" t="b">
        <v>0</v>
      </c>
      <c r="AG27" s="85" t="s">
        <v>431</v>
      </c>
      <c r="AH27" s="85"/>
      <c r="AI27" s="91" t="s">
        <v>430</v>
      </c>
      <c r="AJ27" s="85" t="b">
        <v>0</v>
      </c>
      <c r="AK27" s="85">
        <v>64</v>
      </c>
      <c r="AL27" s="91" t="s">
        <v>428</v>
      </c>
      <c r="AM27" s="85" t="s">
        <v>440</v>
      </c>
      <c r="AN27" s="85" t="b">
        <v>0</v>
      </c>
      <c r="AO27" s="91" t="s">
        <v>428</v>
      </c>
      <c r="AP27" s="85" t="s">
        <v>196</v>
      </c>
      <c r="AQ27" s="85">
        <v>0</v>
      </c>
      <c r="AR27" s="85">
        <v>0</v>
      </c>
      <c r="AS27" s="85"/>
      <c r="AT27" s="85"/>
      <c r="AU27" s="85"/>
      <c r="AV27" s="85"/>
      <c r="AW27" s="85"/>
      <c r="AX27" s="85"/>
      <c r="AY27" s="85"/>
      <c r="AZ27" s="85"/>
      <c r="BA27">
        <v>1</v>
      </c>
      <c r="BB27" s="84" t="str">
        <f>REPLACE(INDEX(GroupVertices[Group],MATCH(Edges[[#This Row],[Vertex 1]],GroupVertices[Vertex],0)),1,1,"")</f>
        <v>1</v>
      </c>
      <c r="BC27" s="84" t="str">
        <f>REPLACE(INDEX(GroupVertices[Group],MATCH(Edges[[#This Row],[Vertex 2]],GroupVertices[Vertex],0)),1,1,"")</f>
        <v>1</v>
      </c>
      <c r="BD27" s="51">
        <v>2</v>
      </c>
      <c r="BE27" s="52">
        <v>22.22222222222222</v>
      </c>
      <c r="BF27" s="51">
        <v>1</v>
      </c>
      <c r="BG27" s="52">
        <v>11.11111111111111</v>
      </c>
      <c r="BH27" s="51">
        <v>0</v>
      </c>
      <c r="BI27" s="52">
        <v>0</v>
      </c>
      <c r="BJ27" s="51">
        <v>6</v>
      </c>
      <c r="BK27" s="52">
        <v>66.66666666666667</v>
      </c>
      <c r="BL27" s="51">
        <v>9</v>
      </c>
    </row>
    <row r="28" spans="1:64" ht="15">
      <c r="A28" s="83" t="s">
        <v>257</v>
      </c>
      <c r="B28" s="83" t="s">
        <v>292</v>
      </c>
      <c r="C28" s="53" t="s">
        <v>1022</v>
      </c>
      <c r="D28" s="54">
        <v>3</v>
      </c>
      <c r="E28" s="53" t="s">
        <v>132</v>
      </c>
      <c r="F28" s="55">
        <v>32</v>
      </c>
      <c r="G28" s="53"/>
      <c r="H28" s="57"/>
      <c r="I28" s="56"/>
      <c r="J28" s="56"/>
      <c r="K28" s="36" t="s">
        <v>65</v>
      </c>
      <c r="L28" s="62">
        <v>28</v>
      </c>
      <c r="M28" s="62"/>
      <c r="N28" s="63"/>
      <c r="O28" s="85" t="s">
        <v>294</v>
      </c>
      <c r="P28" s="87">
        <v>43488.16171296296</v>
      </c>
      <c r="Q28" s="85" t="s">
        <v>296</v>
      </c>
      <c r="R28" s="85"/>
      <c r="S28" s="85"/>
      <c r="T28" s="85" t="s">
        <v>301</v>
      </c>
      <c r="U28" s="89" t="s">
        <v>303</v>
      </c>
      <c r="V28" s="89" t="s">
        <v>303</v>
      </c>
      <c r="W28" s="87">
        <v>43488.16171296296</v>
      </c>
      <c r="X28" s="89" t="s">
        <v>331</v>
      </c>
      <c r="Y28" s="85"/>
      <c r="Z28" s="85"/>
      <c r="AA28" s="91" t="s">
        <v>393</v>
      </c>
      <c r="AB28" s="85"/>
      <c r="AC28" s="85" t="b">
        <v>0</v>
      </c>
      <c r="AD28" s="85">
        <v>0</v>
      </c>
      <c r="AE28" s="91" t="s">
        <v>430</v>
      </c>
      <c r="AF28" s="85" t="b">
        <v>0</v>
      </c>
      <c r="AG28" s="85" t="s">
        <v>431</v>
      </c>
      <c r="AH28" s="85"/>
      <c r="AI28" s="91" t="s">
        <v>430</v>
      </c>
      <c r="AJ28" s="85" t="b">
        <v>0</v>
      </c>
      <c r="AK28" s="85">
        <v>64</v>
      </c>
      <c r="AL28" s="91" t="s">
        <v>428</v>
      </c>
      <c r="AM28" s="85" t="s">
        <v>436</v>
      </c>
      <c r="AN28" s="85" t="b">
        <v>0</v>
      </c>
      <c r="AO28" s="91" t="s">
        <v>428</v>
      </c>
      <c r="AP28" s="85" t="s">
        <v>196</v>
      </c>
      <c r="AQ28" s="85">
        <v>0</v>
      </c>
      <c r="AR28" s="85">
        <v>0</v>
      </c>
      <c r="AS28" s="85"/>
      <c r="AT28" s="85"/>
      <c r="AU28" s="85"/>
      <c r="AV28" s="85"/>
      <c r="AW28" s="85"/>
      <c r="AX28" s="85"/>
      <c r="AY28" s="85"/>
      <c r="AZ28" s="85"/>
      <c r="BA28">
        <v>1</v>
      </c>
      <c r="BB28" s="84" t="str">
        <f>REPLACE(INDEX(GroupVertices[Group],MATCH(Edges[[#This Row],[Vertex 1]],GroupVertices[Vertex],0)),1,1,"")</f>
        <v>1</v>
      </c>
      <c r="BC28" s="84" t="str">
        <f>REPLACE(INDEX(GroupVertices[Group],MATCH(Edges[[#This Row],[Vertex 2]],GroupVertices[Vertex],0)),1,1,"")</f>
        <v>1</v>
      </c>
      <c r="BD28" s="51">
        <v>2</v>
      </c>
      <c r="BE28" s="52">
        <v>22.22222222222222</v>
      </c>
      <c r="BF28" s="51">
        <v>1</v>
      </c>
      <c r="BG28" s="52">
        <v>11.11111111111111</v>
      </c>
      <c r="BH28" s="51">
        <v>0</v>
      </c>
      <c r="BI28" s="52">
        <v>0</v>
      </c>
      <c r="BJ28" s="51">
        <v>6</v>
      </c>
      <c r="BK28" s="52">
        <v>66.66666666666667</v>
      </c>
      <c r="BL28" s="51">
        <v>9</v>
      </c>
    </row>
    <row r="29" spans="1:64" ht="15">
      <c r="A29" s="83" t="s">
        <v>258</v>
      </c>
      <c r="B29" s="83" t="s">
        <v>292</v>
      </c>
      <c r="C29" s="53" t="s">
        <v>1022</v>
      </c>
      <c r="D29" s="54">
        <v>3</v>
      </c>
      <c r="E29" s="53" t="s">
        <v>132</v>
      </c>
      <c r="F29" s="55">
        <v>32</v>
      </c>
      <c r="G29" s="53"/>
      <c r="H29" s="57"/>
      <c r="I29" s="56"/>
      <c r="J29" s="56"/>
      <c r="K29" s="36" t="s">
        <v>65</v>
      </c>
      <c r="L29" s="62">
        <v>29</v>
      </c>
      <c r="M29" s="62"/>
      <c r="N29" s="63"/>
      <c r="O29" s="85" t="s">
        <v>294</v>
      </c>
      <c r="P29" s="87">
        <v>43488.17396990741</v>
      </c>
      <c r="Q29" s="85" t="s">
        <v>296</v>
      </c>
      <c r="R29" s="85"/>
      <c r="S29" s="85"/>
      <c r="T29" s="85" t="s">
        <v>301</v>
      </c>
      <c r="U29" s="89" t="s">
        <v>303</v>
      </c>
      <c r="V29" s="89" t="s">
        <v>303</v>
      </c>
      <c r="W29" s="87">
        <v>43488.17396990741</v>
      </c>
      <c r="X29" s="89" t="s">
        <v>332</v>
      </c>
      <c r="Y29" s="85"/>
      <c r="Z29" s="85"/>
      <c r="AA29" s="91" t="s">
        <v>394</v>
      </c>
      <c r="AB29" s="85"/>
      <c r="AC29" s="85" t="b">
        <v>0</v>
      </c>
      <c r="AD29" s="85">
        <v>0</v>
      </c>
      <c r="AE29" s="91" t="s">
        <v>430</v>
      </c>
      <c r="AF29" s="85" t="b">
        <v>0</v>
      </c>
      <c r="AG29" s="85" t="s">
        <v>431</v>
      </c>
      <c r="AH29" s="85"/>
      <c r="AI29" s="91" t="s">
        <v>430</v>
      </c>
      <c r="AJ29" s="85" t="b">
        <v>0</v>
      </c>
      <c r="AK29" s="85">
        <v>64</v>
      </c>
      <c r="AL29" s="91" t="s">
        <v>428</v>
      </c>
      <c r="AM29" s="85" t="s">
        <v>438</v>
      </c>
      <c r="AN29" s="85" t="b">
        <v>0</v>
      </c>
      <c r="AO29" s="91" t="s">
        <v>428</v>
      </c>
      <c r="AP29" s="85" t="s">
        <v>196</v>
      </c>
      <c r="AQ29" s="85">
        <v>0</v>
      </c>
      <c r="AR29" s="85">
        <v>0</v>
      </c>
      <c r="AS29" s="85"/>
      <c r="AT29" s="85"/>
      <c r="AU29" s="85"/>
      <c r="AV29" s="85"/>
      <c r="AW29" s="85"/>
      <c r="AX29" s="85"/>
      <c r="AY29" s="85"/>
      <c r="AZ29" s="85"/>
      <c r="BA29">
        <v>1</v>
      </c>
      <c r="BB29" s="84" t="str">
        <f>REPLACE(INDEX(GroupVertices[Group],MATCH(Edges[[#This Row],[Vertex 1]],GroupVertices[Vertex],0)),1,1,"")</f>
        <v>1</v>
      </c>
      <c r="BC29" s="84" t="str">
        <f>REPLACE(INDEX(GroupVertices[Group],MATCH(Edges[[#This Row],[Vertex 2]],GroupVertices[Vertex],0)),1,1,"")</f>
        <v>1</v>
      </c>
      <c r="BD29" s="51">
        <v>2</v>
      </c>
      <c r="BE29" s="52">
        <v>22.22222222222222</v>
      </c>
      <c r="BF29" s="51">
        <v>1</v>
      </c>
      <c r="BG29" s="52">
        <v>11.11111111111111</v>
      </c>
      <c r="BH29" s="51">
        <v>0</v>
      </c>
      <c r="BI29" s="52">
        <v>0</v>
      </c>
      <c r="BJ29" s="51">
        <v>6</v>
      </c>
      <c r="BK29" s="52">
        <v>66.66666666666667</v>
      </c>
      <c r="BL29" s="51">
        <v>9</v>
      </c>
    </row>
    <row r="30" spans="1:64" ht="15">
      <c r="A30" s="83" t="s">
        <v>259</v>
      </c>
      <c r="B30" s="83" t="s">
        <v>292</v>
      </c>
      <c r="C30" s="53" t="s">
        <v>1022</v>
      </c>
      <c r="D30" s="54">
        <v>3</v>
      </c>
      <c r="E30" s="53" t="s">
        <v>132</v>
      </c>
      <c r="F30" s="55">
        <v>32</v>
      </c>
      <c r="G30" s="53"/>
      <c r="H30" s="57"/>
      <c r="I30" s="56"/>
      <c r="J30" s="56"/>
      <c r="K30" s="36" t="s">
        <v>65</v>
      </c>
      <c r="L30" s="62">
        <v>30</v>
      </c>
      <c r="M30" s="62"/>
      <c r="N30" s="63"/>
      <c r="O30" s="85" t="s">
        <v>294</v>
      </c>
      <c r="P30" s="87">
        <v>43488.17696759259</v>
      </c>
      <c r="Q30" s="85" t="s">
        <v>296</v>
      </c>
      <c r="R30" s="85"/>
      <c r="S30" s="85"/>
      <c r="T30" s="85" t="s">
        <v>301</v>
      </c>
      <c r="U30" s="89" t="s">
        <v>303</v>
      </c>
      <c r="V30" s="89" t="s">
        <v>303</v>
      </c>
      <c r="W30" s="87">
        <v>43488.17696759259</v>
      </c>
      <c r="X30" s="89" t="s">
        <v>333</v>
      </c>
      <c r="Y30" s="85"/>
      <c r="Z30" s="85"/>
      <c r="AA30" s="91" t="s">
        <v>395</v>
      </c>
      <c r="AB30" s="85"/>
      <c r="AC30" s="85" t="b">
        <v>0</v>
      </c>
      <c r="AD30" s="85">
        <v>0</v>
      </c>
      <c r="AE30" s="91" t="s">
        <v>430</v>
      </c>
      <c r="AF30" s="85" t="b">
        <v>0</v>
      </c>
      <c r="AG30" s="85" t="s">
        <v>431</v>
      </c>
      <c r="AH30" s="85"/>
      <c r="AI30" s="91" t="s">
        <v>430</v>
      </c>
      <c r="AJ30" s="85" t="b">
        <v>0</v>
      </c>
      <c r="AK30" s="85">
        <v>64</v>
      </c>
      <c r="AL30" s="91" t="s">
        <v>428</v>
      </c>
      <c r="AM30" s="85" t="s">
        <v>435</v>
      </c>
      <c r="AN30" s="85" t="b">
        <v>0</v>
      </c>
      <c r="AO30" s="91" t="s">
        <v>428</v>
      </c>
      <c r="AP30" s="85" t="s">
        <v>196</v>
      </c>
      <c r="AQ30" s="85">
        <v>0</v>
      </c>
      <c r="AR30" s="85">
        <v>0</v>
      </c>
      <c r="AS30" s="85"/>
      <c r="AT30" s="85"/>
      <c r="AU30" s="85"/>
      <c r="AV30" s="85"/>
      <c r="AW30" s="85"/>
      <c r="AX30" s="85"/>
      <c r="AY30" s="85"/>
      <c r="AZ30" s="85"/>
      <c r="BA30">
        <v>1</v>
      </c>
      <c r="BB30" s="84" t="str">
        <f>REPLACE(INDEX(GroupVertices[Group],MATCH(Edges[[#This Row],[Vertex 1]],GroupVertices[Vertex],0)),1,1,"")</f>
        <v>1</v>
      </c>
      <c r="BC30" s="84" t="str">
        <f>REPLACE(INDEX(GroupVertices[Group],MATCH(Edges[[#This Row],[Vertex 2]],GroupVertices[Vertex],0)),1,1,"")</f>
        <v>1</v>
      </c>
      <c r="BD30" s="51">
        <v>2</v>
      </c>
      <c r="BE30" s="52">
        <v>22.22222222222222</v>
      </c>
      <c r="BF30" s="51">
        <v>1</v>
      </c>
      <c r="BG30" s="52">
        <v>11.11111111111111</v>
      </c>
      <c r="BH30" s="51">
        <v>0</v>
      </c>
      <c r="BI30" s="52">
        <v>0</v>
      </c>
      <c r="BJ30" s="51">
        <v>6</v>
      </c>
      <c r="BK30" s="52">
        <v>66.66666666666667</v>
      </c>
      <c r="BL30" s="51">
        <v>9</v>
      </c>
    </row>
    <row r="31" spans="1:64" ht="15">
      <c r="A31" s="83" t="s">
        <v>260</v>
      </c>
      <c r="B31" s="83" t="s">
        <v>292</v>
      </c>
      <c r="C31" s="53" t="s">
        <v>1022</v>
      </c>
      <c r="D31" s="54">
        <v>3</v>
      </c>
      <c r="E31" s="53" t="s">
        <v>132</v>
      </c>
      <c r="F31" s="55">
        <v>32</v>
      </c>
      <c r="G31" s="53"/>
      <c r="H31" s="57"/>
      <c r="I31" s="56"/>
      <c r="J31" s="56"/>
      <c r="K31" s="36" t="s">
        <v>65</v>
      </c>
      <c r="L31" s="62">
        <v>31</v>
      </c>
      <c r="M31" s="62"/>
      <c r="N31" s="63"/>
      <c r="O31" s="85" t="s">
        <v>294</v>
      </c>
      <c r="P31" s="87">
        <v>43488.177349537036</v>
      </c>
      <c r="Q31" s="85" t="s">
        <v>296</v>
      </c>
      <c r="R31" s="85"/>
      <c r="S31" s="85"/>
      <c r="T31" s="85" t="s">
        <v>301</v>
      </c>
      <c r="U31" s="89" t="s">
        <v>303</v>
      </c>
      <c r="V31" s="89" t="s">
        <v>303</v>
      </c>
      <c r="W31" s="87">
        <v>43488.177349537036</v>
      </c>
      <c r="X31" s="89" t="s">
        <v>334</v>
      </c>
      <c r="Y31" s="85"/>
      <c r="Z31" s="85"/>
      <c r="AA31" s="91" t="s">
        <v>396</v>
      </c>
      <c r="AB31" s="85"/>
      <c r="AC31" s="85" t="b">
        <v>0</v>
      </c>
      <c r="AD31" s="85">
        <v>0</v>
      </c>
      <c r="AE31" s="91" t="s">
        <v>430</v>
      </c>
      <c r="AF31" s="85" t="b">
        <v>0</v>
      </c>
      <c r="AG31" s="85" t="s">
        <v>431</v>
      </c>
      <c r="AH31" s="85"/>
      <c r="AI31" s="91" t="s">
        <v>430</v>
      </c>
      <c r="AJ31" s="85" t="b">
        <v>0</v>
      </c>
      <c r="AK31" s="85">
        <v>64</v>
      </c>
      <c r="AL31" s="91" t="s">
        <v>428</v>
      </c>
      <c r="AM31" s="85" t="s">
        <v>435</v>
      </c>
      <c r="AN31" s="85" t="b">
        <v>0</v>
      </c>
      <c r="AO31" s="91" t="s">
        <v>428</v>
      </c>
      <c r="AP31" s="85" t="s">
        <v>196</v>
      </c>
      <c r="AQ31" s="85">
        <v>0</v>
      </c>
      <c r="AR31" s="85">
        <v>0</v>
      </c>
      <c r="AS31" s="85"/>
      <c r="AT31" s="85"/>
      <c r="AU31" s="85"/>
      <c r="AV31" s="85"/>
      <c r="AW31" s="85"/>
      <c r="AX31" s="85"/>
      <c r="AY31" s="85"/>
      <c r="AZ31" s="85"/>
      <c r="BA31">
        <v>1</v>
      </c>
      <c r="BB31" s="84" t="str">
        <f>REPLACE(INDEX(GroupVertices[Group],MATCH(Edges[[#This Row],[Vertex 1]],GroupVertices[Vertex],0)),1,1,"")</f>
        <v>1</v>
      </c>
      <c r="BC31" s="84" t="str">
        <f>REPLACE(INDEX(GroupVertices[Group],MATCH(Edges[[#This Row],[Vertex 2]],GroupVertices[Vertex],0)),1,1,"")</f>
        <v>1</v>
      </c>
      <c r="BD31" s="51">
        <v>2</v>
      </c>
      <c r="BE31" s="52">
        <v>22.22222222222222</v>
      </c>
      <c r="BF31" s="51">
        <v>1</v>
      </c>
      <c r="BG31" s="52">
        <v>11.11111111111111</v>
      </c>
      <c r="BH31" s="51">
        <v>0</v>
      </c>
      <c r="BI31" s="52">
        <v>0</v>
      </c>
      <c r="BJ31" s="51">
        <v>6</v>
      </c>
      <c r="BK31" s="52">
        <v>66.66666666666667</v>
      </c>
      <c r="BL31" s="51">
        <v>9</v>
      </c>
    </row>
    <row r="32" spans="1:64" ht="15">
      <c r="A32" s="83" t="s">
        <v>261</v>
      </c>
      <c r="B32" s="83" t="s">
        <v>292</v>
      </c>
      <c r="C32" s="53" t="s">
        <v>1022</v>
      </c>
      <c r="D32" s="54">
        <v>3</v>
      </c>
      <c r="E32" s="53" t="s">
        <v>132</v>
      </c>
      <c r="F32" s="55">
        <v>32</v>
      </c>
      <c r="G32" s="53"/>
      <c r="H32" s="57"/>
      <c r="I32" s="56"/>
      <c r="J32" s="56"/>
      <c r="K32" s="36" t="s">
        <v>65</v>
      </c>
      <c r="L32" s="62">
        <v>32</v>
      </c>
      <c r="M32" s="62"/>
      <c r="N32" s="63"/>
      <c r="O32" s="85" t="s">
        <v>294</v>
      </c>
      <c r="P32" s="87">
        <v>43488.184212962966</v>
      </c>
      <c r="Q32" s="85" t="s">
        <v>296</v>
      </c>
      <c r="R32" s="85"/>
      <c r="S32" s="85"/>
      <c r="T32" s="85" t="s">
        <v>301</v>
      </c>
      <c r="U32" s="89" t="s">
        <v>303</v>
      </c>
      <c r="V32" s="89" t="s">
        <v>303</v>
      </c>
      <c r="W32" s="87">
        <v>43488.184212962966</v>
      </c>
      <c r="X32" s="89" t="s">
        <v>335</v>
      </c>
      <c r="Y32" s="85"/>
      <c r="Z32" s="85"/>
      <c r="AA32" s="91" t="s">
        <v>397</v>
      </c>
      <c r="AB32" s="85"/>
      <c r="AC32" s="85" t="b">
        <v>0</v>
      </c>
      <c r="AD32" s="85">
        <v>0</v>
      </c>
      <c r="AE32" s="91" t="s">
        <v>430</v>
      </c>
      <c r="AF32" s="85" t="b">
        <v>0</v>
      </c>
      <c r="AG32" s="85" t="s">
        <v>431</v>
      </c>
      <c r="AH32" s="85"/>
      <c r="AI32" s="91" t="s">
        <v>430</v>
      </c>
      <c r="AJ32" s="85" t="b">
        <v>0</v>
      </c>
      <c r="AK32" s="85">
        <v>64</v>
      </c>
      <c r="AL32" s="91" t="s">
        <v>428</v>
      </c>
      <c r="AM32" s="85" t="s">
        <v>435</v>
      </c>
      <c r="AN32" s="85" t="b">
        <v>0</v>
      </c>
      <c r="AO32" s="91" t="s">
        <v>428</v>
      </c>
      <c r="AP32" s="85" t="s">
        <v>196</v>
      </c>
      <c r="AQ32" s="85">
        <v>0</v>
      </c>
      <c r="AR32" s="85">
        <v>0</v>
      </c>
      <c r="AS32" s="85"/>
      <c r="AT32" s="85"/>
      <c r="AU32" s="85"/>
      <c r="AV32" s="85"/>
      <c r="AW32" s="85"/>
      <c r="AX32" s="85"/>
      <c r="AY32" s="85"/>
      <c r="AZ32" s="85"/>
      <c r="BA32">
        <v>1</v>
      </c>
      <c r="BB32" s="84" t="str">
        <f>REPLACE(INDEX(GroupVertices[Group],MATCH(Edges[[#This Row],[Vertex 1]],GroupVertices[Vertex],0)),1,1,"")</f>
        <v>1</v>
      </c>
      <c r="BC32" s="84" t="str">
        <f>REPLACE(INDEX(GroupVertices[Group],MATCH(Edges[[#This Row],[Vertex 2]],GroupVertices[Vertex],0)),1,1,"")</f>
        <v>1</v>
      </c>
      <c r="BD32" s="51">
        <v>2</v>
      </c>
      <c r="BE32" s="52">
        <v>22.22222222222222</v>
      </c>
      <c r="BF32" s="51">
        <v>1</v>
      </c>
      <c r="BG32" s="52">
        <v>11.11111111111111</v>
      </c>
      <c r="BH32" s="51">
        <v>0</v>
      </c>
      <c r="BI32" s="52">
        <v>0</v>
      </c>
      <c r="BJ32" s="51">
        <v>6</v>
      </c>
      <c r="BK32" s="52">
        <v>66.66666666666667</v>
      </c>
      <c r="BL32" s="51">
        <v>9</v>
      </c>
    </row>
    <row r="33" spans="1:64" ht="15">
      <c r="A33" s="83" t="s">
        <v>262</v>
      </c>
      <c r="B33" s="83" t="s">
        <v>292</v>
      </c>
      <c r="C33" s="53" t="s">
        <v>1022</v>
      </c>
      <c r="D33" s="54">
        <v>3</v>
      </c>
      <c r="E33" s="53" t="s">
        <v>132</v>
      </c>
      <c r="F33" s="55">
        <v>32</v>
      </c>
      <c r="G33" s="53"/>
      <c r="H33" s="57"/>
      <c r="I33" s="56"/>
      <c r="J33" s="56"/>
      <c r="K33" s="36" t="s">
        <v>65</v>
      </c>
      <c r="L33" s="62">
        <v>33</v>
      </c>
      <c r="M33" s="62"/>
      <c r="N33" s="63"/>
      <c r="O33" s="85" t="s">
        <v>294</v>
      </c>
      <c r="P33" s="87">
        <v>43488.19893518519</v>
      </c>
      <c r="Q33" s="85" t="s">
        <v>296</v>
      </c>
      <c r="R33" s="85"/>
      <c r="S33" s="85"/>
      <c r="T33" s="85" t="s">
        <v>301</v>
      </c>
      <c r="U33" s="89" t="s">
        <v>303</v>
      </c>
      <c r="V33" s="89" t="s">
        <v>303</v>
      </c>
      <c r="W33" s="87">
        <v>43488.19893518519</v>
      </c>
      <c r="X33" s="89" t="s">
        <v>336</v>
      </c>
      <c r="Y33" s="85"/>
      <c r="Z33" s="85"/>
      <c r="AA33" s="91" t="s">
        <v>398</v>
      </c>
      <c r="AB33" s="85"/>
      <c r="AC33" s="85" t="b">
        <v>0</v>
      </c>
      <c r="AD33" s="85">
        <v>0</v>
      </c>
      <c r="AE33" s="91" t="s">
        <v>430</v>
      </c>
      <c r="AF33" s="85" t="b">
        <v>0</v>
      </c>
      <c r="AG33" s="85" t="s">
        <v>431</v>
      </c>
      <c r="AH33" s="85"/>
      <c r="AI33" s="91" t="s">
        <v>430</v>
      </c>
      <c r="AJ33" s="85" t="b">
        <v>0</v>
      </c>
      <c r="AK33" s="85">
        <v>64</v>
      </c>
      <c r="AL33" s="91" t="s">
        <v>428</v>
      </c>
      <c r="AM33" s="85" t="s">
        <v>436</v>
      </c>
      <c r="AN33" s="85" t="b">
        <v>0</v>
      </c>
      <c r="AO33" s="91" t="s">
        <v>428</v>
      </c>
      <c r="AP33" s="85" t="s">
        <v>196</v>
      </c>
      <c r="AQ33" s="85">
        <v>0</v>
      </c>
      <c r="AR33" s="85">
        <v>0</v>
      </c>
      <c r="AS33" s="85"/>
      <c r="AT33" s="85"/>
      <c r="AU33" s="85"/>
      <c r="AV33" s="85"/>
      <c r="AW33" s="85"/>
      <c r="AX33" s="85"/>
      <c r="AY33" s="85"/>
      <c r="AZ33" s="85"/>
      <c r="BA33">
        <v>1</v>
      </c>
      <c r="BB33" s="84" t="str">
        <f>REPLACE(INDEX(GroupVertices[Group],MATCH(Edges[[#This Row],[Vertex 1]],GroupVertices[Vertex],0)),1,1,"")</f>
        <v>1</v>
      </c>
      <c r="BC33" s="84" t="str">
        <f>REPLACE(INDEX(GroupVertices[Group],MATCH(Edges[[#This Row],[Vertex 2]],GroupVertices[Vertex],0)),1,1,"")</f>
        <v>1</v>
      </c>
      <c r="BD33" s="51">
        <v>2</v>
      </c>
      <c r="BE33" s="52">
        <v>22.22222222222222</v>
      </c>
      <c r="BF33" s="51">
        <v>1</v>
      </c>
      <c r="BG33" s="52">
        <v>11.11111111111111</v>
      </c>
      <c r="BH33" s="51">
        <v>0</v>
      </c>
      <c r="BI33" s="52">
        <v>0</v>
      </c>
      <c r="BJ33" s="51">
        <v>6</v>
      </c>
      <c r="BK33" s="52">
        <v>66.66666666666667</v>
      </c>
      <c r="BL33" s="51">
        <v>9</v>
      </c>
    </row>
    <row r="34" spans="1:64" ht="15">
      <c r="A34" s="83" t="s">
        <v>263</v>
      </c>
      <c r="B34" s="83" t="s">
        <v>292</v>
      </c>
      <c r="C34" s="53" t="s">
        <v>1022</v>
      </c>
      <c r="D34" s="54">
        <v>3</v>
      </c>
      <c r="E34" s="53" t="s">
        <v>132</v>
      </c>
      <c r="F34" s="55">
        <v>32</v>
      </c>
      <c r="G34" s="53"/>
      <c r="H34" s="57"/>
      <c r="I34" s="56"/>
      <c r="J34" s="56"/>
      <c r="K34" s="36" t="s">
        <v>65</v>
      </c>
      <c r="L34" s="62">
        <v>34</v>
      </c>
      <c r="M34" s="62"/>
      <c r="N34" s="63"/>
      <c r="O34" s="85" t="s">
        <v>294</v>
      </c>
      <c r="P34" s="87">
        <v>43488.21125</v>
      </c>
      <c r="Q34" s="85" t="s">
        <v>296</v>
      </c>
      <c r="R34" s="85"/>
      <c r="S34" s="85"/>
      <c r="T34" s="85" t="s">
        <v>301</v>
      </c>
      <c r="U34" s="89" t="s">
        <v>303</v>
      </c>
      <c r="V34" s="89" t="s">
        <v>303</v>
      </c>
      <c r="W34" s="87">
        <v>43488.21125</v>
      </c>
      <c r="X34" s="89" t="s">
        <v>337</v>
      </c>
      <c r="Y34" s="85"/>
      <c r="Z34" s="85"/>
      <c r="AA34" s="91" t="s">
        <v>399</v>
      </c>
      <c r="AB34" s="85"/>
      <c r="AC34" s="85" t="b">
        <v>0</v>
      </c>
      <c r="AD34" s="85">
        <v>0</v>
      </c>
      <c r="AE34" s="91" t="s">
        <v>430</v>
      </c>
      <c r="AF34" s="85" t="b">
        <v>0</v>
      </c>
      <c r="AG34" s="85" t="s">
        <v>431</v>
      </c>
      <c r="AH34" s="85"/>
      <c r="AI34" s="91" t="s">
        <v>430</v>
      </c>
      <c r="AJ34" s="85" t="b">
        <v>0</v>
      </c>
      <c r="AK34" s="85">
        <v>64</v>
      </c>
      <c r="AL34" s="91" t="s">
        <v>428</v>
      </c>
      <c r="AM34" s="85" t="s">
        <v>434</v>
      </c>
      <c r="AN34" s="85" t="b">
        <v>0</v>
      </c>
      <c r="AO34" s="91" t="s">
        <v>428</v>
      </c>
      <c r="AP34" s="85" t="s">
        <v>196</v>
      </c>
      <c r="AQ34" s="85">
        <v>0</v>
      </c>
      <c r="AR34" s="85">
        <v>0</v>
      </c>
      <c r="AS34" s="85"/>
      <c r="AT34" s="85"/>
      <c r="AU34" s="85"/>
      <c r="AV34" s="85"/>
      <c r="AW34" s="85"/>
      <c r="AX34" s="85"/>
      <c r="AY34" s="85"/>
      <c r="AZ34" s="85"/>
      <c r="BA34">
        <v>1</v>
      </c>
      <c r="BB34" s="84" t="str">
        <f>REPLACE(INDEX(GroupVertices[Group],MATCH(Edges[[#This Row],[Vertex 1]],GroupVertices[Vertex],0)),1,1,"")</f>
        <v>1</v>
      </c>
      <c r="BC34" s="84" t="str">
        <f>REPLACE(INDEX(GroupVertices[Group],MATCH(Edges[[#This Row],[Vertex 2]],GroupVertices[Vertex],0)),1,1,"")</f>
        <v>1</v>
      </c>
      <c r="BD34" s="51">
        <v>2</v>
      </c>
      <c r="BE34" s="52">
        <v>22.22222222222222</v>
      </c>
      <c r="BF34" s="51">
        <v>1</v>
      </c>
      <c r="BG34" s="52">
        <v>11.11111111111111</v>
      </c>
      <c r="BH34" s="51">
        <v>0</v>
      </c>
      <c r="BI34" s="52">
        <v>0</v>
      </c>
      <c r="BJ34" s="51">
        <v>6</v>
      </c>
      <c r="BK34" s="52">
        <v>66.66666666666667</v>
      </c>
      <c r="BL34" s="51">
        <v>9</v>
      </c>
    </row>
    <row r="35" spans="1:64" ht="15">
      <c r="A35" s="83" t="s">
        <v>264</v>
      </c>
      <c r="B35" s="83" t="s">
        <v>292</v>
      </c>
      <c r="C35" s="53" t="s">
        <v>1022</v>
      </c>
      <c r="D35" s="54">
        <v>3</v>
      </c>
      <c r="E35" s="53" t="s">
        <v>132</v>
      </c>
      <c r="F35" s="55">
        <v>32</v>
      </c>
      <c r="G35" s="53"/>
      <c r="H35" s="57"/>
      <c r="I35" s="56"/>
      <c r="J35" s="56"/>
      <c r="K35" s="36" t="s">
        <v>65</v>
      </c>
      <c r="L35" s="62">
        <v>35</v>
      </c>
      <c r="M35" s="62"/>
      <c r="N35" s="63"/>
      <c r="O35" s="85" t="s">
        <v>294</v>
      </c>
      <c r="P35" s="87">
        <v>43488.21270833333</v>
      </c>
      <c r="Q35" s="85" t="s">
        <v>296</v>
      </c>
      <c r="R35" s="85"/>
      <c r="S35" s="85"/>
      <c r="T35" s="85" t="s">
        <v>301</v>
      </c>
      <c r="U35" s="89" t="s">
        <v>303</v>
      </c>
      <c r="V35" s="89" t="s">
        <v>303</v>
      </c>
      <c r="W35" s="87">
        <v>43488.21270833333</v>
      </c>
      <c r="X35" s="89" t="s">
        <v>338</v>
      </c>
      <c r="Y35" s="85"/>
      <c r="Z35" s="85"/>
      <c r="AA35" s="91" t="s">
        <v>400</v>
      </c>
      <c r="AB35" s="85"/>
      <c r="AC35" s="85" t="b">
        <v>0</v>
      </c>
      <c r="AD35" s="85">
        <v>0</v>
      </c>
      <c r="AE35" s="91" t="s">
        <v>430</v>
      </c>
      <c r="AF35" s="85" t="b">
        <v>0</v>
      </c>
      <c r="AG35" s="85" t="s">
        <v>431</v>
      </c>
      <c r="AH35" s="85"/>
      <c r="AI35" s="91" t="s">
        <v>430</v>
      </c>
      <c r="AJ35" s="85" t="b">
        <v>0</v>
      </c>
      <c r="AK35" s="85">
        <v>64</v>
      </c>
      <c r="AL35" s="91" t="s">
        <v>428</v>
      </c>
      <c r="AM35" s="85" t="s">
        <v>438</v>
      </c>
      <c r="AN35" s="85" t="b">
        <v>0</v>
      </c>
      <c r="AO35" s="91" t="s">
        <v>428</v>
      </c>
      <c r="AP35" s="85" t="s">
        <v>196</v>
      </c>
      <c r="AQ35" s="85">
        <v>0</v>
      </c>
      <c r="AR35" s="85">
        <v>0</v>
      </c>
      <c r="AS35" s="85"/>
      <c r="AT35" s="85"/>
      <c r="AU35" s="85"/>
      <c r="AV35" s="85"/>
      <c r="AW35" s="85"/>
      <c r="AX35" s="85"/>
      <c r="AY35" s="85"/>
      <c r="AZ35" s="85"/>
      <c r="BA35">
        <v>1</v>
      </c>
      <c r="BB35" s="84" t="str">
        <f>REPLACE(INDEX(GroupVertices[Group],MATCH(Edges[[#This Row],[Vertex 1]],GroupVertices[Vertex],0)),1,1,"")</f>
        <v>1</v>
      </c>
      <c r="BC35" s="84" t="str">
        <f>REPLACE(INDEX(GroupVertices[Group],MATCH(Edges[[#This Row],[Vertex 2]],GroupVertices[Vertex],0)),1,1,"")</f>
        <v>1</v>
      </c>
      <c r="BD35" s="51">
        <v>2</v>
      </c>
      <c r="BE35" s="52">
        <v>22.22222222222222</v>
      </c>
      <c r="BF35" s="51">
        <v>1</v>
      </c>
      <c r="BG35" s="52">
        <v>11.11111111111111</v>
      </c>
      <c r="BH35" s="51">
        <v>0</v>
      </c>
      <c r="BI35" s="52">
        <v>0</v>
      </c>
      <c r="BJ35" s="51">
        <v>6</v>
      </c>
      <c r="BK35" s="52">
        <v>66.66666666666667</v>
      </c>
      <c r="BL35" s="51">
        <v>9</v>
      </c>
    </row>
    <row r="36" spans="1:64" ht="15">
      <c r="A36" s="83" t="s">
        <v>265</v>
      </c>
      <c r="B36" s="83" t="s">
        <v>292</v>
      </c>
      <c r="C36" s="53" t="s">
        <v>1022</v>
      </c>
      <c r="D36" s="54">
        <v>3</v>
      </c>
      <c r="E36" s="53" t="s">
        <v>132</v>
      </c>
      <c r="F36" s="55">
        <v>32</v>
      </c>
      <c r="G36" s="53"/>
      <c r="H36" s="57"/>
      <c r="I36" s="56"/>
      <c r="J36" s="56"/>
      <c r="K36" s="36" t="s">
        <v>65</v>
      </c>
      <c r="L36" s="62">
        <v>36</v>
      </c>
      <c r="M36" s="62"/>
      <c r="N36" s="63"/>
      <c r="O36" s="85" t="s">
        <v>294</v>
      </c>
      <c r="P36" s="87">
        <v>43488.22388888889</v>
      </c>
      <c r="Q36" s="85" t="s">
        <v>296</v>
      </c>
      <c r="R36" s="85"/>
      <c r="S36" s="85"/>
      <c r="T36" s="85" t="s">
        <v>301</v>
      </c>
      <c r="U36" s="89" t="s">
        <v>303</v>
      </c>
      <c r="V36" s="89" t="s">
        <v>303</v>
      </c>
      <c r="W36" s="87">
        <v>43488.22388888889</v>
      </c>
      <c r="X36" s="89" t="s">
        <v>339</v>
      </c>
      <c r="Y36" s="85"/>
      <c r="Z36" s="85"/>
      <c r="AA36" s="91" t="s">
        <v>401</v>
      </c>
      <c r="AB36" s="85"/>
      <c r="AC36" s="85" t="b">
        <v>0</v>
      </c>
      <c r="AD36" s="85">
        <v>0</v>
      </c>
      <c r="AE36" s="91" t="s">
        <v>430</v>
      </c>
      <c r="AF36" s="85" t="b">
        <v>0</v>
      </c>
      <c r="AG36" s="85" t="s">
        <v>431</v>
      </c>
      <c r="AH36" s="85"/>
      <c r="AI36" s="91" t="s">
        <v>430</v>
      </c>
      <c r="AJ36" s="85" t="b">
        <v>0</v>
      </c>
      <c r="AK36" s="85">
        <v>64</v>
      </c>
      <c r="AL36" s="91" t="s">
        <v>428</v>
      </c>
      <c r="AM36" s="85" t="s">
        <v>434</v>
      </c>
      <c r="AN36" s="85" t="b">
        <v>0</v>
      </c>
      <c r="AO36" s="91" t="s">
        <v>428</v>
      </c>
      <c r="AP36" s="85" t="s">
        <v>196</v>
      </c>
      <c r="AQ36" s="85">
        <v>0</v>
      </c>
      <c r="AR36" s="85">
        <v>0</v>
      </c>
      <c r="AS36" s="85"/>
      <c r="AT36" s="85"/>
      <c r="AU36" s="85"/>
      <c r="AV36" s="85"/>
      <c r="AW36" s="85"/>
      <c r="AX36" s="85"/>
      <c r="AY36" s="85"/>
      <c r="AZ36" s="85"/>
      <c r="BA36">
        <v>1</v>
      </c>
      <c r="BB36" s="84" t="str">
        <f>REPLACE(INDEX(GroupVertices[Group],MATCH(Edges[[#This Row],[Vertex 1]],GroupVertices[Vertex],0)),1,1,"")</f>
        <v>1</v>
      </c>
      <c r="BC36" s="84" t="str">
        <f>REPLACE(INDEX(GroupVertices[Group],MATCH(Edges[[#This Row],[Vertex 2]],GroupVertices[Vertex],0)),1,1,"")</f>
        <v>1</v>
      </c>
      <c r="BD36" s="51">
        <v>2</v>
      </c>
      <c r="BE36" s="52">
        <v>22.22222222222222</v>
      </c>
      <c r="BF36" s="51">
        <v>1</v>
      </c>
      <c r="BG36" s="52">
        <v>11.11111111111111</v>
      </c>
      <c r="BH36" s="51">
        <v>0</v>
      </c>
      <c r="BI36" s="52">
        <v>0</v>
      </c>
      <c r="BJ36" s="51">
        <v>6</v>
      </c>
      <c r="BK36" s="52">
        <v>66.66666666666667</v>
      </c>
      <c r="BL36" s="51">
        <v>9</v>
      </c>
    </row>
    <row r="37" spans="1:64" ht="15">
      <c r="A37" s="83" t="s">
        <v>266</v>
      </c>
      <c r="B37" s="83" t="s">
        <v>292</v>
      </c>
      <c r="C37" s="53" t="s">
        <v>1022</v>
      </c>
      <c r="D37" s="54">
        <v>3</v>
      </c>
      <c r="E37" s="53" t="s">
        <v>132</v>
      </c>
      <c r="F37" s="55">
        <v>32</v>
      </c>
      <c r="G37" s="53"/>
      <c r="H37" s="57"/>
      <c r="I37" s="56"/>
      <c r="J37" s="56"/>
      <c r="K37" s="36" t="s">
        <v>65</v>
      </c>
      <c r="L37" s="62">
        <v>37</v>
      </c>
      <c r="M37" s="62"/>
      <c r="N37" s="63"/>
      <c r="O37" s="85" t="s">
        <v>294</v>
      </c>
      <c r="P37" s="87">
        <v>43488.23836805556</v>
      </c>
      <c r="Q37" s="85" t="s">
        <v>296</v>
      </c>
      <c r="R37" s="85"/>
      <c r="S37" s="85"/>
      <c r="T37" s="85" t="s">
        <v>301</v>
      </c>
      <c r="U37" s="89" t="s">
        <v>303</v>
      </c>
      <c r="V37" s="89" t="s">
        <v>303</v>
      </c>
      <c r="W37" s="87">
        <v>43488.23836805556</v>
      </c>
      <c r="X37" s="89" t="s">
        <v>340</v>
      </c>
      <c r="Y37" s="85"/>
      <c r="Z37" s="85"/>
      <c r="AA37" s="91" t="s">
        <v>402</v>
      </c>
      <c r="AB37" s="85"/>
      <c r="AC37" s="85" t="b">
        <v>0</v>
      </c>
      <c r="AD37" s="85">
        <v>0</v>
      </c>
      <c r="AE37" s="91" t="s">
        <v>430</v>
      </c>
      <c r="AF37" s="85" t="b">
        <v>0</v>
      </c>
      <c r="AG37" s="85" t="s">
        <v>431</v>
      </c>
      <c r="AH37" s="85"/>
      <c r="AI37" s="91" t="s">
        <v>430</v>
      </c>
      <c r="AJ37" s="85" t="b">
        <v>0</v>
      </c>
      <c r="AK37" s="85">
        <v>64</v>
      </c>
      <c r="AL37" s="91" t="s">
        <v>428</v>
      </c>
      <c r="AM37" s="85" t="s">
        <v>434</v>
      </c>
      <c r="AN37" s="85" t="b">
        <v>0</v>
      </c>
      <c r="AO37" s="91" t="s">
        <v>428</v>
      </c>
      <c r="AP37" s="85" t="s">
        <v>196</v>
      </c>
      <c r="AQ37" s="85">
        <v>0</v>
      </c>
      <c r="AR37" s="85">
        <v>0</v>
      </c>
      <c r="AS37" s="85"/>
      <c r="AT37" s="85"/>
      <c r="AU37" s="85"/>
      <c r="AV37" s="85"/>
      <c r="AW37" s="85"/>
      <c r="AX37" s="85"/>
      <c r="AY37" s="85"/>
      <c r="AZ37" s="85"/>
      <c r="BA37">
        <v>1</v>
      </c>
      <c r="BB37" s="84" t="str">
        <f>REPLACE(INDEX(GroupVertices[Group],MATCH(Edges[[#This Row],[Vertex 1]],GroupVertices[Vertex],0)),1,1,"")</f>
        <v>1</v>
      </c>
      <c r="BC37" s="84" t="str">
        <f>REPLACE(INDEX(GroupVertices[Group],MATCH(Edges[[#This Row],[Vertex 2]],GroupVertices[Vertex],0)),1,1,"")</f>
        <v>1</v>
      </c>
      <c r="BD37" s="51">
        <v>2</v>
      </c>
      <c r="BE37" s="52">
        <v>22.22222222222222</v>
      </c>
      <c r="BF37" s="51">
        <v>1</v>
      </c>
      <c r="BG37" s="52">
        <v>11.11111111111111</v>
      </c>
      <c r="BH37" s="51">
        <v>0</v>
      </c>
      <c r="BI37" s="52">
        <v>0</v>
      </c>
      <c r="BJ37" s="51">
        <v>6</v>
      </c>
      <c r="BK37" s="52">
        <v>66.66666666666667</v>
      </c>
      <c r="BL37" s="51">
        <v>9</v>
      </c>
    </row>
    <row r="38" spans="1:64" ht="15">
      <c r="A38" s="83" t="s">
        <v>267</v>
      </c>
      <c r="B38" s="83" t="s">
        <v>292</v>
      </c>
      <c r="C38" s="53" t="s">
        <v>1022</v>
      </c>
      <c r="D38" s="54">
        <v>3</v>
      </c>
      <c r="E38" s="53" t="s">
        <v>132</v>
      </c>
      <c r="F38" s="55">
        <v>32</v>
      </c>
      <c r="G38" s="53"/>
      <c r="H38" s="57"/>
      <c r="I38" s="56"/>
      <c r="J38" s="56"/>
      <c r="K38" s="36" t="s">
        <v>65</v>
      </c>
      <c r="L38" s="62">
        <v>38</v>
      </c>
      <c r="M38" s="62"/>
      <c r="N38" s="63"/>
      <c r="O38" s="85" t="s">
        <v>294</v>
      </c>
      <c r="P38" s="87">
        <v>43488.247141203705</v>
      </c>
      <c r="Q38" s="85" t="s">
        <v>296</v>
      </c>
      <c r="R38" s="85"/>
      <c r="S38" s="85"/>
      <c r="T38" s="85" t="s">
        <v>301</v>
      </c>
      <c r="U38" s="89" t="s">
        <v>303</v>
      </c>
      <c r="V38" s="89" t="s">
        <v>303</v>
      </c>
      <c r="W38" s="87">
        <v>43488.247141203705</v>
      </c>
      <c r="X38" s="89" t="s">
        <v>341</v>
      </c>
      <c r="Y38" s="85"/>
      <c r="Z38" s="85"/>
      <c r="AA38" s="91" t="s">
        <v>403</v>
      </c>
      <c r="AB38" s="85"/>
      <c r="AC38" s="85" t="b">
        <v>0</v>
      </c>
      <c r="AD38" s="85">
        <v>0</v>
      </c>
      <c r="AE38" s="91" t="s">
        <v>430</v>
      </c>
      <c r="AF38" s="85" t="b">
        <v>0</v>
      </c>
      <c r="AG38" s="85" t="s">
        <v>431</v>
      </c>
      <c r="AH38" s="85"/>
      <c r="AI38" s="91" t="s">
        <v>430</v>
      </c>
      <c r="AJ38" s="85" t="b">
        <v>0</v>
      </c>
      <c r="AK38" s="85">
        <v>64</v>
      </c>
      <c r="AL38" s="91" t="s">
        <v>428</v>
      </c>
      <c r="AM38" s="85" t="s">
        <v>436</v>
      </c>
      <c r="AN38" s="85" t="b">
        <v>0</v>
      </c>
      <c r="AO38" s="91" t="s">
        <v>428</v>
      </c>
      <c r="AP38" s="85" t="s">
        <v>196</v>
      </c>
      <c r="AQ38" s="85">
        <v>0</v>
      </c>
      <c r="AR38" s="85">
        <v>0</v>
      </c>
      <c r="AS38" s="85"/>
      <c r="AT38" s="85"/>
      <c r="AU38" s="85"/>
      <c r="AV38" s="85"/>
      <c r="AW38" s="85"/>
      <c r="AX38" s="85"/>
      <c r="AY38" s="85"/>
      <c r="AZ38" s="85"/>
      <c r="BA38">
        <v>1</v>
      </c>
      <c r="BB38" s="84" t="str">
        <f>REPLACE(INDEX(GroupVertices[Group],MATCH(Edges[[#This Row],[Vertex 1]],GroupVertices[Vertex],0)),1,1,"")</f>
        <v>1</v>
      </c>
      <c r="BC38" s="84" t="str">
        <f>REPLACE(INDEX(GroupVertices[Group],MATCH(Edges[[#This Row],[Vertex 2]],GroupVertices[Vertex],0)),1,1,"")</f>
        <v>1</v>
      </c>
      <c r="BD38" s="51">
        <v>2</v>
      </c>
      <c r="BE38" s="52">
        <v>22.22222222222222</v>
      </c>
      <c r="BF38" s="51">
        <v>1</v>
      </c>
      <c r="BG38" s="52">
        <v>11.11111111111111</v>
      </c>
      <c r="BH38" s="51">
        <v>0</v>
      </c>
      <c r="BI38" s="52">
        <v>0</v>
      </c>
      <c r="BJ38" s="51">
        <v>6</v>
      </c>
      <c r="BK38" s="52">
        <v>66.66666666666667</v>
      </c>
      <c r="BL38" s="51">
        <v>9</v>
      </c>
    </row>
    <row r="39" spans="1:64" ht="15">
      <c r="A39" s="83" t="s">
        <v>268</v>
      </c>
      <c r="B39" s="83" t="s">
        <v>292</v>
      </c>
      <c r="C39" s="53" t="s">
        <v>1022</v>
      </c>
      <c r="D39" s="54">
        <v>3</v>
      </c>
      <c r="E39" s="53" t="s">
        <v>132</v>
      </c>
      <c r="F39" s="55">
        <v>32</v>
      </c>
      <c r="G39" s="53"/>
      <c r="H39" s="57"/>
      <c r="I39" s="56"/>
      <c r="J39" s="56"/>
      <c r="K39" s="36" t="s">
        <v>65</v>
      </c>
      <c r="L39" s="62">
        <v>39</v>
      </c>
      <c r="M39" s="62"/>
      <c r="N39" s="63"/>
      <c r="O39" s="85" t="s">
        <v>294</v>
      </c>
      <c r="P39" s="87">
        <v>43488.24853009259</v>
      </c>
      <c r="Q39" s="85" t="s">
        <v>296</v>
      </c>
      <c r="R39" s="85"/>
      <c r="S39" s="85"/>
      <c r="T39" s="85" t="s">
        <v>301</v>
      </c>
      <c r="U39" s="89" t="s">
        <v>303</v>
      </c>
      <c r="V39" s="89" t="s">
        <v>303</v>
      </c>
      <c r="W39" s="87">
        <v>43488.24853009259</v>
      </c>
      <c r="X39" s="89" t="s">
        <v>342</v>
      </c>
      <c r="Y39" s="85"/>
      <c r="Z39" s="85"/>
      <c r="AA39" s="91" t="s">
        <v>404</v>
      </c>
      <c r="AB39" s="85"/>
      <c r="AC39" s="85" t="b">
        <v>0</v>
      </c>
      <c r="AD39" s="85">
        <v>0</v>
      </c>
      <c r="AE39" s="91" t="s">
        <v>430</v>
      </c>
      <c r="AF39" s="85" t="b">
        <v>0</v>
      </c>
      <c r="AG39" s="85" t="s">
        <v>431</v>
      </c>
      <c r="AH39" s="85"/>
      <c r="AI39" s="91" t="s">
        <v>430</v>
      </c>
      <c r="AJ39" s="85" t="b">
        <v>0</v>
      </c>
      <c r="AK39" s="85">
        <v>64</v>
      </c>
      <c r="AL39" s="91" t="s">
        <v>428</v>
      </c>
      <c r="AM39" s="85" t="s">
        <v>438</v>
      </c>
      <c r="AN39" s="85" t="b">
        <v>0</v>
      </c>
      <c r="AO39" s="91" t="s">
        <v>428</v>
      </c>
      <c r="AP39" s="85" t="s">
        <v>196</v>
      </c>
      <c r="AQ39" s="85">
        <v>0</v>
      </c>
      <c r="AR39" s="85">
        <v>0</v>
      </c>
      <c r="AS39" s="85"/>
      <c r="AT39" s="85"/>
      <c r="AU39" s="85"/>
      <c r="AV39" s="85"/>
      <c r="AW39" s="85"/>
      <c r="AX39" s="85"/>
      <c r="AY39" s="85"/>
      <c r="AZ39" s="85"/>
      <c r="BA39">
        <v>1</v>
      </c>
      <c r="BB39" s="84" t="str">
        <f>REPLACE(INDEX(GroupVertices[Group],MATCH(Edges[[#This Row],[Vertex 1]],GroupVertices[Vertex],0)),1,1,"")</f>
        <v>1</v>
      </c>
      <c r="BC39" s="84" t="str">
        <f>REPLACE(INDEX(GroupVertices[Group],MATCH(Edges[[#This Row],[Vertex 2]],GroupVertices[Vertex],0)),1,1,"")</f>
        <v>1</v>
      </c>
      <c r="BD39" s="51">
        <v>2</v>
      </c>
      <c r="BE39" s="52">
        <v>22.22222222222222</v>
      </c>
      <c r="BF39" s="51">
        <v>1</v>
      </c>
      <c r="BG39" s="52">
        <v>11.11111111111111</v>
      </c>
      <c r="BH39" s="51">
        <v>0</v>
      </c>
      <c r="BI39" s="52">
        <v>0</v>
      </c>
      <c r="BJ39" s="51">
        <v>6</v>
      </c>
      <c r="BK39" s="52">
        <v>66.66666666666667</v>
      </c>
      <c r="BL39" s="51">
        <v>9</v>
      </c>
    </row>
    <row r="40" spans="1:64" ht="15">
      <c r="A40" s="83" t="s">
        <v>269</v>
      </c>
      <c r="B40" s="83" t="s">
        <v>292</v>
      </c>
      <c r="C40" s="53" t="s">
        <v>1022</v>
      </c>
      <c r="D40" s="54">
        <v>3</v>
      </c>
      <c r="E40" s="53" t="s">
        <v>132</v>
      </c>
      <c r="F40" s="55">
        <v>32</v>
      </c>
      <c r="G40" s="53"/>
      <c r="H40" s="57"/>
      <c r="I40" s="56"/>
      <c r="J40" s="56"/>
      <c r="K40" s="36" t="s">
        <v>65</v>
      </c>
      <c r="L40" s="62">
        <v>40</v>
      </c>
      <c r="M40" s="62"/>
      <c r="N40" s="63"/>
      <c r="O40" s="85" t="s">
        <v>294</v>
      </c>
      <c r="P40" s="87">
        <v>43488.249027777776</v>
      </c>
      <c r="Q40" s="85" t="s">
        <v>296</v>
      </c>
      <c r="R40" s="85"/>
      <c r="S40" s="85"/>
      <c r="T40" s="85" t="s">
        <v>301</v>
      </c>
      <c r="U40" s="89" t="s">
        <v>303</v>
      </c>
      <c r="V40" s="89" t="s">
        <v>303</v>
      </c>
      <c r="W40" s="87">
        <v>43488.249027777776</v>
      </c>
      <c r="X40" s="89" t="s">
        <v>343</v>
      </c>
      <c r="Y40" s="85"/>
      <c r="Z40" s="85"/>
      <c r="AA40" s="91" t="s">
        <v>405</v>
      </c>
      <c r="AB40" s="85"/>
      <c r="AC40" s="85" t="b">
        <v>0</v>
      </c>
      <c r="AD40" s="85">
        <v>0</v>
      </c>
      <c r="AE40" s="91" t="s">
        <v>430</v>
      </c>
      <c r="AF40" s="85" t="b">
        <v>0</v>
      </c>
      <c r="AG40" s="85" t="s">
        <v>431</v>
      </c>
      <c r="AH40" s="85"/>
      <c r="AI40" s="91" t="s">
        <v>430</v>
      </c>
      <c r="AJ40" s="85" t="b">
        <v>0</v>
      </c>
      <c r="AK40" s="85">
        <v>64</v>
      </c>
      <c r="AL40" s="91" t="s">
        <v>428</v>
      </c>
      <c r="AM40" s="85" t="s">
        <v>438</v>
      </c>
      <c r="AN40" s="85" t="b">
        <v>0</v>
      </c>
      <c r="AO40" s="91" t="s">
        <v>428</v>
      </c>
      <c r="AP40" s="85" t="s">
        <v>196</v>
      </c>
      <c r="AQ40" s="85">
        <v>0</v>
      </c>
      <c r="AR40" s="85">
        <v>0</v>
      </c>
      <c r="AS40" s="85"/>
      <c r="AT40" s="85"/>
      <c r="AU40" s="85"/>
      <c r="AV40" s="85"/>
      <c r="AW40" s="85"/>
      <c r="AX40" s="85"/>
      <c r="AY40" s="85"/>
      <c r="AZ40" s="85"/>
      <c r="BA40">
        <v>1</v>
      </c>
      <c r="BB40" s="84" t="str">
        <f>REPLACE(INDEX(GroupVertices[Group],MATCH(Edges[[#This Row],[Vertex 1]],GroupVertices[Vertex],0)),1,1,"")</f>
        <v>1</v>
      </c>
      <c r="BC40" s="84" t="str">
        <f>REPLACE(INDEX(GroupVertices[Group],MATCH(Edges[[#This Row],[Vertex 2]],GroupVertices[Vertex],0)),1,1,"")</f>
        <v>1</v>
      </c>
      <c r="BD40" s="51">
        <v>2</v>
      </c>
      <c r="BE40" s="52">
        <v>22.22222222222222</v>
      </c>
      <c r="BF40" s="51">
        <v>1</v>
      </c>
      <c r="BG40" s="52">
        <v>11.11111111111111</v>
      </c>
      <c r="BH40" s="51">
        <v>0</v>
      </c>
      <c r="BI40" s="52">
        <v>0</v>
      </c>
      <c r="BJ40" s="51">
        <v>6</v>
      </c>
      <c r="BK40" s="52">
        <v>66.66666666666667</v>
      </c>
      <c r="BL40" s="51">
        <v>9</v>
      </c>
    </row>
    <row r="41" spans="1:64" ht="15">
      <c r="A41" s="83" t="s">
        <v>270</v>
      </c>
      <c r="B41" s="83" t="s">
        <v>292</v>
      </c>
      <c r="C41" s="53" t="s">
        <v>1022</v>
      </c>
      <c r="D41" s="54">
        <v>3</v>
      </c>
      <c r="E41" s="53" t="s">
        <v>132</v>
      </c>
      <c r="F41" s="55">
        <v>32</v>
      </c>
      <c r="G41" s="53"/>
      <c r="H41" s="57"/>
      <c r="I41" s="56"/>
      <c r="J41" s="56"/>
      <c r="K41" s="36" t="s">
        <v>65</v>
      </c>
      <c r="L41" s="62">
        <v>41</v>
      </c>
      <c r="M41" s="62"/>
      <c r="N41" s="63"/>
      <c r="O41" s="85" t="s">
        <v>294</v>
      </c>
      <c r="P41" s="87">
        <v>43488.27762731481</v>
      </c>
      <c r="Q41" s="85" t="s">
        <v>296</v>
      </c>
      <c r="R41" s="85"/>
      <c r="S41" s="85"/>
      <c r="T41" s="85" t="s">
        <v>301</v>
      </c>
      <c r="U41" s="89" t="s">
        <v>303</v>
      </c>
      <c r="V41" s="89" t="s">
        <v>303</v>
      </c>
      <c r="W41" s="87">
        <v>43488.27762731481</v>
      </c>
      <c r="X41" s="89" t="s">
        <v>344</v>
      </c>
      <c r="Y41" s="85"/>
      <c r="Z41" s="85"/>
      <c r="AA41" s="91" t="s">
        <v>406</v>
      </c>
      <c r="AB41" s="85"/>
      <c r="AC41" s="85" t="b">
        <v>0</v>
      </c>
      <c r="AD41" s="85">
        <v>0</v>
      </c>
      <c r="AE41" s="91" t="s">
        <v>430</v>
      </c>
      <c r="AF41" s="85" t="b">
        <v>0</v>
      </c>
      <c r="AG41" s="85" t="s">
        <v>431</v>
      </c>
      <c r="AH41" s="85"/>
      <c r="AI41" s="91" t="s">
        <v>430</v>
      </c>
      <c r="AJ41" s="85" t="b">
        <v>0</v>
      </c>
      <c r="AK41" s="85">
        <v>64</v>
      </c>
      <c r="AL41" s="91" t="s">
        <v>428</v>
      </c>
      <c r="AM41" s="85" t="s">
        <v>434</v>
      </c>
      <c r="AN41" s="85" t="b">
        <v>0</v>
      </c>
      <c r="AO41" s="91" t="s">
        <v>428</v>
      </c>
      <c r="AP41" s="85" t="s">
        <v>196</v>
      </c>
      <c r="AQ41" s="85">
        <v>0</v>
      </c>
      <c r="AR41" s="85">
        <v>0</v>
      </c>
      <c r="AS41" s="85"/>
      <c r="AT41" s="85"/>
      <c r="AU41" s="85"/>
      <c r="AV41" s="85"/>
      <c r="AW41" s="85"/>
      <c r="AX41" s="85"/>
      <c r="AY41" s="85"/>
      <c r="AZ41" s="85"/>
      <c r="BA41">
        <v>1</v>
      </c>
      <c r="BB41" s="84" t="str">
        <f>REPLACE(INDEX(GroupVertices[Group],MATCH(Edges[[#This Row],[Vertex 1]],GroupVertices[Vertex],0)),1,1,"")</f>
        <v>1</v>
      </c>
      <c r="BC41" s="84" t="str">
        <f>REPLACE(INDEX(GroupVertices[Group],MATCH(Edges[[#This Row],[Vertex 2]],GroupVertices[Vertex],0)),1,1,"")</f>
        <v>1</v>
      </c>
      <c r="BD41" s="51">
        <v>2</v>
      </c>
      <c r="BE41" s="52">
        <v>22.22222222222222</v>
      </c>
      <c r="BF41" s="51">
        <v>1</v>
      </c>
      <c r="BG41" s="52">
        <v>11.11111111111111</v>
      </c>
      <c r="BH41" s="51">
        <v>0</v>
      </c>
      <c r="BI41" s="52">
        <v>0</v>
      </c>
      <c r="BJ41" s="51">
        <v>6</v>
      </c>
      <c r="BK41" s="52">
        <v>66.66666666666667</v>
      </c>
      <c r="BL41" s="51">
        <v>9</v>
      </c>
    </row>
    <row r="42" spans="1:64" ht="15">
      <c r="A42" s="83" t="s">
        <v>271</v>
      </c>
      <c r="B42" s="83" t="s">
        <v>292</v>
      </c>
      <c r="C42" s="53" t="s">
        <v>1022</v>
      </c>
      <c r="D42" s="54">
        <v>3</v>
      </c>
      <c r="E42" s="53" t="s">
        <v>132</v>
      </c>
      <c r="F42" s="55">
        <v>32</v>
      </c>
      <c r="G42" s="53"/>
      <c r="H42" s="57"/>
      <c r="I42" s="56"/>
      <c r="J42" s="56"/>
      <c r="K42" s="36" t="s">
        <v>65</v>
      </c>
      <c r="L42" s="62">
        <v>42</v>
      </c>
      <c r="M42" s="62"/>
      <c r="N42" s="63"/>
      <c r="O42" s="85" t="s">
        <v>294</v>
      </c>
      <c r="P42" s="87">
        <v>43488.28855324074</v>
      </c>
      <c r="Q42" s="85" t="s">
        <v>296</v>
      </c>
      <c r="R42" s="85"/>
      <c r="S42" s="85"/>
      <c r="T42" s="85" t="s">
        <v>301</v>
      </c>
      <c r="U42" s="89" t="s">
        <v>303</v>
      </c>
      <c r="V42" s="89" t="s">
        <v>303</v>
      </c>
      <c r="W42" s="87">
        <v>43488.28855324074</v>
      </c>
      <c r="X42" s="89" t="s">
        <v>345</v>
      </c>
      <c r="Y42" s="85"/>
      <c r="Z42" s="85"/>
      <c r="AA42" s="91" t="s">
        <v>407</v>
      </c>
      <c r="AB42" s="85"/>
      <c r="AC42" s="85" t="b">
        <v>0</v>
      </c>
      <c r="AD42" s="85">
        <v>0</v>
      </c>
      <c r="AE42" s="91" t="s">
        <v>430</v>
      </c>
      <c r="AF42" s="85" t="b">
        <v>0</v>
      </c>
      <c r="AG42" s="85" t="s">
        <v>431</v>
      </c>
      <c r="AH42" s="85"/>
      <c r="AI42" s="91" t="s">
        <v>430</v>
      </c>
      <c r="AJ42" s="85" t="b">
        <v>0</v>
      </c>
      <c r="AK42" s="85">
        <v>64</v>
      </c>
      <c r="AL42" s="91" t="s">
        <v>428</v>
      </c>
      <c r="AM42" s="85" t="s">
        <v>438</v>
      </c>
      <c r="AN42" s="85" t="b">
        <v>0</v>
      </c>
      <c r="AO42" s="91" t="s">
        <v>428</v>
      </c>
      <c r="AP42" s="85" t="s">
        <v>196</v>
      </c>
      <c r="AQ42" s="85">
        <v>0</v>
      </c>
      <c r="AR42" s="85">
        <v>0</v>
      </c>
      <c r="AS42" s="85"/>
      <c r="AT42" s="85"/>
      <c r="AU42" s="85"/>
      <c r="AV42" s="85"/>
      <c r="AW42" s="85"/>
      <c r="AX42" s="85"/>
      <c r="AY42" s="85"/>
      <c r="AZ42" s="85"/>
      <c r="BA42">
        <v>1</v>
      </c>
      <c r="BB42" s="84" t="str">
        <f>REPLACE(INDEX(GroupVertices[Group],MATCH(Edges[[#This Row],[Vertex 1]],GroupVertices[Vertex],0)),1,1,"")</f>
        <v>1</v>
      </c>
      <c r="BC42" s="84" t="str">
        <f>REPLACE(INDEX(GroupVertices[Group],MATCH(Edges[[#This Row],[Vertex 2]],GroupVertices[Vertex],0)),1,1,"")</f>
        <v>1</v>
      </c>
      <c r="BD42" s="51">
        <v>2</v>
      </c>
      <c r="BE42" s="52">
        <v>22.22222222222222</v>
      </c>
      <c r="BF42" s="51">
        <v>1</v>
      </c>
      <c r="BG42" s="52">
        <v>11.11111111111111</v>
      </c>
      <c r="BH42" s="51">
        <v>0</v>
      </c>
      <c r="BI42" s="52">
        <v>0</v>
      </c>
      <c r="BJ42" s="51">
        <v>6</v>
      </c>
      <c r="BK42" s="52">
        <v>66.66666666666667</v>
      </c>
      <c r="BL42" s="51">
        <v>9</v>
      </c>
    </row>
    <row r="43" spans="1:64" ht="15">
      <c r="A43" s="83" t="s">
        <v>272</v>
      </c>
      <c r="B43" s="83" t="s">
        <v>292</v>
      </c>
      <c r="C43" s="53" t="s">
        <v>1022</v>
      </c>
      <c r="D43" s="54">
        <v>3</v>
      </c>
      <c r="E43" s="53" t="s">
        <v>132</v>
      </c>
      <c r="F43" s="55">
        <v>32</v>
      </c>
      <c r="G43" s="53"/>
      <c r="H43" s="57"/>
      <c r="I43" s="56"/>
      <c r="J43" s="56"/>
      <c r="K43" s="36" t="s">
        <v>65</v>
      </c>
      <c r="L43" s="62">
        <v>43</v>
      </c>
      <c r="M43" s="62"/>
      <c r="N43" s="63"/>
      <c r="O43" s="85" t="s">
        <v>294</v>
      </c>
      <c r="P43" s="87">
        <v>43488.29293981481</v>
      </c>
      <c r="Q43" s="85" t="s">
        <v>296</v>
      </c>
      <c r="R43" s="85"/>
      <c r="S43" s="85"/>
      <c r="T43" s="85" t="s">
        <v>301</v>
      </c>
      <c r="U43" s="89" t="s">
        <v>303</v>
      </c>
      <c r="V43" s="89" t="s">
        <v>303</v>
      </c>
      <c r="W43" s="87">
        <v>43488.29293981481</v>
      </c>
      <c r="X43" s="89" t="s">
        <v>346</v>
      </c>
      <c r="Y43" s="85"/>
      <c r="Z43" s="85"/>
      <c r="AA43" s="91" t="s">
        <v>408</v>
      </c>
      <c r="AB43" s="85"/>
      <c r="AC43" s="85" t="b">
        <v>0</v>
      </c>
      <c r="AD43" s="85">
        <v>0</v>
      </c>
      <c r="AE43" s="91" t="s">
        <v>430</v>
      </c>
      <c r="AF43" s="85" t="b">
        <v>0</v>
      </c>
      <c r="AG43" s="85" t="s">
        <v>431</v>
      </c>
      <c r="AH43" s="85"/>
      <c r="AI43" s="91" t="s">
        <v>430</v>
      </c>
      <c r="AJ43" s="85" t="b">
        <v>0</v>
      </c>
      <c r="AK43" s="85">
        <v>64</v>
      </c>
      <c r="AL43" s="91" t="s">
        <v>428</v>
      </c>
      <c r="AM43" s="85" t="s">
        <v>438</v>
      </c>
      <c r="AN43" s="85" t="b">
        <v>0</v>
      </c>
      <c r="AO43" s="91" t="s">
        <v>428</v>
      </c>
      <c r="AP43" s="85" t="s">
        <v>196</v>
      </c>
      <c r="AQ43" s="85">
        <v>0</v>
      </c>
      <c r="AR43" s="85">
        <v>0</v>
      </c>
      <c r="AS43" s="85"/>
      <c r="AT43" s="85"/>
      <c r="AU43" s="85"/>
      <c r="AV43" s="85"/>
      <c r="AW43" s="85"/>
      <c r="AX43" s="85"/>
      <c r="AY43" s="85"/>
      <c r="AZ43" s="85"/>
      <c r="BA43">
        <v>1</v>
      </c>
      <c r="BB43" s="84" t="str">
        <f>REPLACE(INDEX(GroupVertices[Group],MATCH(Edges[[#This Row],[Vertex 1]],GroupVertices[Vertex],0)),1,1,"")</f>
        <v>1</v>
      </c>
      <c r="BC43" s="84" t="str">
        <f>REPLACE(INDEX(GroupVertices[Group],MATCH(Edges[[#This Row],[Vertex 2]],GroupVertices[Vertex],0)),1,1,"")</f>
        <v>1</v>
      </c>
      <c r="BD43" s="51">
        <v>2</v>
      </c>
      <c r="BE43" s="52">
        <v>22.22222222222222</v>
      </c>
      <c r="BF43" s="51">
        <v>1</v>
      </c>
      <c r="BG43" s="52">
        <v>11.11111111111111</v>
      </c>
      <c r="BH43" s="51">
        <v>0</v>
      </c>
      <c r="BI43" s="52">
        <v>0</v>
      </c>
      <c r="BJ43" s="51">
        <v>6</v>
      </c>
      <c r="BK43" s="52">
        <v>66.66666666666667</v>
      </c>
      <c r="BL43" s="51">
        <v>9</v>
      </c>
    </row>
    <row r="44" spans="1:64" ht="15">
      <c r="A44" s="83" t="s">
        <v>273</v>
      </c>
      <c r="B44" s="83" t="s">
        <v>292</v>
      </c>
      <c r="C44" s="53" t="s">
        <v>1022</v>
      </c>
      <c r="D44" s="54">
        <v>3</v>
      </c>
      <c r="E44" s="53" t="s">
        <v>132</v>
      </c>
      <c r="F44" s="55">
        <v>32</v>
      </c>
      <c r="G44" s="53"/>
      <c r="H44" s="57"/>
      <c r="I44" s="56"/>
      <c r="J44" s="56"/>
      <c r="K44" s="36" t="s">
        <v>65</v>
      </c>
      <c r="L44" s="62">
        <v>44</v>
      </c>
      <c r="M44" s="62"/>
      <c r="N44" s="63"/>
      <c r="O44" s="85" t="s">
        <v>294</v>
      </c>
      <c r="P44" s="87">
        <v>43488.29314814815</v>
      </c>
      <c r="Q44" s="85" t="s">
        <v>296</v>
      </c>
      <c r="R44" s="85"/>
      <c r="S44" s="85"/>
      <c r="T44" s="85" t="s">
        <v>301</v>
      </c>
      <c r="U44" s="89" t="s">
        <v>303</v>
      </c>
      <c r="V44" s="89" t="s">
        <v>303</v>
      </c>
      <c r="W44" s="87">
        <v>43488.29314814815</v>
      </c>
      <c r="X44" s="89" t="s">
        <v>347</v>
      </c>
      <c r="Y44" s="85"/>
      <c r="Z44" s="85"/>
      <c r="AA44" s="91" t="s">
        <v>409</v>
      </c>
      <c r="AB44" s="85"/>
      <c r="AC44" s="85" t="b">
        <v>0</v>
      </c>
      <c r="AD44" s="85">
        <v>0</v>
      </c>
      <c r="AE44" s="91" t="s">
        <v>430</v>
      </c>
      <c r="AF44" s="85" t="b">
        <v>0</v>
      </c>
      <c r="AG44" s="85" t="s">
        <v>431</v>
      </c>
      <c r="AH44" s="85"/>
      <c r="AI44" s="91" t="s">
        <v>430</v>
      </c>
      <c r="AJ44" s="85" t="b">
        <v>0</v>
      </c>
      <c r="AK44" s="85">
        <v>64</v>
      </c>
      <c r="AL44" s="91" t="s">
        <v>428</v>
      </c>
      <c r="AM44" s="85" t="s">
        <v>438</v>
      </c>
      <c r="AN44" s="85" t="b">
        <v>0</v>
      </c>
      <c r="AO44" s="91" t="s">
        <v>428</v>
      </c>
      <c r="AP44" s="85" t="s">
        <v>196</v>
      </c>
      <c r="AQ44" s="85">
        <v>0</v>
      </c>
      <c r="AR44" s="85">
        <v>0</v>
      </c>
      <c r="AS44" s="85"/>
      <c r="AT44" s="85"/>
      <c r="AU44" s="85"/>
      <c r="AV44" s="85"/>
      <c r="AW44" s="85"/>
      <c r="AX44" s="85"/>
      <c r="AY44" s="85"/>
      <c r="AZ44" s="85"/>
      <c r="BA44">
        <v>1</v>
      </c>
      <c r="BB44" s="84" t="str">
        <f>REPLACE(INDEX(GroupVertices[Group],MATCH(Edges[[#This Row],[Vertex 1]],GroupVertices[Vertex],0)),1,1,"")</f>
        <v>1</v>
      </c>
      <c r="BC44" s="84" t="str">
        <f>REPLACE(INDEX(GroupVertices[Group],MATCH(Edges[[#This Row],[Vertex 2]],GroupVertices[Vertex],0)),1,1,"")</f>
        <v>1</v>
      </c>
      <c r="BD44" s="51">
        <v>2</v>
      </c>
      <c r="BE44" s="52">
        <v>22.22222222222222</v>
      </c>
      <c r="BF44" s="51">
        <v>1</v>
      </c>
      <c r="BG44" s="52">
        <v>11.11111111111111</v>
      </c>
      <c r="BH44" s="51">
        <v>0</v>
      </c>
      <c r="BI44" s="52">
        <v>0</v>
      </c>
      <c r="BJ44" s="51">
        <v>6</v>
      </c>
      <c r="BK44" s="52">
        <v>66.66666666666667</v>
      </c>
      <c r="BL44" s="51">
        <v>9</v>
      </c>
    </row>
    <row r="45" spans="1:64" ht="15">
      <c r="A45" s="83" t="s">
        <v>274</v>
      </c>
      <c r="B45" s="83" t="s">
        <v>292</v>
      </c>
      <c r="C45" s="53" t="s">
        <v>1022</v>
      </c>
      <c r="D45" s="54">
        <v>3</v>
      </c>
      <c r="E45" s="53" t="s">
        <v>132</v>
      </c>
      <c r="F45" s="55">
        <v>32</v>
      </c>
      <c r="G45" s="53"/>
      <c r="H45" s="57"/>
      <c r="I45" s="56"/>
      <c r="J45" s="56"/>
      <c r="K45" s="36" t="s">
        <v>65</v>
      </c>
      <c r="L45" s="62">
        <v>45</v>
      </c>
      <c r="M45" s="62"/>
      <c r="N45" s="63"/>
      <c r="O45" s="85" t="s">
        <v>294</v>
      </c>
      <c r="P45" s="87">
        <v>43488.29546296296</v>
      </c>
      <c r="Q45" s="85" t="s">
        <v>296</v>
      </c>
      <c r="R45" s="85"/>
      <c r="S45" s="85"/>
      <c r="T45" s="85" t="s">
        <v>301</v>
      </c>
      <c r="U45" s="89" t="s">
        <v>303</v>
      </c>
      <c r="V45" s="89" t="s">
        <v>303</v>
      </c>
      <c r="W45" s="87">
        <v>43488.29546296296</v>
      </c>
      <c r="X45" s="89" t="s">
        <v>348</v>
      </c>
      <c r="Y45" s="85"/>
      <c r="Z45" s="85"/>
      <c r="AA45" s="91" t="s">
        <v>410</v>
      </c>
      <c r="AB45" s="85"/>
      <c r="AC45" s="85" t="b">
        <v>0</v>
      </c>
      <c r="AD45" s="85">
        <v>0</v>
      </c>
      <c r="AE45" s="91" t="s">
        <v>430</v>
      </c>
      <c r="AF45" s="85" t="b">
        <v>0</v>
      </c>
      <c r="AG45" s="85" t="s">
        <v>431</v>
      </c>
      <c r="AH45" s="85"/>
      <c r="AI45" s="91" t="s">
        <v>430</v>
      </c>
      <c r="AJ45" s="85" t="b">
        <v>0</v>
      </c>
      <c r="AK45" s="85">
        <v>64</v>
      </c>
      <c r="AL45" s="91" t="s">
        <v>428</v>
      </c>
      <c r="AM45" s="85" t="s">
        <v>434</v>
      </c>
      <c r="AN45" s="85" t="b">
        <v>0</v>
      </c>
      <c r="AO45" s="91" t="s">
        <v>428</v>
      </c>
      <c r="AP45" s="85" t="s">
        <v>196</v>
      </c>
      <c r="AQ45" s="85">
        <v>0</v>
      </c>
      <c r="AR45" s="85">
        <v>0</v>
      </c>
      <c r="AS45" s="85"/>
      <c r="AT45" s="85"/>
      <c r="AU45" s="85"/>
      <c r="AV45" s="85"/>
      <c r="AW45" s="85"/>
      <c r="AX45" s="85"/>
      <c r="AY45" s="85"/>
      <c r="AZ45" s="85"/>
      <c r="BA45">
        <v>1</v>
      </c>
      <c r="BB45" s="84" t="str">
        <f>REPLACE(INDEX(GroupVertices[Group],MATCH(Edges[[#This Row],[Vertex 1]],GroupVertices[Vertex],0)),1,1,"")</f>
        <v>1</v>
      </c>
      <c r="BC45" s="84" t="str">
        <f>REPLACE(INDEX(GroupVertices[Group],MATCH(Edges[[#This Row],[Vertex 2]],GroupVertices[Vertex],0)),1,1,"")</f>
        <v>1</v>
      </c>
      <c r="BD45" s="51">
        <v>2</v>
      </c>
      <c r="BE45" s="52">
        <v>22.22222222222222</v>
      </c>
      <c r="BF45" s="51">
        <v>1</v>
      </c>
      <c r="BG45" s="52">
        <v>11.11111111111111</v>
      </c>
      <c r="BH45" s="51">
        <v>0</v>
      </c>
      <c r="BI45" s="52">
        <v>0</v>
      </c>
      <c r="BJ45" s="51">
        <v>6</v>
      </c>
      <c r="BK45" s="52">
        <v>66.66666666666667</v>
      </c>
      <c r="BL45" s="51">
        <v>9</v>
      </c>
    </row>
    <row r="46" spans="1:64" ht="15">
      <c r="A46" s="83" t="s">
        <v>275</v>
      </c>
      <c r="B46" s="83" t="s">
        <v>292</v>
      </c>
      <c r="C46" s="53" t="s">
        <v>1022</v>
      </c>
      <c r="D46" s="54">
        <v>3</v>
      </c>
      <c r="E46" s="53" t="s">
        <v>132</v>
      </c>
      <c r="F46" s="55">
        <v>32</v>
      </c>
      <c r="G46" s="53"/>
      <c r="H46" s="57"/>
      <c r="I46" s="56"/>
      <c r="J46" s="56"/>
      <c r="K46" s="36" t="s">
        <v>65</v>
      </c>
      <c r="L46" s="62">
        <v>46</v>
      </c>
      <c r="M46" s="62"/>
      <c r="N46" s="63"/>
      <c r="O46" s="85" t="s">
        <v>294</v>
      </c>
      <c r="P46" s="87">
        <v>43488.31605324074</v>
      </c>
      <c r="Q46" s="85" t="s">
        <v>296</v>
      </c>
      <c r="R46" s="85"/>
      <c r="S46" s="85"/>
      <c r="T46" s="85" t="s">
        <v>301</v>
      </c>
      <c r="U46" s="89" t="s">
        <v>303</v>
      </c>
      <c r="V46" s="89" t="s">
        <v>303</v>
      </c>
      <c r="W46" s="87">
        <v>43488.31605324074</v>
      </c>
      <c r="X46" s="89" t="s">
        <v>349</v>
      </c>
      <c r="Y46" s="85"/>
      <c r="Z46" s="85"/>
      <c r="AA46" s="91" t="s">
        <v>411</v>
      </c>
      <c r="AB46" s="85"/>
      <c r="AC46" s="85" t="b">
        <v>0</v>
      </c>
      <c r="AD46" s="85">
        <v>0</v>
      </c>
      <c r="AE46" s="91" t="s">
        <v>430</v>
      </c>
      <c r="AF46" s="85" t="b">
        <v>0</v>
      </c>
      <c r="AG46" s="85" t="s">
        <v>431</v>
      </c>
      <c r="AH46" s="85"/>
      <c r="AI46" s="91" t="s">
        <v>430</v>
      </c>
      <c r="AJ46" s="85" t="b">
        <v>0</v>
      </c>
      <c r="AK46" s="85">
        <v>64</v>
      </c>
      <c r="AL46" s="91" t="s">
        <v>428</v>
      </c>
      <c r="AM46" s="85" t="s">
        <v>438</v>
      </c>
      <c r="AN46" s="85" t="b">
        <v>0</v>
      </c>
      <c r="AO46" s="91" t="s">
        <v>428</v>
      </c>
      <c r="AP46" s="85" t="s">
        <v>196</v>
      </c>
      <c r="AQ46" s="85">
        <v>0</v>
      </c>
      <c r="AR46" s="85">
        <v>0</v>
      </c>
      <c r="AS46" s="85"/>
      <c r="AT46" s="85"/>
      <c r="AU46" s="85"/>
      <c r="AV46" s="85"/>
      <c r="AW46" s="85"/>
      <c r="AX46" s="85"/>
      <c r="AY46" s="85"/>
      <c r="AZ46" s="85"/>
      <c r="BA46">
        <v>1</v>
      </c>
      <c r="BB46" s="84" t="str">
        <f>REPLACE(INDEX(GroupVertices[Group],MATCH(Edges[[#This Row],[Vertex 1]],GroupVertices[Vertex],0)),1,1,"")</f>
        <v>1</v>
      </c>
      <c r="BC46" s="84" t="str">
        <f>REPLACE(INDEX(GroupVertices[Group],MATCH(Edges[[#This Row],[Vertex 2]],GroupVertices[Vertex],0)),1,1,"")</f>
        <v>1</v>
      </c>
      <c r="BD46" s="51">
        <v>2</v>
      </c>
      <c r="BE46" s="52">
        <v>22.22222222222222</v>
      </c>
      <c r="BF46" s="51">
        <v>1</v>
      </c>
      <c r="BG46" s="52">
        <v>11.11111111111111</v>
      </c>
      <c r="BH46" s="51">
        <v>0</v>
      </c>
      <c r="BI46" s="52">
        <v>0</v>
      </c>
      <c r="BJ46" s="51">
        <v>6</v>
      </c>
      <c r="BK46" s="52">
        <v>66.66666666666667</v>
      </c>
      <c r="BL46" s="51">
        <v>9</v>
      </c>
    </row>
    <row r="47" spans="1:64" ht="15">
      <c r="A47" s="83" t="s">
        <v>276</v>
      </c>
      <c r="B47" s="83" t="s">
        <v>292</v>
      </c>
      <c r="C47" s="53" t="s">
        <v>1022</v>
      </c>
      <c r="D47" s="54">
        <v>3</v>
      </c>
      <c r="E47" s="53" t="s">
        <v>132</v>
      </c>
      <c r="F47" s="55">
        <v>32</v>
      </c>
      <c r="G47" s="53"/>
      <c r="H47" s="57"/>
      <c r="I47" s="56"/>
      <c r="J47" s="56"/>
      <c r="K47" s="36" t="s">
        <v>65</v>
      </c>
      <c r="L47" s="62">
        <v>47</v>
      </c>
      <c r="M47" s="62"/>
      <c r="N47" s="63"/>
      <c r="O47" s="85" t="s">
        <v>294</v>
      </c>
      <c r="P47" s="87">
        <v>43488.31925925926</v>
      </c>
      <c r="Q47" s="85" t="s">
        <v>296</v>
      </c>
      <c r="R47" s="85"/>
      <c r="S47" s="85"/>
      <c r="T47" s="85" t="s">
        <v>301</v>
      </c>
      <c r="U47" s="89" t="s">
        <v>303</v>
      </c>
      <c r="V47" s="89" t="s">
        <v>303</v>
      </c>
      <c r="W47" s="87">
        <v>43488.31925925926</v>
      </c>
      <c r="X47" s="89" t="s">
        <v>350</v>
      </c>
      <c r="Y47" s="85"/>
      <c r="Z47" s="85"/>
      <c r="AA47" s="91" t="s">
        <v>412</v>
      </c>
      <c r="AB47" s="85"/>
      <c r="AC47" s="85" t="b">
        <v>0</v>
      </c>
      <c r="AD47" s="85">
        <v>0</v>
      </c>
      <c r="AE47" s="91" t="s">
        <v>430</v>
      </c>
      <c r="AF47" s="85" t="b">
        <v>0</v>
      </c>
      <c r="AG47" s="85" t="s">
        <v>431</v>
      </c>
      <c r="AH47" s="85"/>
      <c r="AI47" s="91" t="s">
        <v>430</v>
      </c>
      <c r="AJ47" s="85" t="b">
        <v>0</v>
      </c>
      <c r="AK47" s="85">
        <v>64</v>
      </c>
      <c r="AL47" s="91" t="s">
        <v>428</v>
      </c>
      <c r="AM47" s="85" t="s">
        <v>438</v>
      </c>
      <c r="AN47" s="85" t="b">
        <v>0</v>
      </c>
      <c r="AO47" s="91" t="s">
        <v>428</v>
      </c>
      <c r="AP47" s="85" t="s">
        <v>196</v>
      </c>
      <c r="AQ47" s="85">
        <v>0</v>
      </c>
      <c r="AR47" s="85">
        <v>0</v>
      </c>
      <c r="AS47" s="85"/>
      <c r="AT47" s="85"/>
      <c r="AU47" s="85"/>
      <c r="AV47" s="85"/>
      <c r="AW47" s="85"/>
      <c r="AX47" s="85"/>
      <c r="AY47" s="85"/>
      <c r="AZ47" s="85"/>
      <c r="BA47">
        <v>1</v>
      </c>
      <c r="BB47" s="84" t="str">
        <f>REPLACE(INDEX(GroupVertices[Group],MATCH(Edges[[#This Row],[Vertex 1]],GroupVertices[Vertex],0)),1,1,"")</f>
        <v>1</v>
      </c>
      <c r="BC47" s="84" t="str">
        <f>REPLACE(INDEX(GroupVertices[Group],MATCH(Edges[[#This Row],[Vertex 2]],GroupVertices[Vertex],0)),1,1,"")</f>
        <v>1</v>
      </c>
      <c r="BD47" s="51">
        <v>2</v>
      </c>
      <c r="BE47" s="52">
        <v>22.22222222222222</v>
      </c>
      <c r="BF47" s="51">
        <v>1</v>
      </c>
      <c r="BG47" s="52">
        <v>11.11111111111111</v>
      </c>
      <c r="BH47" s="51">
        <v>0</v>
      </c>
      <c r="BI47" s="52">
        <v>0</v>
      </c>
      <c r="BJ47" s="51">
        <v>6</v>
      </c>
      <c r="BK47" s="52">
        <v>66.66666666666667</v>
      </c>
      <c r="BL47" s="51">
        <v>9</v>
      </c>
    </row>
    <row r="48" spans="1:64" ht="15">
      <c r="A48" s="83" t="s">
        <v>277</v>
      </c>
      <c r="B48" s="83" t="s">
        <v>292</v>
      </c>
      <c r="C48" s="53" t="s">
        <v>1022</v>
      </c>
      <c r="D48" s="54">
        <v>3</v>
      </c>
      <c r="E48" s="53" t="s">
        <v>132</v>
      </c>
      <c r="F48" s="55">
        <v>32</v>
      </c>
      <c r="G48" s="53"/>
      <c r="H48" s="57"/>
      <c r="I48" s="56"/>
      <c r="J48" s="56"/>
      <c r="K48" s="36" t="s">
        <v>65</v>
      </c>
      <c r="L48" s="62">
        <v>48</v>
      </c>
      <c r="M48" s="62"/>
      <c r="N48" s="63"/>
      <c r="O48" s="85" t="s">
        <v>294</v>
      </c>
      <c r="P48" s="87">
        <v>43488.345497685186</v>
      </c>
      <c r="Q48" s="85" t="s">
        <v>296</v>
      </c>
      <c r="R48" s="85"/>
      <c r="S48" s="85"/>
      <c r="T48" s="85" t="s">
        <v>301</v>
      </c>
      <c r="U48" s="89" t="s">
        <v>303</v>
      </c>
      <c r="V48" s="89" t="s">
        <v>303</v>
      </c>
      <c r="W48" s="87">
        <v>43488.345497685186</v>
      </c>
      <c r="X48" s="89" t="s">
        <v>351</v>
      </c>
      <c r="Y48" s="85"/>
      <c r="Z48" s="85"/>
      <c r="AA48" s="91" t="s">
        <v>413</v>
      </c>
      <c r="AB48" s="85"/>
      <c r="AC48" s="85" t="b">
        <v>0</v>
      </c>
      <c r="AD48" s="85">
        <v>0</v>
      </c>
      <c r="AE48" s="91" t="s">
        <v>430</v>
      </c>
      <c r="AF48" s="85" t="b">
        <v>0</v>
      </c>
      <c r="AG48" s="85" t="s">
        <v>431</v>
      </c>
      <c r="AH48" s="85"/>
      <c r="AI48" s="91" t="s">
        <v>430</v>
      </c>
      <c r="AJ48" s="85" t="b">
        <v>0</v>
      </c>
      <c r="AK48" s="85">
        <v>64</v>
      </c>
      <c r="AL48" s="91" t="s">
        <v>428</v>
      </c>
      <c r="AM48" s="85" t="s">
        <v>436</v>
      </c>
      <c r="AN48" s="85" t="b">
        <v>0</v>
      </c>
      <c r="AO48" s="91" t="s">
        <v>428</v>
      </c>
      <c r="AP48" s="85" t="s">
        <v>196</v>
      </c>
      <c r="AQ48" s="85">
        <v>0</v>
      </c>
      <c r="AR48" s="85">
        <v>0</v>
      </c>
      <c r="AS48" s="85"/>
      <c r="AT48" s="85"/>
      <c r="AU48" s="85"/>
      <c r="AV48" s="85"/>
      <c r="AW48" s="85"/>
      <c r="AX48" s="85"/>
      <c r="AY48" s="85"/>
      <c r="AZ48" s="85"/>
      <c r="BA48">
        <v>1</v>
      </c>
      <c r="BB48" s="84" t="str">
        <f>REPLACE(INDEX(GroupVertices[Group],MATCH(Edges[[#This Row],[Vertex 1]],GroupVertices[Vertex],0)),1,1,"")</f>
        <v>1</v>
      </c>
      <c r="BC48" s="84" t="str">
        <f>REPLACE(INDEX(GroupVertices[Group],MATCH(Edges[[#This Row],[Vertex 2]],GroupVertices[Vertex],0)),1,1,"")</f>
        <v>1</v>
      </c>
      <c r="BD48" s="51">
        <v>2</v>
      </c>
      <c r="BE48" s="52">
        <v>22.22222222222222</v>
      </c>
      <c r="BF48" s="51">
        <v>1</v>
      </c>
      <c r="BG48" s="52">
        <v>11.11111111111111</v>
      </c>
      <c r="BH48" s="51">
        <v>0</v>
      </c>
      <c r="BI48" s="52">
        <v>0</v>
      </c>
      <c r="BJ48" s="51">
        <v>6</v>
      </c>
      <c r="BK48" s="52">
        <v>66.66666666666667</v>
      </c>
      <c r="BL48" s="51">
        <v>9</v>
      </c>
    </row>
    <row r="49" spans="1:64" ht="15">
      <c r="A49" s="83" t="s">
        <v>278</v>
      </c>
      <c r="B49" s="83" t="s">
        <v>292</v>
      </c>
      <c r="C49" s="53" t="s">
        <v>1022</v>
      </c>
      <c r="D49" s="54">
        <v>3</v>
      </c>
      <c r="E49" s="53" t="s">
        <v>132</v>
      </c>
      <c r="F49" s="55">
        <v>32</v>
      </c>
      <c r="G49" s="53"/>
      <c r="H49" s="57"/>
      <c r="I49" s="56"/>
      <c r="J49" s="56"/>
      <c r="K49" s="36" t="s">
        <v>65</v>
      </c>
      <c r="L49" s="62">
        <v>49</v>
      </c>
      <c r="M49" s="62"/>
      <c r="N49" s="63"/>
      <c r="O49" s="85" t="s">
        <v>294</v>
      </c>
      <c r="P49" s="87">
        <v>43488.34868055556</v>
      </c>
      <c r="Q49" s="85" t="s">
        <v>296</v>
      </c>
      <c r="R49" s="85"/>
      <c r="S49" s="85"/>
      <c r="T49" s="85" t="s">
        <v>301</v>
      </c>
      <c r="U49" s="89" t="s">
        <v>303</v>
      </c>
      <c r="V49" s="89" t="s">
        <v>303</v>
      </c>
      <c r="W49" s="87">
        <v>43488.34868055556</v>
      </c>
      <c r="X49" s="89" t="s">
        <v>352</v>
      </c>
      <c r="Y49" s="85"/>
      <c r="Z49" s="85"/>
      <c r="AA49" s="91" t="s">
        <v>414</v>
      </c>
      <c r="AB49" s="85"/>
      <c r="AC49" s="85" t="b">
        <v>0</v>
      </c>
      <c r="AD49" s="85">
        <v>0</v>
      </c>
      <c r="AE49" s="91" t="s">
        <v>430</v>
      </c>
      <c r="AF49" s="85" t="b">
        <v>0</v>
      </c>
      <c r="AG49" s="85" t="s">
        <v>431</v>
      </c>
      <c r="AH49" s="85"/>
      <c r="AI49" s="91" t="s">
        <v>430</v>
      </c>
      <c r="AJ49" s="85" t="b">
        <v>0</v>
      </c>
      <c r="AK49" s="85">
        <v>64</v>
      </c>
      <c r="AL49" s="91" t="s">
        <v>428</v>
      </c>
      <c r="AM49" s="85" t="s">
        <v>434</v>
      </c>
      <c r="AN49" s="85" t="b">
        <v>0</v>
      </c>
      <c r="AO49" s="91" t="s">
        <v>428</v>
      </c>
      <c r="AP49" s="85" t="s">
        <v>196</v>
      </c>
      <c r="AQ49" s="85">
        <v>0</v>
      </c>
      <c r="AR49" s="85">
        <v>0</v>
      </c>
      <c r="AS49" s="85"/>
      <c r="AT49" s="85"/>
      <c r="AU49" s="85"/>
      <c r="AV49" s="85"/>
      <c r="AW49" s="85"/>
      <c r="AX49" s="85"/>
      <c r="AY49" s="85"/>
      <c r="AZ49" s="85"/>
      <c r="BA49">
        <v>1</v>
      </c>
      <c r="BB49" s="84" t="str">
        <f>REPLACE(INDEX(GroupVertices[Group],MATCH(Edges[[#This Row],[Vertex 1]],GroupVertices[Vertex],0)),1,1,"")</f>
        <v>1</v>
      </c>
      <c r="BC49" s="84" t="str">
        <f>REPLACE(INDEX(GroupVertices[Group],MATCH(Edges[[#This Row],[Vertex 2]],GroupVertices[Vertex],0)),1,1,"")</f>
        <v>1</v>
      </c>
      <c r="BD49" s="51">
        <v>2</v>
      </c>
      <c r="BE49" s="52">
        <v>22.22222222222222</v>
      </c>
      <c r="BF49" s="51">
        <v>1</v>
      </c>
      <c r="BG49" s="52">
        <v>11.11111111111111</v>
      </c>
      <c r="BH49" s="51">
        <v>0</v>
      </c>
      <c r="BI49" s="52">
        <v>0</v>
      </c>
      <c r="BJ49" s="51">
        <v>6</v>
      </c>
      <c r="BK49" s="52">
        <v>66.66666666666667</v>
      </c>
      <c r="BL49" s="51">
        <v>9</v>
      </c>
    </row>
    <row r="50" spans="1:64" ht="15">
      <c r="A50" s="83" t="s">
        <v>279</v>
      </c>
      <c r="B50" s="83" t="s">
        <v>292</v>
      </c>
      <c r="C50" s="53" t="s">
        <v>1022</v>
      </c>
      <c r="D50" s="54">
        <v>3</v>
      </c>
      <c r="E50" s="53" t="s">
        <v>132</v>
      </c>
      <c r="F50" s="55">
        <v>32</v>
      </c>
      <c r="G50" s="53"/>
      <c r="H50" s="57"/>
      <c r="I50" s="56"/>
      <c r="J50" s="56"/>
      <c r="K50" s="36" t="s">
        <v>65</v>
      </c>
      <c r="L50" s="62">
        <v>50</v>
      </c>
      <c r="M50" s="62"/>
      <c r="N50" s="63"/>
      <c r="O50" s="85" t="s">
        <v>294</v>
      </c>
      <c r="P50" s="87">
        <v>43488.36136574074</v>
      </c>
      <c r="Q50" s="85" t="s">
        <v>296</v>
      </c>
      <c r="R50" s="85"/>
      <c r="S50" s="85"/>
      <c r="T50" s="85" t="s">
        <v>301</v>
      </c>
      <c r="U50" s="89" t="s">
        <v>303</v>
      </c>
      <c r="V50" s="89" t="s">
        <v>303</v>
      </c>
      <c r="W50" s="87">
        <v>43488.36136574074</v>
      </c>
      <c r="X50" s="89" t="s">
        <v>353</v>
      </c>
      <c r="Y50" s="85"/>
      <c r="Z50" s="85"/>
      <c r="AA50" s="91" t="s">
        <v>415</v>
      </c>
      <c r="AB50" s="85"/>
      <c r="AC50" s="85" t="b">
        <v>0</v>
      </c>
      <c r="AD50" s="85">
        <v>0</v>
      </c>
      <c r="AE50" s="91" t="s">
        <v>430</v>
      </c>
      <c r="AF50" s="85" t="b">
        <v>0</v>
      </c>
      <c r="AG50" s="85" t="s">
        <v>431</v>
      </c>
      <c r="AH50" s="85"/>
      <c r="AI50" s="91" t="s">
        <v>430</v>
      </c>
      <c r="AJ50" s="85" t="b">
        <v>0</v>
      </c>
      <c r="AK50" s="85">
        <v>64</v>
      </c>
      <c r="AL50" s="91" t="s">
        <v>428</v>
      </c>
      <c r="AM50" s="85" t="s">
        <v>434</v>
      </c>
      <c r="AN50" s="85" t="b">
        <v>0</v>
      </c>
      <c r="AO50" s="91" t="s">
        <v>428</v>
      </c>
      <c r="AP50" s="85" t="s">
        <v>196</v>
      </c>
      <c r="AQ50" s="85">
        <v>0</v>
      </c>
      <c r="AR50" s="85">
        <v>0</v>
      </c>
      <c r="AS50" s="85"/>
      <c r="AT50" s="85"/>
      <c r="AU50" s="85"/>
      <c r="AV50" s="85"/>
      <c r="AW50" s="85"/>
      <c r="AX50" s="85"/>
      <c r="AY50" s="85"/>
      <c r="AZ50" s="85"/>
      <c r="BA50">
        <v>1</v>
      </c>
      <c r="BB50" s="84" t="str">
        <f>REPLACE(INDEX(GroupVertices[Group],MATCH(Edges[[#This Row],[Vertex 1]],GroupVertices[Vertex],0)),1,1,"")</f>
        <v>1</v>
      </c>
      <c r="BC50" s="84" t="str">
        <f>REPLACE(INDEX(GroupVertices[Group],MATCH(Edges[[#This Row],[Vertex 2]],GroupVertices[Vertex],0)),1,1,"")</f>
        <v>1</v>
      </c>
      <c r="BD50" s="51">
        <v>2</v>
      </c>
      <c r="BE50" s="52">
        <v>22.22222222222222</v>
      </c>
      <c r="BF50" s="51">
        <v>1</v>
      </c>
      <c r="BG50" s="52">
        <v>11.11111111111111</v>
      </c>
      <c r="BH50" s="51">
        <v>0</v>
      </c>
      <c r="BI50" s="52">
        <v>0</v>
      </c>
      <c r="BJ50" s="51">
        <v>6</v>
      </c>
      <c r="BK50" s="52">
        <v>66.66666666666667</v>
      </c>
      <c r="BL50" s="51">
        <v>9</v>
      </c>
    </row>
    <row r="51" spans="1:64" ht="15">
      <c r="A51" s="83" t="s">
        <v>280</v>
      </c>
      <c r="B51" s="83" t="s">
        <v>292</v>
      </c>
      <c r="C51" s="53" t="s">
        <v>1022</v>
      </c>
      <c r="D51" s="54">
        <v>3</v>
      </c>
      <c r="E51" s="53" t="s">
        <v>132</v>
      </c>
      <c r="F51" s="55">
        <v>32</v>
      </c>
      <c r="G51" s="53"/>
      <c r="H51" s="57"/>
      <c r="I51" s="56"/>
      <c r="J51" s="56"/>
      <c r="K51" s="36" t="s">
        <v>65</v>
      </c>
      <c r="L51" s="62">
        <v>51</v>
      </c>
      <c r="M51" s="62"/>
      <c r="N51" s="63"/>
      <c r="O51" s="85" t="s">
        <v>294</v>
      </c>
      <c r="P51" s="87">
        <v>43488.379375</v>
      </c>
      <c r="Q51" s="85" t="s">
        <v>296</v>
      </c>
      <c r="R51" s="85"/>
      <c r="S51" s="85"/>
      <c r="T51" s="85" t="s">
        <v>301</v>
      </c>
      <c r="U51" s="89" t="s">
        <v>303</v>
      </c>
      <c r="V51" s="89" t="s">
        <v>303</v>
      </c>
      <c r="W51" s="87">
        <v>43488.379375</v>
      </c>
      <c r="X51" s="89" t="s">
        <v>354</v>
      </c>
      <c r="Y51" s="85"/>
      <c r="Z51" s="85"/>
      <c r="AA51" s="91" t="s">
        <v>416</v>
      </c>
      <c r="AB51" s="85"/>
      <c r="AC51" s="85" t="b">
        <v>0</v>
      </c>
      <c r="AD51" s="85">
        <v>0</v>
      </c>
      <c r="AE51" s="91" t="s">
        <v>430</v>
      </c>
      <c r="AF51" s="85" t="b">
        <v>0</v>
      </c>
      <c r="AG51" s="85" t="s">
        <v>431</v>
      </c>
      <c r="AH51" s="85"/>
      <c r="AI51" s="91" t="s">
        <v>430</v>
      </c>
      <c r="AJ51" s="85" t="b">
        <v>0</v>
      </c>
      <c r="AK51" s="85">
        <v>64</v>
      </c>
      <c r="AL51" s="91" t="s">
        <v>428</v>
      </c>
      <c r="AM51" s="85" t="s">
        <v>434</v>
      </c>
      <c r="AN51" s="85" t="b">
        <v>0</v>
      </c>
      <c r="AO51" s="91" t="s">
        <v>428</v>
      </c>
      <c r="AP51" s="85" t="s">
        <v>196</v>
      </c>
      <c r="AQ51" s="85">
        <v>0</v>
      </c>
      <c r="AR51" s="85">
        <v>0</v>
      </c>
      <c r="AS51" s="85"/>
      <c r="AT51" s="85"/>
      <c r="AU51" s="85"/>
      <c r="AV51" s="85"/>
      <c r="AW51" s="85"/>
      <c r="AX51" s="85"/>
      <c r="AY51" s="85"/>
      <c r="AZ51" s="85"/>
      <c r="BA51">
        <v>1</v>
      </c>
      <c r="BB51" s="84" t="str">
        <f>REPLACE(INDEX(GroupVertices[Group],MATCH(Edges[[#This Row],[Vertex 1]],GroupVertices[Vertex],0)),1,1,"")</f>
        <v>1</v>
      </c>
      <c r="BC51" s="84" t="str">
        <f>REPLACE(INDEX(GroupVertices[Group],MATCH(Edges[[#This Row],[Vertex 2]],GroupVertices[Vertex],0)),1,1,"")</f>
        <v>1</v>
      </c>
      <c r="BD51" s="51">
        <v>2</v>
      </c>
      <c r="BE51" s="52">
        <v>22.22222222222222</v>
      </c>
      <c r="BF51" s="51">
        <v>1</v>
      </c>
      <c r="BG51" s="52">
        <v>11.11111111111111</v>
      </c>
      <c r="BH51" s="51">
        <v>0</v>
      </c>
      <c r="BI51" s="52">
        <v>0</v>
      </c>
      <c r="BJ51" s="51">
        <v>6</v>
      </c>
      <c r="BK51" s="52">
        <v>66.66666666666667</v>
      </c>
      <c r="BL51" s="51">
        <v>9</v>
      </c>
    </row>
    <row r="52" spans="1:64" ht="15">
      <c r="A52" s="83" t="s">
        <v>281</v>
      </c>
      <c r="B52" s="83" t="s">
        <v>292</v>
      </c>
      <c r="C52" s="53" t="s">
        <v>1022</v>
      </c>
      <c r="D52" s="54">
        <v>3</v>
      </c>
      <c r="E52" s="53" t="s">
        <v>132</v>
      </c>
      <c r="F52" s="55">
        <v>32</v>
      </c>
      <c r="G52" s="53"/>
      <c r="H52" s="57"/>
      <c r="I52" s="56"/>
      <c r="J52" s="56"/>
      <c r="K52" s="36" t="s">
        <v>65</v>
      </c>
      <c r="L52" s="62">
        <v>52</v>
      </c>
      <c r="M52" s="62"/>
      <c r="N52" s="63"/>
      <c r="O52" s="85" t="s">
        <v>294</v>
      </c>
      <c r="P52" s="87">
        <v>43488.39329861111</v>
      </c>
      <c r="Q52" s="85" t="s">
        <v>296</v>
      </c>
      <c r="R52" s="85"/>
      <c r="S52" s="85"/>
      <c r="T52" s="85" t="s">
        <v>301</v>
      </c>
      <c r="U52" s="89" t="s">
        <v>303</v>
      </c>
      <c r="V52" s="89" t="s">
        <v>303</v>
      </c>
      <c r="W52" s="87">
        <v>43488.39329861111</v>
      </c>
      <c r="X52" s="89" t="s">
        <v>355</v>
      </c>
      <c r="Y52" s="85"/>
      <c r="Z52" s="85"/>
      <c r="AA52" s="91" t="s">
        <v>417</v>
      </c>
      <c r="AB52" s="85"/>
      <c r="AC52" s="85" t="b">
        <v>0</v>
      </c>
      <c r="AD52" s="85">
        <v>0</v>
      </c>
      <c r="AE52" s="91" t="s">
        <v>430</v>
      </c>
      <c r="AF52" s="85" t="b">
        <v>0</v>
      </c>
      <c r="AG52" s="85" t="s">
        <v>431</v>
      </c>
      <c r="AH52" s="85"/>
      <c r="AI52" s="91" t="s">
        <v>430</v>
      </c>
      <c r="AJ52" s="85" t="b">
        <v>0</v>
      </c>
      <c r="AK52" s="85">
        <v>64</v>
      </c>
      <c r="AL52" s="91" t="s">
        <v>428</v>
      </c>
      <c r="AM52" s="85" t="s">
        <v>434</v>
      </c>
      <c r="AN52" s="85" t="b">
        <v>0</v>
      </c>
      <c r="AO52" s="91" t="s">
        <v>428</v>
      </c>
      <c r="AP52" s="85" t="s">
        <v>196</v>
      </c>
      <c r="AQ52" s="85">
        <v>0</v>
      </c>
      <c r="AR52" s="85">
        <v>0</v>
      </c>
      <c r="AS52" s="85"/>
      <c r="AT52" s="85"/>
      <c r="AU52" s="85"/>
      <c r="AV52" s="85"/>
      <c r="AW52" s="85"/>
      <c r="AX52" s="85"/>
      <c r="AY52" s="85"/>
      <c r="AZ52" s="85"/>
      <c r="BA52">
        <v>1</v>
      </c>
      <c r="BB52" s="84" t="str">
        <f>REPLACE(INDEX(GroupVertices[Group],MATCH(Edges[[#This Row],[Vertex 1]],GroupVertices[Vertex],0)),1,1,"")</f>
        <v>1</v>
      </c>
      <c r="BC52" s="84" t="str">
        <f>REPLACE(INDEX(GroupVertices[Group],MATCH(Edges[[#This Row],[Vertex 2]],GroupVertices[Vertex],0)),1,1,"")</f>
        <v>1</v>
      </c>
      <c r="BD52" s="51">
        <v>2</v>
      </c>
      <c r="BE52" s="52">
        <v>22.22222222222222</v>
      </c>
      <c r="BF52" s="51">
        <v>1</v>
      </c>
      <c r="BG52" s="52">
        <v>11.11111111111111</v>
      </c>
      <c r="BH52" s="51">
        <v>0</v>
      </c>
      <c r="BI52" s="52">
        <v>0</v>
      </c>
      <c r="BJ52" s="51">
        <v>6</v>
      </c>
      <c r="BK52" s="52">
        <v>66.66666666666667</v>
      </c>
      <c r="BL52" s="51">
        <v>9</v>
      </c>
    </row>
    <row r="53" spans="1:64" ht="15">
      <c r="A53" s="83" t="s">
        <v>282</v>
      </c>
      <c r="B53" s="83" t="s">
        <v>292</v>
      </c>
      <c r="C53" s="53" t="s">
        <v>1022</v>
      </c>
      <c r="D53" s="54">
        <v>3</v>
      </c>
      <c r="E53" s="53" t="s">
        <v>132</v>
      </c>
      <c r="F53" s="55">
        <v>32</v>
      </c>
      <c r="G53" s="53"/>
      <c r="H53" s="57"/>
      <c r="I53" s="56"/>
      <c r="J53" s="56"/>
      <c r="K53" s="36" t="s">
        <v>65</v>
      </c>
      <c r="L53" s="62">
        <v>53</v>
      </c>
      <c r="M53" s="62"/>
      <c r="N53" s="63"/>
      <c r="O53" s="85" t="s">
        <v>294</v>
      </c>
      <c r="P53" s="87">
        <v>43488.42959490741</v>
      </c>
      <c r="Q53" s="85" t="s">
        <v>296</v>
      </c>
      <c r="R53" s="85"/>
      <c r="S53" s="85"/>
      <c r="T53" s="85" t="s">
        <v>301</v>
      </c>
      <c r="U53" s="89" t="s">
        <v>303</v>
      </c>
      <c r="V53" s="89" t="s">
        <v>303</v>
      </c>
      <c r="W53" s="87">
        <v>43488.42959490741</v>
      </c>
      <c r="X53" s="89" t="s">
        <v>356</v>
      </c>
      <c r="Y53" s="85"/>
      <c r="Z53" s="85"/>
      <c r="AA53" s="91" t="s">
        <v>418</v>
      </c>
      <c r="AB53" s="85"/>
      <c r="AC53" s="85" t="b">
        <v>0</v>
      </c>
      <c r="AD53" s="85">
        <v>0</v>
      </c>
      <c r="AE53" s="91" t="s">
        <v>430</v>
      </c>
      <c r="AF53" s="85" t="b">
        <v>0</v>
      </c>
      <c r="AG53" s="85" t="s">
        <v>431</v>
      </c>
      <c r="AH53" s="85"/>
      <c r="AI53" s="91" t="s">
        <v>430</v>
      </c>
      <c r="AJ53" s="85" t="b">
        <v>0</v>
      </c>
      <c r="AK53" s="85">
        <v>64</v>
      </c>
      <c r="AL53" s="91" t="s">
        <v>428</v>
      </c>
      <c r="AM53" s="85" t="s">
        <v>441</v>
      </c>
      <c r="AN53" s="85" t="b">
        <v>0</v>
      </c>
      <c r="AO53" s="91" t="s">
        <v>428</v>
      </c>
      <c r="AP53" s="85" t="s">
        <v>196</v>
      </c>
      <c r="AQ53" s="85">
        <v>0</v>
      </c>
      <c r="AR53" s="85">
        <v>0</v>
      </c>
      <c r="AS53" s="85"/>
      <c r="AT53" s="85"/>
      <c r="AU53" s="85"/>
      <c r="AV53" s="85"/>
      <c r="AW53" s="85"/>
      <c r="AX53" s="85"/>
      <c r="AY53" s="85"/>
      <c r="AZ53" s="85"/>
      <c r="BA53">
        <v>1</v>
      </c>
      <c r="BB53" s="84" t="str">
        <f>REPLACE(INDEX(GroupVertices[Group],MATCH(Edges[[#This Row],[Vertex 1]],GroupVertices[Vertex],0)),1,1,"")</f>
        <v>1</v>
      </c>
      <c r="BC53" s="84" t="str">
        <f>REPLACE(INDEX(GroupVertices[Group],MATCH(Edges[[#This Row],[Vertex 2]],GroupVertices[Vertex],0)),1,1,"")</f>
        <v>1</v>
      </c>
      <c r="BD53" s="51">
        <v>2</v>
      </c>
      <c r="BE53" s="52">
        <v>22.22222222222222</v>
      </c>
      <c r="BF53" s="51">
        <v>1</v>
      </c>
      <c r="BG53" s="52">
        <v>11.11111111111111</v>
      </c>
      <c r="BH53" s="51">
        <v>0</v>
      </c>
      <c r="BI53" s="52">
        <v>0</v>
      </c>
      <c r="BJ53" s="51">
        <v>6</v>
      </c>
      <c r="BK53" s="52">
        <v>66.66666666666667</v>
      </c>
      <c r="BL53" s="51">
        <v>9</v>
      </c>
    </row>
    <row r="54" spans="1:64" ht="15">
      <c r="A54" s="83" t="s">
        <v>283</v>
      </c>
      <c r="B54" s="83" t="s">
        <v>292</v>
      </c>
      <c r="C54" s="53" t="s">
        <v>1022</v>
      </c>
      <c r="D54" s="54">
        <v>3</v>
      </c>
      <c r="E54" s="53" t="s">
        <v>132</v>
      </c>
      <c r="F54" s="55">
        <v>32</v>
      </c>
      <c r="G54" s="53"/>
      <c r="H54" s="57"/>
      <c r="I54" s="56"/>
      <c r="J54" s="56"/>
      <c r="K54" s="36" t="s">
        <v>65</v>
      </c>
      <c r="L54" s="62">
        <v>54</v>
      </c>
      <c r="M54" s="62"/>
      <c r="N54" s="63"/>
      <c r="O54" s="85" t="s">
        <v>294</v>
      </c>
      <c r="P54" s="87">
        <v>43488.47305555556</v>
      </c>
      <c r="Q54" s="85" t="s">
        <v>296</v>
      </c>
      <c r="R54" s="85"/>
      <c r="S54" s="85"/>
      <c r="T54" s="85" t="s">
        <v>301</v>
      </c>
      <c r="U54" s="89" t="s">
        <v>303</v>
      </c>
      <c r="V54" s="89" t="s">
        <v>303</v>
      </c>
      <c r="W54" s="87">
        <v>43488.47305555556</v>
      </c>
      <c r="X54" s="89" t="s">
        <v>357</v>
      </c>
      <c r="Y54" s="85"/>
      <c r="Z54" s="85"/>
      <c r="AA54" s="91" t="s">
        <v>419</v>
      </c>
      <c r="AB54" s="85"/>
      <c r="AC54" s="85" t="b">
        <v>0</v>
      </c>
      <c r="AD54" s="85">
        <v>0</v>
      </c>
      <c r="AE54" s="91" t="s">
        <v>430</v>
      </c>
      <c r="AF54" s="85" t="b">
        <v>0</v>
      </c>
      <c r="AG54" s="85" t="s">
        <v>431</v>
      </c>
      <c r="AH54" s="85"/>
      <c r="AI54" s="91" t="s">
        <v>430</v>
      </c>
      <c r="AJ54" s="85" t="b">
        <v>0</v>
      </c>
      <c r="AK54" s="85">
        <v>64</v>
      </c>
      <c r="AL54" s="91" t="s">
        <v>428</v>
      </c>
      <c r="AM54" s="85" t="s">
        <v>436</v>
      </c>
      <c r="AN54" s="85" t="b">
        <v>0</v>
      </c>
      <c r="AO54" s="91" t="s">
        <v>428</v>
      </c>
      <c r="AP54" s="85" t="s">
        <v>196</v>
      </c>
      <c r="AQ54" s="85">
        <v>0</v>
      </c>
      <c r="AR54" s="85">
        <v>0</v>
      </c>
      <c r="AS54" s="85"/>
      <c r="AT54" s="85"/>
      <c r="AU54" s="85"/>
      <c r="AV54" s="85"/>
      <c r="AW54" s="85"/>
      <c r="AX54" s="85"/>
      <c r="AY54" s="85"/>
      <c r="AZ54" s="85"/>
      <c r="BA54">
        <v>1</v>
      </c>
      <c r="BB54" s="84" t="str">
        <f>REPLACE(INDEX(GroupVertices[Group],MATCH(Edges[[#This Row],[Vertex 1]],GroupVertices[Vertex],0)),1,1,"")</f>
        <v>1</v>
      </c>
      <c r="BC54" s="84" t="str">
        <f>REPLACE(INDEX(GroupVertices[Group],MATCH(Edges[[#This Row],[Vertex 2]],GroupVertices[Vertex],0)),1,1,"")</f>
        <v>1</v>
      </c>
      <c r="BD54" s="51">
        <v>2</v>
      </c>
      <c r="BE54" s="52">
        <v>22.22222222222222</v>
      </c>
      <c r="BF54" s="51">
        <v>1</v>
      </c>
      <c r="BG54" s="52">
        <v>11.11111111111111</v>
      </c>
      <c r="BH54" s="51">
        <v>0</v>
      </c>
      <c r="BI54" s="52">
        <v>0</v>
      </c>
      <c r="BJ54" s="51">
        <v>6</v>
      </c>
      <c r="BK54" s="52">
        <v>66.66666666666667</v>
      </c>
      <c r="BL54" s="51">
        <v>9</v>
      </c>
    </row>
    <row r="55" spans="1:64" ht="15">
      <c r="A55" s="83" t="s">
        <v>284</v>
      </c>
      <c r="B55" s="83" t="s">
        <v>292</v>
      </c>
      <c r="C55" s="53" t="s">
        <v>1022</v>
      </c>
      <c r="D55" s="54">
        <v>3</v>
      </c>
      <c r="E55" s="53" t="s">
        <v>132</v>
      </c>
      <c r="F55" s="55">
        <v>32</v>
      </c>
      <c r="G55" s="53"/>
      <c r="H55" s="57"/>
      <c r="I55" s="56"/>
      <c r="J55" s="56"/>
      <c r="K55" s="36" t="s">
        <v>65</v>
      </c>
      <c r="L55" s="62">
        <v>55</v>
      </c>
      <c r="M55" s="62"/>
      <c r="N55" s="63"/>
      <c r="O55" s="85" t="s">
        <v>294</v>
      </c>
      <c r="P55" s="87">
        <v>43488.50690972222</v>
      </c>
      <c r="Q55" s="85" t="s">
        <v>296</v>
      </c>
      <c r="R55" s="85"/>
      <c r="S55" s="85"/>
      <c r="T55" s="85" t="s">
        <v>301</v>
      </c>
      <c r="U55" s="89" t="s">
        <v>303</v>
      </c>
      <c r="V55" s="89" t="s">
        <v>303</v>
      </c>
      <c r="W55" s="87">
        <v>43488.50690972222</v>
      </c>
      <c r="X55" s="89" t="s">
        <v>358</v>
      </c>
      <c r="Y55" s="85"/>
      <c r="Z55" s="85"/>
      <c r="AA55" s="91" t="s">
        <v>420</v>
      </c>
      <c r="AB55" s="85"/>
      <c r="AC55" s="85" t="b">
        <v>0</v>
      </c>
      <c r="AD55" s="85">
        <v>0</v>
      </c>
      <c r="AE55" s="91" t="s">
        <v>430</v>
      </c>
      <c r="AF55" s="85" t="b">
        <v>0</v>
      </c>
      <c r="AG55" s="85" t="s">
        <v>431</v>
      </c>
      <c r="AH55" s="85"/>
      <c r="AI55" s="91" t="s">
        <v>430</v>
      </c>
      <c r="AJ55" s="85" t="b">
        <v>0</v>
      </c>
      <c r="AK55" s="85">
        <v>64</v>
      </c>
      <c r="AL55" s="91" t="s">
        <v>428</v>
      </c>
      <c r="AM55" s="85" t="s">
        <v>439</v>
      </c>
      <c r="AN55" s="85" t="b">
        <v>0</v>
      </c>
      <c r="AO55" s="91" t="s">
        <v>428</v>
      </c>
      <c r="AP55" s="85" t="s">
        <v>196</v>
      </c>
      <c r="AQ55" s="85">
        <v>0</v>
      </c>
      <c r="AR55" s="85">
        <v>0</v>
      </c>
      <c r="AS55" s="85"/>
      <c r="AT55" s="85"/>
      <c r="AU55" s="85"/>
      <c r="AV55" s="85"/>
      <c r="AW55" s="85"/>
      <c r="AX55" s="85"/>
      <c r="AY55" s="85"/>
      <c r="AZ55" s="85"/>
      <c r="BA55">
        <v>1</v>
      </c>
      <c r="BB55" s="84" t="str">
        <f>REPLACE(INDEX(GroupVertices[Group],MATCH(Edges[[#This Row],[Vertex 1]],GroupVertices[Vertex],0)),1,1,"")</f>
        <v>1</v>
      </c>
      <c r="BC55" s="84" t="str">
        <f>REPLACE(INDEX(GroupVertices[Group],MATCH(Edges[[#This Row],[Vertex 2]],GroupVertices[Vertex],0)),1,1,"")</f>
        <v>1</v>
      </c>
      <c r="BD55" s="51">
        <v>2</v>
      </c>
      <c r="BE55" s="52">
        <v>22.22222222222222</v>
      </c>
      <c r="BF55" s="51">
        <v>1</v>
      </c>
      <c r="BG55" s="52">
        <v>11.11111111111111</v>
      </c>
      <c r="BH55" s="51">
        <v>0</v>
      </c>
      <c r="BI55" s="52">
        <v>0</v>
      </c>
      <c r="BJ55" s="51">
        <v>6</v>
      </c>
      <c r="BK55" s="52">
        <v>66.66666666666667</v>
      </c>
      <c r="BL55" s="51">
        <v>9</v>
      </c>
    </row>
    <row r="56" spans="1:64" ht="15">
      <c r="A56" s="83" t="s">
        <v>285</v>
      </c>
      <c r="B56" s="83" t="s">
        <v>292</v>
      </c>
      <c r="C56" s="53" t="s">
        <v>1022</v>
      </c>
      <c r="D56" s="54">
        <v>3</v>
      </c>
      <c r="E56" s="53" t="s">
        <v>132</v>
      </c>
      <c r="F56" s="55">
        <v>32</v>
      </c>
      <c r="G56" s="53"/>
      <c r="H56" s="57"/>
      <c r="I56" s="56"/>
      <c r="J56" s="56"/>
      <c r="K56" s="36" t="s">
        <v>65</v>
      </c>
      <c r="L56" s="62">
        <v>56</v>
      </c>
      <c r="M56" s="62"/>
      <c r="N56" s="63"/>
      <c r="O56" s="85" t="s">
        <v>294</v>
      </c>
      <c r="P56" s="87">
        <v>43488.56384259259</v>
      </c>
      <c r="Q56" s="85" t="s">
        <v>296</v>
      </c>
      <c r="R56" s="85"/>
      <c r="S56" s="85"/>
      <c r="T56" s="85" t="s">
        <v>301</v>
      </c>
      <c r="U56" s="89" t="s">
        <v>303</v>
      </c>
      <c r="V56" s="89" t="s">
        <v>303</v>
      </c>
      <c r="W56" s="87">
        <v>43488.56384259259</v>
      </c>
      <c r="X56" s="89" t="s">
        <v>359</v>
      </c>
      <c r="Y56" s="85"/>
      <c r="Z56" s="85"/>
      <c r="AA56" s="91" t="s">
        <v>421</v>
      </c>
      <c r="AB56" s="85"/>
      <c r="AC56" s="85" t="b">
        <v>0</v>
      </c>
      <c r="AD56" s="85">
        <v>0</v>
      </c>
      <c r="AE56" s="91" t="s">
        <v>430</v>
      </c>
      <c r="AF56" s="85" t="b">
        <v>0</v>
      </c>
      <c r="AG56" s="85" t="s">
        <v>431</v>
      </c>
      <c r="AH56" s="85"/>
      <c r="AI56" s="91" t="s">
        <v>430</v>
      </c>
      <c r="AJ56" s="85" t="b">
        <v>0</v>
      </c>
      <c r="AK56" s="85">
        <v>64</v>
      </c>
      <c r="AL56" s="91" t="s">
        <v>428</v>
      </c>
      <c r="AM56" s="85" t="s">
        <v>438</v>
      </c>
      <c r="AN56" s="85" t="b">
        <v>0</v>
      </c>
      <c r="AO56" s="91" t="s">
        <v>428</v>
      </c>
      <c r="AP56" s="85" t="s">
        <v>196</v>
      </c>
      <c r="AQ56" s="85">
        <v>0</v>
      </c>
      <c r="AR56" s="85">
        <v>0</v>
      </c>
      <c r="AS56" s="85"/>
      <c r="AT56" s="85"/>
      <c r="AU56" s="85"/>
      <c r="AV56" s="85"/>
      <c r="AW56" s="85"/>
      <c r="AX56" s="85"/>
      <c r="AY56" s="85"/>
      <c r="AZ56" s="85"/>
      <c r="BA56">
        <v>1</v>
      </c>
      <c r="BB56" s="84" t="str">
        <f>REPLACE(INDEX(GroupVertices[Group],MATCH(Edges[[#This Row],[Vertex 1]],GroupVertices[Vertex],0)),1,1,"")</f>
        <v>1</v>
      </c>
      <c r="BC56" s="84" t="str">
        <f>REPLACE(INDEX(GroupVertices[Group],MATCH(Edges[[#This Row],[Vertex 2]],GroupVertices[Vertex],0)),1,1,"")</f>
        <v>1</v>
      </c>
      <c r="BD56" s="51">
        <v>2</v>
      </c>
      <c r="BE56" s="52">
        <v>22.22222222222222</v>
      </c>
      <c r="BF56" s="51">
        <v>1</v>
      </c>
      <c r="BG56" s="52">
        <v>11.11111111111111</v>
      </c>
      <c r="BH56" s="51">
        <v>0</v>
      </c>
      <c r="BI56" s="52">
        <v>0</v>
      </c>
      <c r="BJ56" s="51">
        <v>6</v>
      </c>
      <c r="BK56" s="52">
        <v>66.66666666666667</v>
      </c>
      <c r="BL56" s="51">
        <v>9</v>
      </c>
    </row>
    <row r="57" spans="1:64" ht="15">
      <c r="A57" s="83" t="s">
        <v>286</v>
      </c>
      <c r="B57" s="83" t="s">
        <v>292</v>
      </c>
      <c r="C57" s="53" t="s">
        <v>1022</v>
      </c>
      <c r="D57" s="54">
        <v>3</v>
      </c>
      <c r="E57" s="53" t="s">
        <v>132</v>
      </c>
      <c r="F57" s="55">
        <v>32</v>
      </c>
      <c r="G57" s="53"/>
      <c r="H57" s="57"/>
      <c r="I57" s="56"/>
      <c r="J57" s="56"/>
      <c r="K57" s="36" t="s">
        <v>65</v>
      </c>
      <c r="L57" s="62">
        <v>57</v>
      </c>
      <c r="M57" s="62"/>
      <c r="N57" s="63"/>
      <c r="O57" s="85" t="s">
        <v>294</v>
      </c>
      <c r="P57" s="87">
        <v>43488.56767361111</v>
      </c>
      <c r="Q57" s="85" t="s">
        <v>296</v>
      </c>
      <c r="R57" s="85"/>
      <c r="S57" s="85"/>
      <c r="T57" s="85" t="s">
        <v>301</v>
      </c>
      <c r="U57" s="89" t="s">
        <v>303</v>
      </c>
      <c r="V57" s="89" t="s">
        <v>303</v>
      </c>
      <c r="W57" s="87">
        <v>43488.56767361111</v>
      </c>
      <c r="X57" s="89" t="s">
        <v>360</v>
      </c>
      <c r="Y57" s="85"/>
      <c r="Z57" s="85"/>
      <c r="AA57" s="91" t="s">
        <v>422</v>
      </c>
      <c r="AB57" s="85"/>
      <c r="AC57" s="85" t="b">
        <v>0</v>
      </c>
      <c r="AD57" s="85">
        <v>0</v>
      </c>
      <c r="AE57" s="91" t="s">
        <v>430</v>
      </c>
      <c r="AF57" s="85" t="b">
        <v>0</v>
      </c>
      <c r="AG57" s="85" t="s">
        <v>431</v>
      </c>
      <c r="AH57" s="85"/>
      <c r="AI57" s="91" t="s">
        <v>430</v>
      </c>
      <c r="AJ57" s="85" t="b">
        <v>0</v>
      </c>
      <c r="AK57" s="85">
        <v>64</v>
      </c>
      <c r="AL57" s="91" t="s">
        <v>428</v>
      </c>
      <c r="AM57" s="85" t="s">
        <v>438</v>
      </c>
      <c r="AN57" s="85" t="b">
        <v>0</v>
      </c>
      <c r="AO57" s="91" t="s">
        <v>428</v>
      </c>
      <c r="AP57" s="85" t="s">
        <v>196</v>
      </c>
      <c r="AQ57" s="85">
        <v>0</v>
      </c>
      <c r="AR57" s="85">
        <v>0</v>
      </c>
      <c r="AS57" s="85"/>
      <c r="AT57" s="85"/>
      <c r="AU57" s="85"/>
      <c r="AV57" s="85"/>
      <c r="AW57" s="85"/>
      <c r="AX57" s="85"/>
      <c r="AY57" s="85"/>
      <c r="AZ57" s="85"/>
      <c r="BA57">
        <v>1</v>
      </c>
      <c r="BB57" s="84" t="str">
        <f>REPLACE(INDEX(GroupVertices[Group],MATCH(Edges[[#This Row],[Vertex 1]],GroupVertices[Vertex],0)),1,1,"")</f>
        <v>1</v>
      </c>
      <c r="BC57" s="84" t="str">
        <f>REPLACE(INDEX(GroupVertices[Group],MATCH(Edges[[#This Row],[Vertex 2]],GroupVertices[Vertex],0)),1,1,"")</f>
        <v>1</v>
      </c>
      <c r="BD57" s="51">
        <v>2</v>
      </c>
      <c r="BE57" s="52">
        <v>22.22222222222222</v>
      </c>
      <c r="BF57" s="51">
        <v>1</v>
      </c>
      <c r="BG57" s="52">
        <v>11.11111111111111</v>
      </c>
      <c r="BH57" s="51">
        <v>0</v>
      </c>
      <c r="BI57" s="52">
        <v>0</v>
      </c>
      <c r="BJ57" s="51">
        <v>6</v>
      </c>
      <c r="BK57" s="52">
        <v>66.66666666666667</v>
      </c>
      <c r="BL57" s="51">
        <v>9</v>
      </c>
    </row>
    <row r="58" spans="1:64" ht="15">
      <c r="A58" s="83" t="s">
        <v>287</v>
      </c>
      <c r="B58" s="83" t="s">
        <v>292</v>
      </c>
      <c r="C58" s="53" t="s">
        <v>1022</v>
      </c>
      <c r="D58" s="54">
        <v>3</v>
      </c>
      <c r="E58" s="53" t="s">
        <v>132</v>
      </c>
      <c r="F58" s="55">
        <v>32</v>
      </c>
      <c r="G58" s="53"/>
      <c r="H58" s="57"/>
      <c r="I58" s="56"/>
      <c r="J58" s="56"/>
      <c r="K58" s="36" t="s">
        <v>65</v>
      </c>
      <c r="L58" s="62">
        <v>58</v>
      </c>
      <c r="M58" s="62"/>
      <c r="N58" s="63"/>
      <c r="O58" s="85" t="s">
        <v>294</v>
      </c>
      <c r="P58" s="87">
        <v>43488.57309027778</v>
      </c>
      <c r="Q58" s="85" t="s">
        <v>296</v>
      </c>
      <c r="R58" s="85"/>
      <c r="S58" s="85"/>
      <c r="T58" s="85" t="s">
        <v>301</v>
      </c>
      <c r="U58" s="89" t="s">
        <v>303</v>
      </c>
      <c r="V58" s="89" t="s">
        <v>303</v>
      </c>
      <c r="W58" s="87">
        <v>43488.57309027778</v>
      </c>
      <c r="X58" s="89" t="s">
        <v>361</v>
      </c>
      <c r="Y58" s="85"/>
      <c r="Z58" s="85"/>
      <c r="AA58" s="91" t="s">
        <v>423</v>
      </c>
      <c r="AB58" s="85"/>
      <c r="AC58" s="85" t="b">
        <v>0</v>
      </c>
      <c r="AD58" s="85">
        <v>0</v>
      </c>
      <c r="AE58" s="91" t="s">
        <v>430</v>
      </c>
      <c r="AF58" s="85" t="b">
        <v>0</v>
      </c>
      <c r="AG58" s="85" t="s">
        <v>431</v>
      </c>
      <c r="AH58" s="85"/>
      <c r="AI58" s="91" t="s">
        <v>430</v>
      </c>
      <c r="AJ58" s="85" t="b">
        <v>0</v>
      </c>
      <c r="AK58" s="85">
        <v>64</v>
      </c>
      <c r="AL58" s="91" t="s">
        <v>428</v>
      </c>
      <c r="AM58" s="85" t="s">
        <v>438</v>
      </c>
      <c r="AN58" s="85" t="b">
        <v>0</v>
      </c>
      <c r="AO58" s="91" t="s">
        <v>428</v>
      </c>
      <c r="AP58" s="85" t="s">
        <v>196</v>
      </c>
      <c r="AQ58" s="85">
        <v>0</v>
      </c>
      <c r="AR58" s="85">
        <v>0</v>
      </c>
      <c r="AS58" s="85"/>
      <c r="AT58" s="85"/>
      <c r="AU58" s="85"/>
      <c r="AV58" s="85"/>
      <c r="AW58" s="85"/>
      <c r="AX58" s="85"/>
      <c r="AY58" s="85"/>
      <c r="AZ58" s="85"/>
      <c r="BA58">
        <v>1</v>
      </c>
      <c r="BB58" s="84" t="str">
        <f>REPLACE(INDEX(GroupVertices[Group],MATCH(Edges[[#This Row],[Vertex 1]],GroupVertices[Vertex],0)),1,1,"")</f>
        <v>1</v>
      </c>
      <c r="BC58" s="84" t="str">
        <f>REPLACE(INDEX(GroupVertices[Group],MATCH(Edges[[#This Row],[Vertex 2]],GroupVertices[Vertex],0)),1,1,"")</f>
        <v>1</v>
      </c>
      <c r="BD58" s="51">
        <v>2</v>
      </c>
      <c r="BE58" s="52">
        <v>22.22222222222222</v>
      </c>
      <c r="BF58" s="51">
        <v>1</v>
      </c>
      <c r="BG58" s="52">
        <v>11.11111111111111</v>
      </c>
      <c r="BH58" s="51">
        <v>0</v>
      </c>
      <c r="BI58" s="52">
        <v>0</v>
      </c>
      <c r="BJ58" s="51">
        <v>6</v>
      </c>
      <c r="BK58" s="52">
        <v>66.66666666666667</v>
      </c>
      <c r="BL58" s="51">
        <v>9</v>
      </c>
    </row>
    <row r="59" spans="1:64" ht="15">
      <c r="A59" s="83" t="s">
        <v>288</v>
      </c>
      <c r="B59" s="83" t="s">
        <v>288</v>
      </c>
      <c r="C59" s="53" t="s">
        <v>1022</v>
      </c>
      <c r="D59" s="54">
        <v>3</v>
      </c>
      <c r="E59" s="53" t="s">
        <v>132</v>
      </c>
      <c r="F59" s="55">
        <v>32</v>
      </c>
      <c r="G59" s="53"/>
      <c r="H59" s="57"/>
      <c r="I59" s="56"/>
      <c r="J59" s="56"/>
      <c r="K59" s="36" t="s">
        <v>65</v>
      </c>
      <c r="L59" s="62">
        <v>59</v>
      </c>
      <c r="M59" s="62"/>
      <c r="N59" s="63"/>
      <c r="O59" s="85" t="s">
        <v>196</v>
      </c>
      <c r="P59" s="87">
        <v>43488.57983796296</v>
      </c>
      <c r="Q59" s="85" t="s">
        <v>297</v>
      </c>
      <c r="R59" s="89" t="s">
        <v>299</v>
      </c>
      <c r="S59" s="85" t="s">
        <v>300</v>
      </c>
      <c r="T59" s="85" t="s">
        <v>302</v>
      </c>
      <c r="U59" s="85"/>
      <c r="V59" s="89" t="s">
        <v>305</v>
      </c>
      <c r="W59" s="87">
        <v>43488.57983796296</v>
      </c>
      <c r="X59" s="89" t="s">
        <v>362</v>
      </c>
      <c r="Y59" s="85"/>
      <c r="Z59" s="85"/>
      <c r="AA59" s="91" t="s">
        <v>424</v>
      </c>
      <c r="AB59" s="85"/>
      <c r="AC59" s="85" t="b">
        <v>0</v>
      </c>
      <c r="AD59" s="85">
        <v>0</v>
      </c>
      <c r="AE59" s="91" t="s">
        <v>430</v>
      </c>
      <c r="AF59" s="85" t="b">
        <v>1</v>
      </c>
      <c r="AG59" s="85" t="s">
        <v>432</v>
      </c>
      <c r="AH59" s="85"/>
      <c r="AI59" s="91" t="s">
        <v>428</v>
      </c>
      <c r="AJ59" s="85" t="b">
        <v>0</v>
      </c>
      <c r="AK59" s="85">
        <v>0</v>
      </c>
      <c r="AL59" s="91" t="s">
        <v>430</v>
      </c>
      <c r="AM59" s="85" t="s">
        <v>436</v>
      </c>
      <c r="AN59" s="85" t="b">
        <v>0</v>
      </c>
      <c r="AO59" s="91" t="s">
        <v>424</v>
      </c>
      <c r="AP59" s="85" t="s">
        <v>196</v>
      </c>
      <c r="AQ59" s="85">
        <v>0</v>
      </c>
      <c r="AR59" s="85">
        <v>0</v>
      </c>
      <c r="AS59" s="85"/>
      <c r="AT59" s="85"/>
      <c r="AU59" s="85"/>
      <c r="AV59" s="85"/>
      <c r="AW59" s="85"/>
      <c r="AX59" s="85"/>
      <c r="AY59" s="85"/>
      <c r="AZ59" s="85"/>
      <c r="BA59">
        <v>1</v>
      </c>
      <c r="BB59" s="84" t="str">
        <f>REPLACE(INDEX(GroupVertices[Group],MATCH(Edges[[#This Row],[Vertex 1]],GroupVertices[Vertex],0)),1,1,"")</f>
        <v>2</v>
      </c>
      <c r="BC59" s="84" t="str">
        <f>REPLACE(INDEX(GroupVertices[Group],MATCH(Edges[[#This Row],[Vertex 2]],GroupVertices[Vertex],0)),1,1,"")</f>
        <v>2</v>
      </c>
      <c r="BD59" s="51">
        <v>1</v>
      </c>
      <c r="BE59" s="52">
        <v>50</v>
      </c>
      <c r="BF59" s="51">
        <v>0</v>
      </c>
      <c r="BG59" s="52">
        <v>0</v>
      </c>
      <c r="BH59" s="51">
        <v>0</v>
      </c>
      <c r="BI59" s="52">
        <v>0</v>
      </c>
      <c r="BJ59" s="51">
        <v>1</v>
      </c>
      <c r="BK59" s="52">
        <v>50</v>
      </c>
      <c r="BL59" s="51">
        <v>2</v>
      </c>
    </row>
    <row r="60" spans="1:64" ht="15">
      <c r="A60" s="83" t="s">
        <v>289</v>
      </c>
      <c r="B60" s="83" t="s">
        <v>292</v>
      </c>
      <c r="C60" s="53" t="s">
        <v>1022</v>
      </c>
      <c r="D60" s="54">
        <v>3</v>
      </c>
      <c r="E60" s="53" t="s">
        <v>132</v>
      </c>
      <c r="F60" s="55">
        <v>32</v>
      </c>
      <c r="G60" s="53"/>
      <c r="H60" s="57"/>
      <c r="I60" s="56"/>
      <c r="J60" s="56"/>
      <c r="K60" s="36" t="s">
        <v>65</v>
      </c>
      <c r="L60" s="62">
        <v>60</v>
      </c>
      <c r="M60" s="62"/>
      <c r="N60" s="63"/>
      <c r="O60" s="85" t="s">
        <v>294</v>
      </c>
      <c r="P60" s="87">
        <v>43488.58400462963</v>
      </c>
      <c r="Q60" s="85" t="s">
        <v>296</v>
      </c>
      <c r="R60" s="85"/>
      <c r="S60" s="85"/>
      <c r="T60" s="85" t="s">
        <v>301</v>
      </c>
      <c r="U60" s="89" t="s">
        <v>303</v>
      </c>
      <c r="V60" s="89" t="s">
        <v>303</v>
      </c>
      <c r="W60" s="87">
        <v>43488.58400462963</v>
      </c>
      <c r="X60" s="89" t="s">
        <v>363</v>
      </c>
      <c r="Y60" s="85"/>
      <c r="Z60" s="85"/>
      <c r="AA60" s="91" t="s">
        <v>425</v>
      </c>
      <c r="AB60" s="85"/>
      <c r="AC60" s="85" t="b">
        <v>0</v>
      </c>
      <c r="AD60" s="85">
        <v>0</v>
      </c>
      <c r="AE60" s="91" t="s">
        <v>430</v>
      </c>
      <c r="AF60" s="85" t="b">
        <v>0</v>
      </c>
      <c r="AG60" s="85" t="s">
        <v>431</v>
      </c>
      <c r="AH60" s="85"/>
      <c r="AI60" s="91" t="s">
        <v>430</v>
      </c>
      <c r="AJ60" s="85" t="b">
        <v>0</v>
      </c>
      <c r="AK60" s="85">
        <v>64</v>
      </c>
      <c r="AL60" s="91" t="s">
        <v>428</v>
      </c>
      <c r="AM60" s="85" t="s">
        <v>436</v>
      </c>
      <c r="AN60" s="85" t="b">
        <v>0</v>
      </c>
      <c r="AO60" s="91" t="s">
        <v>428</v>
      </c>
      <c r="AP60" s="85" t="s">
        <v>196</v>
      </c>
      <c r="AQ60" s="85">
        <v>0</v>
      </c>
      <c r="AR60" s="85">
        <v>0</v>
      </c>
      <c r="AS60" s="85"/>
      <c r="AT60" s="85"/>
      <c r="AU60" s="85"/>
      <c r="AV60" s="85"/>
      <c r="AW60" s="85"/>
      <c r="AX60" s="85"/>
      <c r="AY60" s="85"/>
      <c r="AZ60" s="85"/>
      <c r="BA60">
        <v>1</v>
      </c>
      <c r="BB60" s="84" t="str">
        <f>REPLACE(INDEX(GroupVertices[Group],MATCH(Edges[[#This Row],[Vertex 1]],GroupVertices[Vertex],0)),1,1,"")</f>
        <v>1</v>
      </c>
      <c r="BC60" s="84" t="str">
        <f>REPLACE(INDEX(GroupVertices[Group],MATCH(Edges[[#This Row],[Vertex 2]],GroupVertices[Vertex],0)),1,1,"")</f>
        <v>1</v>
      </c>
      <c r="BD60" s="51">
        <v>2</v>
      </c>
      <c r="BE60" s="52">
        <v>22.22222222222222</v>
      </c>
      <c r="BF60" s="51">
        <v>1</v>
      </c>
      <c r="BG60" s="52">
        <v>11.11111111111111</v>
      </c>
      <c r="BH60" s="51">
        <v>0</v>
      </c>
      <c r="BI60" s="52">
        <v>0</v>
      </c>
      <c r="BJ60" s="51">
        <v>6</v>
      </c>
      <c r="BK60" s="52">
        <v>66.66666666666667</v>
      </c>
      <c r="BL60" s="51">
        <v>9</v>
      </c>
    </row>
    <row r="61" spans="1:64" ht="15">
      <c r="A61" s="83" t="s">
        <v>290</v>
      </c>
      <c r="B61" s="83" t="s">
        <v>292</v>
      </c>
      <c r="C61" s="53" t="s">
        <v>1022</v>
      </c>
      <c r="D61" s="54">
        <v>3</v>
      </c>
      <c r="E61" s="53" t="s">
        <v>132</v>
      </c>
      <c r="F61" s="55">
        <v>32</v>
      </c>
      <c r="G61" s="53"/>
      <c r="H61" s="57"/>
      <c r="I61" s="56"/>
      <c r="J61" s="56"/>
      <c r="K61" s="36" t="s">
        <v>65</v>
      </c>
      <c r="L61" s="62">
        <v>61</v>
      </c>
      <c r="M61" s="62"/>
      <c r="N61" s="63"/>
      <c r="O61" s="85" t="s">
        <v>294</v>
      </c>
      <c r="P61" s="87">
        <v>43488.59274305555</v>
      </c>
      <c r="Q61" s="85" t="s">
        <v>296</v>
      </c>
      <c r="R61" s="85"/>
      <c r="S61" s="85"/>
      <c r="T61" s="85" t="s">
        <v>301</v>
      </c>
      <c r="U61" s="89" t="s">
        <v>303</v>
      </c>
      <c r="V61" s="89" t="s">
        <v>303</v>
      </c>
      <c r="W61" s="87">
        <v>43488.59274305555</v>
      </c>
      <c r="X61" s="89" t="s">
        <v>364</v>
      </c>
      <c r="Y61" s="85"/>
      <c r="Z61" s="85"/>
      <c r="AA61" s="91" t="s">
        <v>426</v>
      </c>
      <c r="AB61" s="85"/>
      <c r="AC61" s="85" t="b">
        <v>0</v>
      </c>
      <c r="AD61" s="85">
        <v>0</v>
      </c>
      <c r="AE61" s="91" t="s">
        <v>430</v>
      </c>
      <c r="AF61" s="85" t="b">
        <v>0</v>
      </c>
      <c r="AG61" s="85" t="s">
        <v>431</v>
      </c>
      <c r="AH61" s="85"/>
      <c r="AI61" s="91" t="s">
        <v>430</v>
      </c>
      <c r="AJ61" s="85" t="b">
        <v>0</v>
      </c>
      <c r="AK61" s="85">
        <v>64</v>
      </c>
      <c r="AL61" s="91" t="s">
        <v>428</v>
      </c>
      <c r="AM61" s="85" t="s">
        <v>438</v>
      </c>
      <c r="AN61" s="85" t="b">
        <v>0</v>
      </c>
      <c r="AO61" s="91" t="s">
        <v>428</v>
      </c>
      <c r="AP61" s="85" t="s">
        <v>196</v>
      </c>
      <c r="AQ61" s="85">
        <v>0</v>
      </c>
      <c r="AR61" s="85">
        <v>0</v>
      </c>
      <c r="AS61" s="85"/>
      <c r="AT61" s="85"/>
      <c r="AU61" s="85"/>
      <c r="AV61" s="85"/>
      <c r="AW61" s="85"/>
      <c r="AX61" s="85"/>
      <c r="AY61" s="85"/>
      <c r="AZ61" s="85"/>
      <c r="BA61">
        <v>1</v>
      </c>
      <c r="BB61" s="84" t="str">
        <f>REPLACE(INDEX(GroupVertices[Group],MATCH(Edges[[#This Row],[Vertex 1]],GroupVertices[Vertex],0)),1,1,"")</f>
        <v>1</v>
      </c>
      <c r="BC61" s="84" t="str">
        <f>REPLACE(INDEX(GroupVertices[Group],MATCH(Edges[[#This Row],[Vertex 2]],GroupVertices[Vertex],0)),1,1,"")</f>
        <v>1</v>
      </c>
      <c r="BD61" s="51">
        <v>2</v>
      </c>
      <c r="BE61" s="52">
        <v>22.22222222222222</v>
      </c>
      <c r="BF61" s="51">
        <v>1</v>
      </c>
      <c r="BG61" s="52">
        <v>11.11111111111111</v>
      </c>
      <c r="BH61" s="51">
        <v>0</v>
      </c>
      <c r="BI61" s="52">
        <v>0</v>
      </c>
      <c r="BJ61" s="51">
        <v>6</v>
      </c>
      <c r="BK61" s="52">
        <v>66.66666666666667</v>
      </c>
      <c r="BL61" s="51">
        <v>9</v>
      </c>
    </row>
    <row r="62" spans="1:64" ht="15">
      <c r="A62" s="83" t="s">
        <v>291</v>
      </c>
      <c r="B62" s="83" t="s">
        <v>292</v>
      </c>
      <c r="C62" s="53" t="s">
        <v>1022</v>
      </c>
      <c r="D62" s="54">
        <v>3</v>
      </c>
      <c r="E62" s="53" t="s">
        <v>132</v>
      </c>
      <c r="F62" s="55">
        <v>32</v>
      </c>
      <c r="G62" s="53"/>
      <c r="H62" s="57"/>
      <c r="I62" s="56"/>
      <c r="J62" s="56"/>
      <c r="K62" s="36" t="s">
        <v>65</v>
      </c>
      <c r="L62" s="62">
        <v>62</v>
      </c>
      <c r="M62" s="62"/>
      <c r="N62" s="63"/>
      <c r="O62" s="85" t="s">
        <v>294</v>
      </c>
      <c r="P62" s="87">
        <v>43488.59568287037</v>
      </c>
      <c r="Q62" s="85" t="s">
        <v>296</v>
      </c>
      <c r="R62" s="85"/>
      <c r="S62" s="85"/>
      <c r="T62" s="85" t="s">
        <v>301</v>
      </c>
      <c r="U62" s="89" t="s">
        <v>303</v>
      </c>
      <c r="V62" s="89" t="s">
        <v>303</v>
      </c>
      <c r="W62" s="87">
        <v>43488.59568287037</v>
      </c>
      <c r="X62" s="89" t="s">
        <v>365</v>
      </c>
      <c r="Y62" s="85"/>
      <c r="Z62" s="85"/>
      <c r="AA62" s="91" t="s">
        <v>427</v>
      </c>
      <c r="AB62" s="85"/>
      <c r="AC62" s="85" t="b">
        <v>0</v>
      </c>
      <c r="AD62" s="85">
        <v>0</v>
      </c>
      <c r="AE62" s="91" t="s">
        <v>430</v>
      </c>
      <c r="AF62" s="85" t="b">
        <v>0</v>
      </c>
      <c r="AG62" s="85" t="s">
        <v>431</v>
      </c>
      <c r="AH62" s="85"/>
      <c r="AI62" s="91" t="s">
        <v>430</v>
      </c>
      <c r="AJ62" s="85" t="b">
        <v>0</v>
      </c>
      <c r="AK62" s="85">
        <v>64</v>
      </c>
      <c r="AL62" s="91" t="s">
        <v>428</v>
      </c>
      <c r="AM62" s="85" t="s">
        <v>434</v>
      </c>
      <c r="AN62" s="85" t="b">
        <v>0</v>
      </c>
      <c r="AO62" s="91" t="s">
        <v>428</v>
      </c>
      <c r="AP62" s="85" t="s">
        <v>196</v>
      </c>
      <c r="AQ62" s="85">
        <v>0</v>
      </c>
      <c r="AR62" s="85">
        <v>0</v>
      </c>
      <c r="AS62" s="85"/>
      <c r="AT62" s="85"/>
      <c r="AU62" s="85"/>
      <c r="AV62" s="85"/>
      <c r="AW62" s="85"/>
      <c r="AX62" s="85"/>
      <c r="AY62" s="85"/>
      <c r="AZ62" s="85"/>
      <c r="BA62">
        <v>1</v>
      </c>
      <c r="BB62" s="84" t="str">
        <f>REPLACE(INDEX(GroupVertices[Group],MATCH(Edges[[#This Row],[Vertex 1]],GroupVertices[Vertex],0)),1,1,"")</f>
        <v>1</v>
      </c>
      <c r="BC62" s="84" t="str">
        <f>REPLACE(INDEX(GroupVertices[Group],MATCH(Edges[[#This Row],[Vertex 2]],GroupVertices[Vertex],0)),1,1,"")</f>
        <v>1</v>
      </c>
      <c r="BD62" s="51">
        <v>2</v>
      </c>
      <c r="BE62" s="52">
        <v>22.22222222222222</v>
      </c>
      <c r="BF62" s="51">
        <v>1</v>
      </c>
      <c r="BG62" s="52">
        <v>11.11111111111111</v>
      </c>
      <c r="BH62" s="51">
        <v>0</v>
      </c>
      <c r="BI62" s="52">
        <v>0</v>
      </c>
      <c r="BJ62" s="51">
        <v>6</v>
      </c>
      <c r="BK62" s="52">
        <v>66.66666666666667</v>
      </c>
      <c r="BL62" s="51">
        <v>9</v>
      </c>
    </row>
    <row r="63" spans="1:64" ht="15">
      <c r="A63" s="83" t="s">
        <v>292</v>
      </c>
      <c r="B63" s="83" t="s">
        <v>292</v>
      </c>
      <c r="C63" s="53" t="s">
        <v>1022</v>
      </c>
      <c r="D63" s="54">
        <v>3</v>
      </c>
      <c r="E63" s="53" t="s">
        <v>132</v>
      </c>
      <c r="F63" s="55">
        <v>32</v>
      </c>
      <c r="G63" s="53"/>
      <c r="H63" s="57"/>
      <c r="I63" s="56"/>
      <c r="J63" s="56"/>
      <c r="K63" s="36" t="s">
        <v>65</v>
      </c>
      <c r="L63" s="62">
        <v>63</v>
      </c>
      <c r="M63" s="62"/>
      <c r="N63" s="63"/>
      <c r="O63" s="85" t="s">
        <v>196</v>
      </c>
      <c r="P63" s="87">
        <v>43488.11251157407</v>
      </c>
      <c r="Q63" s="85" t="s">
        <v>296</v>
      </c>
      <c r="R63" s="85"/>
      <c r="S63" s="85"/>
      <c r="T63" s="85" t="s">
        <v>301</v>
      </c>
      <c r="U63" s="89" t="s">
        <v>303</v>
      </c>
      <c r="V63" s="89" t="s">
        <v>303</v>
      </c>
      <c r="W63" s="87">
        <v>43488.11251157407</v>
      </c>
      <c r="X63" s="89" t="s">
        <v>366</v>
      </c>
      <c r="Y63" s="85"/>
      <c r="Z63" s="85"/>
      <c r="AA63" s="91" t="s">
        <v>428</v>
      </c>
      <c r="AB63" s="85"/>
      <c r="AC63" s="85" t="b">
        <v>0</v>
      </c>
      <c r="AD63" s="85">
        <v>278</v>
      </c>
      <c r="AE63" s="91" t="s">
        <v>430</v>
      </c>
      <c r="AF63" s="85" t="b">
        <v>0</v>
      </c>
      <c r="AG63" s="85" t="s">
        <v>431</v>
      </c>
      <c r="AH63" s="85"/>
      <c r="AI63" s="91" t="s">
        <v>430</v>
      </c>
      <c r="AJ63" s="85" t="b">
        <v>0</v>
      </c>
      <c r="AK63" s="85">
        <v>64</v>
      </c>
      <c r="AL63" s="91" t="s">
        <v>430</v>
      </c>
      <c r="AM63" s="85" t="s">
        <v>434</v>
      </c>
      <c r="AN63" s="85" t="b">
        <v>0</v>
      </c>
      <c r="AO63" s="91" t="s">
        <v>428</v>
      </c>
      <c r="AP63" s="85" t="s">
        <v>196</v>
      </c>
      <c r="AQ63" s="85">
        <v>0</v>
      </c>
      <c r="AR63" s="85">
        <v>0</v>
      </c>
      <c r="AS63" s="85"/>
      <c r="AT63" s="85"/>
      <c r="AU63" s="85"/>
      <c r="AV63" s="85"/>
      <c r="AW63" s="85"/>
      <c r="AX63" s="85"/>
      <c r="AY63" s="85"/>
      <c r="AZ63" s="85"/>
      <c r="BA63">
        <v>1</v>
      </c>
      <c r="BB63" s="84" t="str">
        <f>REPLACE(INDEX(GroupVertices[Group],MATCH(Edges[[#This Row],[Vertex 1]],GroupVertices[Vertex],0)),1,1,"")</f>
        <v>1</v>
      </c>
      <c r="BC63" s="84" t="str">
        <f>REPLACE(INDEX(GroupVertices[Group],MATCH(Edges[[#This Row],[Vertex 2]],GroupVertices[Vertex],0)),1,1,"")</f>
        <v>1</v>
      </c>
      <c r="BD63" s="51">
        <v>2</v>
      </c>
      <c r="BE63" s="52">
        <v>22.22222222222222</v>
      </c>
      <c r="BF63" s="51">
        <v>1</v>
      </c>
      <c r="BG63" s="52">
        <v>11.11111111111111</v>
      </c>
      <c r="BH63" s="51">
        <v>0</v>
      </c>
      <c r="BI63" s="52">
        <v>0</v>
      </c>
      <c r="BJ63" s="51">
        <v>6</v>
      </c>
      <c r="BK63" s="52">
        <v>66.66666666666667</v>
      </c>
      <c r="BL63" s="51">
        <v>9</v>
      </c>
    </row>
    <row r="64" spans="1:64" ht="15">
      <c r="A64" s="83" t="s">
        <v>293</v>
      </c>
      <c r="B64" s="83" t="s">
        <v>292</v>
      </c>
      <c r="C64" s="53" t="s">
        <v>1022</v>
      </c>
      <c r="D64" s="54">
        <v>3</v>
      </c>
      <c r="E64" s="53" t="s">
        <v>132</v>
      </c>
      <c r="F64" s="55">
        <v>32</v>
      </c>
      <c r="G64" s="53"/>
      <c r="H64" s="57"/>
      <c r="I64" s="56"/>
      <c r="J64" s="56"/>
      <c r="K64" s="36" t="s">
        <v>65</v>
      </c>
      <c r="L64" s="62">
        <v>64</v>
      </c>
      <c r="M64" s="62"/>
      <c r="N64" s="63"/>
      <c r="O64" s="85" t="s">
        <v>294</v>
      </c>
      <c r="P64" s="87">
        <v>43488.63888888889</v>
      </c>
      <c r="Q64" s="85" t="s">
        <v>296</v>
      </c>
      <c r="R64" s="85"/>
      <c r="S64" s="85"/>
      <c r="T64" s="85" t="s">
        <v>301</v>
      </c>
      <c r="U64" s="89" t="s">
        <v>303</v>
      </c>
      <c r="V64" s="89" t="s">
        <v>303</v>
      </c>
      <c r="W64" s="87">
        <v>43488.63888888889</v>
      </c>
      <c r="X64" s="89" t="s">
        <v>367</v>
      </c>
      <c r="Y64" s="85"/>
      <c r="Z64" s="85"/>
      <c r="AA64" s="91" t="s">
        <v>429</v>
      </c>
      <c r="AB64" s="85"/>
      <c r="AC64" s="85" t="b">
        <v>0</v>
      </c>
      <c r="AD64" s="85">
        <v>0</v>
      </c>
      <c r="AE64" s="91" t="s">
        <v>430</v>
      </c>
      <c r="AF64" s="85" t="b">
        <v>0</v>
      </c>
      <c r="AG64" s="85" t="s">
        <v>431</v>
      </c>
      <c r="AH64" s="85"/>
      <c r="AI64" s="91" t="s">
        <v>430</v>
      </c>
      <c r="AJ64" s="85" t="b">
        <v>0</v>
      </c>
      <c r="AK64" s="85">
        <v>64</v>
      </c>
      <c r="AL64" s="91" t="s">
        <v>428</v>
      </c>
      <c r="AM64" s="85" t="s">
        <v>436</v>
      </c>
      <c r="AN64" s="85" t="b">
        <v>0</v>
      </c>
      <c r="AO64" s="91" t="s">
        <v>428</v>
      </c>
      <c r="AP64" s="85" t="s">
        <v>196</v>
      </c>
      <c r="AQ64" s="85">
        <v>0</v>
      </c>
      <c r="AR64" s="85">
        <v>0</v>
      </c>
      <c r="AS64" s="85"/>
      <c r="AT64" s="85"/>
      <c r="AU64" s="85"/>
      <c r="AV64" s="85"/>
      <c r="AW64" s="85"/>
      <c r="AX64" s="85"/>
      <c r="AY64" s="85"/>
      <c r="AZ64" s="85"/>
      <c r="BA64">
        <v>1</v>
      </c>
      <c r="BB64" s="84" t="str">
        <f>REPLACE(INDEX(GroupVertices[Group],MATCH(Edges[[#This Row],[Vertex 1]],GroupVertices[Vertex],0)),1,1,"")</f>
        <v>1</v>
      </c>
      <c r="BC64" s="84" t="str">
        <f>REPLACE(INDEX(GroupVertices[Group],MATCH(Edges[[#This Row],[Vertex 2]],GroupVertices[Vertex],0)),1,1,"")</f>
        <v>1</v>
      </c>
      <c r="BD64" s="51">
        <v>2</v>
      </c>
      <c r="BE64" s="52">
        <v>22.22222222222222</v>
      </c>
      <c r="BF64" s="51">
        <v>1</v>
      </c>
      <c r="BG64" s="52">
        <v>11.11111111111111</v>
      </c>
      <c r="BH64" s="51">
        <v>0</v>
      </c>
      <c r="BI64" s="52">
        <v>0</v>
      </c>
      <c r="BJ64" s="51">
        <v>6</v>
      </c>
      <c r="BK64" s="52">
        <v>66.66666666666667</v>
      </c>
      <c r="BL64" s="51">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4"/>
    <dataValidation allowBlank="1" showErrorMessage="1" sqref="N2:N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4"/>
    <dataValidation allowBlank="1" showInputMessage="1" promptTitle="Edge Color" prompt="To select an optional edge color, right-click and select Select Color on the right-click menu." sqref="C3:C64"/>
    <dataValidation allowBlank="1" showInputMessage="1" promptTitle="Edge Width" prompt="Enter an optional edge width between 1 and 10." errorTitle="Invalid Edge Width" error="The optional edge width must be a whole number between 1 and 10." sqref="D3:D64"/>
    <dataValidation allowBlank="1" showInputMessage="1" promptTitle="Edge Opacity" prompt="Enter an optional edge opacity between 0 (transparent) and 100 (opaque)." errorTitle="Invalid Edge Opacity" error="The optional edge opacity must be a whole number between 0 and 10." sqref="F3:F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4">
      <formula1>ValidEdgeVisibilities</formula1>
    </dataValidation>
    <dataValidation allowBlank="1" showInputMessage="1" showErrorMessage="1" promptTitle="Vertex 1 Name" prompt="Enter the name of the edge's first vertex." sqref="A3:A64"/>
    <dataValidation allowBlank="1" showInputMessage="1" showErrorMessage="1" promptTitle="Vertex 2 Name" prompt="Enter the name of the edge's second vertex." sqref="B3:B64"/>
    <dataValidation allowBlank="1" showInputMessage="1" showErrorMessage="1" promptTitle="Edge Label" prompt="Enter an optional edge label." errorTitle="Invalid Edge Visibility" error="You have entered an unrecognized edge visibility.  Try selecting from the drop-down list instead." sqref="H3:H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4"/>
  </dataValidations>
  <hyperlinks>
    <hyperlink ref="R3" r:id="rId1" display="https://twitter.com/videotroph/status/1087805145960902656"/>
    <hyperlink ref="R59" r:id="rId2" display="https://twitter.com/StephanieKelton/status/1087903247803838466"/>
    <hyperlink ref="U4" r:id="rId3" display="https://pbs.twimg.com/media/DxkCPHKWwAAFsN-.jpg"/>
    <hyperlink ref="U5" r:id="rId4" display="https://pbs.twimg.com/media/DxkCPHKWwAAFsN-.jpg"/>
    <hyperlink ref="U6" r:id="rId5" display="https://pbs.twimg.com/media/DxkCPHKWwAAFsN-.jpg"/>
    <hyperlink ref="U7" r:id="rId6" display="https://pbs.twimg.com/media/DxkCPHKWwAAFsN-.jpg"/>
    <hyperlink ref="U8" r:id="rId7" display="https://pbs.twimg.com/media/DxkCPHKWwAAFsN-.jpg"/>
    <hyperlink ref="U9" r:id="rId8" display="https://pbs.twimg.com/media/DxkCPHKWwAAFsN-.jpg"/>
    <hyperlink ref="U10" r:id="rId9" display="https://pbs.twimg.com/media/DxkCPHKWwAAFsN-.jpg"/>
    <hyperlink ref="U11" r:id="rId10" display="https://pbs.twimg.com/media/DxkCPHKWwAAFsN-.jpg"/>
    <hyperlink ref="U12" r:id="rId11" display="https://pbs.twimg.com/media/DxkCPHKWwAAFsN-.jpg"/>
    <hyperlink ref="U13" r:id="rId12" display="https://pbs.twimg.com/media/DxkCPHKWwAAFsN-.jpg"/>
    <hyperlink ref="U14" r:id="rId13" display="https://pbs.twimg.com/media/DxkCPHKWwAAFsN-.jpg"/>
    <hyperlink ref="U15" r:id="rId14" display="https://pbs.twimg.com/media/DxkCPHKWwAAFsN-.jpg"/>
    <hyperlink ref="U16" r:id="rId15" display="https://pbs.twimg.com/media/DxkCPHKWwAAFsN-.jpg"/>
    <hyperlink ref="U17" r:id="rId16" display="https://pbs.twimg.com/media/DxkCPHKWwAAFsN-.jpg"/>
    <hyperlink ref="U18" r:id="rId17" display="https://pbs.twimg.com/media/DxkCPHKWwAAFsN-.jpg"/>
    <hyperlink ref="U19" r:id="rId18" display="https://pbs.twimg.com/media/DxkCPHKWwAAFsN-.jpg"/>
    <hyperlink ref="U20" r:id="rId19" display="https://pbs.twimg.com/media/DxkCPHKWwAAFsN-.jpg"/>
    <hyperlink ref="U21" r:id="rId20" display="https://pbs.twimg.com/media/DxkCPHKWwAAFsN-.jpg"/>
    <hyperlink ref="U22" r:id="rId21" display="https://pbs.twimg.com/media/DxkCPHKWwAAFsN-.jpg"/>
    <hyperlink ref="U23" r:id="rId22" display="https://pbs.twimg.com/media/DxkCPHKWwAAFsN-.jpg"/>
    <hyperlink ref="U24" r:id="rId23" display="https://pbs.twimg.com/media/DxkCPHKWwAAFsN-.jpg"/>
    <hyperlink ref="U25" r:id="rId24" display="https://pbs.twimg.com/media/DxkCPHKWwAAFsN-.jpg"/>
    <hyperlink ref="U26" r:id="rId25" display="https://pbs.twimg.com/media/DxkCPHKWwAAFsN-.jpg"/>
    <hyperlink ref="U27" r:id="rId26" display="https://pbs.twimg.com/media/DxkCPHKWwAAFsN-.jpg"/>
    <hyperlink ref="U28" r:id="rId27" display="https://pbs.twimg.com/media/DxkCPHKWwAAFsN-.jpg"/>
    <hyperlink ref="U29" r:id="rId28" display="https://pbs.twimg.com/media/DxkCPHKWwAAFsN-.jpg"/>
    <hyperlink ref="U30" r:id="rId29" display="https://pbs.twimg.com/media/DxkCPHKWwAAFsN-.jpg"/>
    <hyperlink ref="U31" r:id="rId30" display="https://pbs.twimg.com/media/DxkCPHKWwAAFsN-.jpg"/>
    <hyperlink ref="U32" r:id="rId31" display="https://pbs.twimg.com/media/DxkCPHKWwAAFsN-.jpg"/>
    <hyperlink ref="U33" r:id="rId32" display="https://pbs.twimg.com/media/DxkCPHKWwAAFsN-.jpg"/>
    <hyperlink ref="U34" r:id="rId33" display="https://pbs.twimg.com/media/DxkCPHKWwAAFsN-.jpg"/>
    <hyperlink ref="U35" r:id="rId34" display="https://pbs.twimg.com/media/DxkCPHKWwAAFsN-.jpg"/>
    <hyperlink ref="U36" r:id="rId35" display="https://pbs.twimg.com/media/DxkCPHKWwAAFsN-.jpg"/>
    <hyperlink ref="U37" r:id="rId36" display="https://pbs.twimg.com/media/DxkCPHKWwAAFsN-.jpg"/>
    <hyperlink ref="U38" r:id="rId37" display="https://pbs.twimg.com/media/DxkCPHKWwAAFsN-.jpg"/>
    <hyperlink ref="U39" r:id="rId38" display="https://pbs.twimg.com/media/DxkCPHKWwAAFsN-.jpg"/>
    <hyperlink ref="U40" r:id="rId39" display="https://pbs.twimg.com/media/DxkCPHKWwAAFsN-.jpg"/>
    <hyperlink ref="U41" r:id="rId40" display="https://pbs.twimg.com/media/DxkCPHKWwAAFsN-.jpg"/>
    <hyperlink ref="U42" r:id="rId41" display="https://pbs.twimg.com/media/DxkCPHKWwAAFsN-.jpg"/>
    <hyperlink ref="U43" r:id="rId42" display="https://pbs.twimg.com/media/DxkCPHKWwAAFsN-.jpg"/>
    <hyperlink ref="U44" r:id="rId43" display="https://pbs.twimg.com/media/DxkCPHKWwAAFsN-.jpg"/>
    <hyperlink ref="U45" r:id="rId44" display="https://pbs.twimg.com/media/DxkCPHKWwAAFsN-.jpg"/>
    <hyperlink ref="U46" r:id="rId45" display="https://pbs.twimg.com/media/DxkCPHKWwAAFsN-.jpg"/>
    <hyperlink ref="U47" r:id="rId46" display="https://pbs.twimg.com/media/DxkCPHKWwAAFsN-.jpg"/>
    <hyperlink ref="U48" r:id="rId47" display="https://pbs.twimg.com/media/DxkCPHKWwAAFsN-.jpg"/>
    <hyperlink ref="U49" r:id="rId48" display="https://pbs.twimg.com/media/DxkCPHKWwAAFsN-.jpg"/>
    <hyperlink ref="U50" r:id="rId49" display="https://pbs.twimg.com/media/DxkCPHKWwAAFsN-.jpg"/>
    <hyperlink ref="U51" r:id="rId50" display="https://pbs.twimg.com/media/DxkCPHKWwAAFsN-.jpg"/>
    <hyperlink ref="U52" r:id="rId51" display="https://pbs.twimg.com/media/DxkCPHKWwAAFsN-.jpg"/>
    <hyperlink ref="U53" r:id="rId52" display="https://pbs.twimg.com/media/DxkCPHKWwAAFsN-.jpg"/>
    <hyperlink ref="U54" r:id="rId53" display="https://pbs.twimg.com/media/DxkCPHKWwAAFsN-.jpg"/>
    <hyperlink ref="U55" r:id="rId54" display="https://pbs.twimg.com/media/DxkCPHKWwAAFsN-.jpg"/>
    <hyperlink ref="U56" r:id="rId55" display="https://pbs.twimg.com/media/DxkCPHKWwAAFsN-.jpg"/>
    <hyperlink ref="U57" r:id="rId56" display="https://pbs.twimg.com/media/DxkCPHKWwAAFsN-.jpg"/>
    <hyperlink ref="U58" r:id="rId57" display="https://pbs.twimg.com/media/DxkCPHKWwAAFsN-.jpg"/>
    <hyperlink ref="U60" r:id="rId58" display="https://pbs.twimg.com/media/DxkCPHKWwAAFsN-.jpg"/>
    <hyperlink ref="U61" r:id="rId59" display="https://pbs.twimg.com/media/DxkCPHKWwAAFsN-.jpg"/>
    <hyperlink ref="U62" r:id="rId60" display="https://pbs.twimg.com/media/DxkCPHKWwAAFsN-.jpg"/>
    <hyperlink ref="U63" r:id="rId61" display="https://pbs.twimg.com/media/DxkCPHKWwAAFsN-.jpg"/>
    <hyperlink ref="U64" r:id="rId62" display="https://pbs.twimg.com/media/DxkCPHKWwAAFsN-.jpg"/>
    <hyperlink ref="V3" r:id="rId63" display="http://pbs.twimg.com/profile_images/1057674892005433344/7QTVlFY0_normal.jpg"/>
    <hyperlink ref="V4" r:id="rId64" display="https://pbs.twimg.com/media/DxkCPHKWwAAFsN-.jpg"/>
    <hyperlink ref="V5" r:id="rId65" display="https://pbs.twimg.com/media/DxkCPHKWwAAFsN-.jpg"/>
    <hyperlink ref="V6" r:id="rId66" display="https://pbs.twimg.com/media/DxkCPHKWwAAFsN-.jpg"/>
    <hyperlink ref="V7" r:id="rId67" display="https://pbs.twimg.com/media/DxkCPHKWwAAFsN-.jpg"/>
    <hyperlink ref="V8" r:id="rId68" display="https://pbs.twimg.com/media/DxkCPHKWwAAFsN-.jpg"/>
    <hyperlink ref="V9" r:id="rId69" display="https://pbs.twimg.com/media/DxkCPHKWwAAFsN-.jpg"/>
    <hyperlink ref="V10" r:id="rId70" display="https://pbs.twimg.com/media/DxkCPHKWwAAFsN-.jpg"/>
    <hyperlink ref="V11" r:id="rId71" display="https://pbs.twimg.com/media/DxkCPHKWwAAFsN-.jpg"/>
    <hyperlink ref="V12" r:id="rId72" display="https://pbs.twimg.com/media/DxkCPHKWwAAFsN-.jpg"/>
    <hyperlink ref="V13" r:id="rId73" display="https://pbs.twimg.com/media/DxkCPHKWwAAFsN-.jpg"/>
    <hyperlink ref="V14" r:id="rId74" display="https://pbs.twimg.com/media/DxkCPHKWwAAFsN-.jpg"/>
    <hyperlink ref="V15" r:id="rId75" display="https://pbs.twimg.com/media/DxkCPHKWwAAFsN-.jpg"/>
    <hyperlink ref="V16" r:id="rId76" display="https://pbs.twimg.com/media/DxkCPHKWwAAFsN-.jpg"/>
    <hyperlink ref="V17" r:id="rId77" display="https://pbs.twimg.com/media/DxkCPHKWwAAFsN-.jpg"/>
    <hyperlink ref="V18" r:id="rId78" display="https://pbs.twimg.com/media/DxkCPHKWwAAFsN-.jpg"/>
    <hyperlink ref="V19" r:id="rId79" display="https://pbs.twimg.com/media/DxkCPHKWwAAFsN-.jpg"/>
    <hyperlink ref="V20" r:id="rId80" display="https://pbs.twimg.com/media/DxkCPHKWwAAFsN-.jpg"/>
    <hyperlink ref="V21" r:id="rId81" display="https://pbs.twimg.com/media/DxkCPHKWwAAFsN-.jpg"/>
    <hyperlink ref="V22" r:id="rId82" display="https://pbs.twimg.com/media/DxkCPHKWwAAFsN-.jpg"/>
    <hyperlink ref="V23" r:id="rId83" display="https://pbs.twimg.com/media/DxkCPHKWwAAFsN-.jpg"/>
    <hyperlink ref="V24" r:id="rId84" display="https://pbs.twimg.com/media/DxkCPHKWwAAFsN-.jpg"/>
    <hyperlink ref="V25" r:id="rId85" display="https://pbs.twimg.com/media/DxkCPHKWwAAFsN-.jpg"/>
    <hyperlink ref="V26" r:id="rId86" display="https://pbs.twimg.com/media/DxkCPHKWwAAFsN-.jpg"/>
    <hyperlink ref="V27" r:id="rId87" display="https://pbs.twimg.com/media/DxkCPHKWwAAFsN-.jpg"/>
    <hyperlink ref="V28" r:id="rId88" display="https://pbs.twimg.com/media/DxkCPHKWwAAFsN-.jpg"/>
    <hyperlink ref="V29" r:id="rId89" display="https://pbs.twimg.com/media/DxkCPHKWwAAFsN-.jpg"/>
    <hyperlink ref="V30" r:id="rId90" display="https://pbs.twimg.com/media/DxkCPHKWwAAFsN-.jpg"/>
    <hyperlink ref="V31" r:id="rId91" display="https://pbs.twimg.com/media/DxkCPHKWwAAFsN-.jpg"/>
    <hyperlink ref="V32" r:id="rId92" display="https://pbs.twimg.com/media/DxkCPHKWwAAFsN-.jpg"/>
    <hyperlink ref="V33" r:id="rId93" display="https://pbs.twimg.com/media/DxkCPHKWwAAFsN-.jpg"/>
    <hyperlink ref="V34" r:id="rId94" display="https://pbs.twimg.com/media/DxkCPHKWwAAFsN-.jpg"/>
    <hyperlink ref="V35" r:id="rId95" display="https://pbs.twimg.com/media/DxkCPHKWwAAFsN-.jpg"/>
    <hyperlink ref="V36" r:id="rId96" display="https://pbs.twimg.com/media/DxkCPHKWwAAFsN-.jpg"/>
    <hyperlink ref="V37" r:id="rId97" display="https://pbs.twimg.com/media/DxkCPHKWwAAFsN-.jpg"/>
    <hyperlink ref="V38" r:id="rId98" display="https://pbs.twimg.com/media/DxkCPHKWwAAFsN-.jpg"/>
    <hyperlink ref="V39" r:id="rId99" display="https://pbs.twimg.com/media/DxkCPHKWwAAFsN-.jpg"/>
    <hyperlink ref="V40" r:id="rId100" display="https://pbs.twimg.com/media/DxkCPHKWwAAFsN-.jpg"/>
    <hyperlink ref="V41" r:id="rId101" display="https://pbs.twimg.com/media/DxkCPHKWwAAFsN-.jpg"/>
    <hyperlink ref="V42" r:id="rId102" display="https://pbs.twimg.com/media/DxkCPHKWwAAFsN-.jpg"/>
    <hyperlink ref="V43" r:id="rId103" display="https://pbs.twimg.com/media/DxkCPHKWwAAFsN-.jpg"/>
    <hyperlink ref="V44" r:id="rId104" display="https://pbs.twimg.com/media/DxkCPHKWwAAFsN-.jpg"/>
    <hyperlink ref="V45" r:id="rId105" display="https://pbs.twimg.com/media/DxkCPHKWwAAFsN-.jpg"/>
    <hyperlink ref="V46" r:id="rId106" display="https://pbs.twimg.com/media/DxkCPHKWwAAFsN-.jpg"/>
    <hyperlink ref="V47" r:id="rId107" display="https://pbs.twimg.com/media/DxkCPHKWwAAFsN-.jpg"/>
    <hyperlink ref="V48" r:id="rId108" display="https://pbs.twimg.com/media/DxkCPHKWwAAFsN-.jpg"/>
    <hyperlink ref="V49" r:id="rId109" display="https://pbs.twimg.com/media/DxkCPHKWwAAFsN-.jpg"/>
    <hyperlink ref="V50" r:id="rId110" display="https://pbs.twimg.com/media/DxkCPHKWwAAFsN-.jpg"/>
    <hyperlink ref="V51" r:id="rId111" display="https://pbs.twimg.com/media/DxkCPHKWwAAFsN-.jpg"/>
    <hyperlink ref="V52" r:id="rId112" display="https://pbs.twimg.com/media/DxkCPHKWwAAFsN-.jpg"/>
    <hyperlink ref="V53" r:id="rId113" display="https://pbs.twimg.com/media/DxkCPHKWwAAFsN-.jpg"/>
    <hyperlink ref="V54" r:id="rId114" display="https://pbs.twimg.com/media/DxkCPHKWwAAFsN-.jpg"/>
    <hyperlink ref="V55" r:id="rId115" display="https://pbs.twimg.com/media/DxkCPHKWwAAFsN-.jpg"/>
    <hyperlink ref="V56" r:id="rId116" display="https://pbs.twimg.com/media/DxkCPHKWwAAFsN-.jpg"/>
    <hyperlink ref="V57" r:id="rId117" display="https://pbs.twimg.com/media/DxkCPHKWwAAFsN-.jpg"/>
    <hyperlink ref="V58" r:id="rId118" display="https://pbs.twimg.com/media/DxkCPHKWwAAFsN-.jpg"/>
    <hyperlink ref="V59" r:id="rId119" display="http://pbs.twimg.com/profile_images/885667939546005504/KiMt0T1S_normal.jpg"/>
    <hyperlink ref="V60" r:id="rId120" display="https://pbs.twimg.com/media/DxkCPHKWwAAFsN-.jpg"/>
    <hyperlink ref="V61" r:id="rId121" display="https://pbs.twimg.com/media/DxkCPHKWwAAFsN-.jpg"/>
    <hyperlink ref="V62" r:id="rId122" display="https://pbs.twimg.com/media/DxkCPHKWwAAFsN-.jpg"/>
    <hyperlink ref="V63" r:id="rId123" display="https://pbs.twimg.com/media/DxkCPHKWwAAFsN-.jpg"/>
    <hyperlink ref="V64" r:id="rId124" display="https://pbs.twimg.com/media/DxkCPHKWwAAFsN-.jpg"/>
    <hyperlink ref="X3" r:id="rId125" display="https://twitter.com/erinmbtaylor/status/1087875861326393344"/>
    <hyperlink ref="X4" r:id="rId126" display="https://twitter.com/dangerdaveball/status/1087903318146334720"/>
    <hyperlink ref="X5" r:id="rId127" display="https://twitter.com/alexqgb/status/1087903571553615872"/>
    <hyperlink ref="X6" r:id="rId128" display="https://twitter.com/matt_read_nz/status/1087903754861432833"/>
    <hyperlink ref="X7" r:id="rId129" display="https://twitter.com/lisamp925/status/1087903774876856323"/>
    <hyperlink ref="X8" r:id="rId130" display="https://twitter.com/pppatticake/status/1087904042490171392"/>
    <hyperlink ref="X9" r:id="rId131" display="https://twitter.com/my2meows/status/1087904182085009409"/>
    <hyperlink ref="X10" r:id="rId132" display="https://twitter.com/ziga_iglic/status/1087904489884012544"/>
    <hyperlink ref="X11" r:id="rId133" display="https://twitter.com/polrevolutionsv/status/1087904491335270401"/>
    <hyperlink ref="X12" r:id="rId134" display="https://twitter.com/nofuncdemo/status/1087904597446926339"/>
    <hyperlink ref="X13" r:id="rId135" display="https://twitter.com/bradvoracek/status/1087904730267803648"/>
    <hyperlink ref="X14" r:id="rId136" display="https://twitter.com/prezntval/status/1087904781975183360"/>
    <hyperlink ref="X15" r:id="rId137" display="https://twitter.com/wildflowersrq/status/1087904984639905792"/>
    <hyperlink ref="X16" r:id="rId138" display="https://twitter.com/brianmoylan4/status/1087905052906250241"/>
    <hyperlink ref="X17" r:id="rId139" display="https://twitter.com/ecoroberto/status/1087905796061462529"/>
    <hyperlink ref="X18" r:id="rId140" display="https://twitter.com/joekearns_psu/status/1087905886935355392"/>
    <hyperlink ref="X19" r:id="rId141" display="https://twitter.com/computerbugg/status/1087905908582055936"/>
    <hyperlink ref="X20" r:id="rId142" display="https://twitter.com/ruterwilligerjr/status/1087908322286686209"/>
    <hyperlink ref="X21" r:id="rId143" display="https://twitter.com/rick_carmody/status/1087911930507911168"/>
    <hyperlink ref="X22" r:id="rId144" display="https://twitter.com/zapradon/status/1087913941865545728"/>
    <hyperlink ref="X23" r:id="rId145" display="https://twitter.com/reformed_mind/status/1087913961238888448"/>
    <hyperlink ref="X24" r:id="rId146" display="https://twitter.com/socialista_jose/status/1087915107118592000"/>
    <hyperlink ref="X25" r:id="rId147" display="https://twitter.com/nualphaomegam/status/1087915176031145984"/>
    <hyperlink ref="X26" r:id="rId148" display="https://twitter.com/odirilesoul/status/1087917671918850048"/>
    <hyperlink ref="X27" r:id="rId149" display="https://twitter.com/netbacker/status/1087918718217318403"/>
    <hyperlink ref="X28" r:id="rId150" display="https://twitter.com/leftygrove/status/1087921077647491074"/>
    <hyperlink ref="X29" r:id="rId151" display="https://twitter.com/esoterikdude/status/1087925520757600258"/>
    <hyperlink ref="X30" r:id="rId152" display="https://twitter.com/paulbfagan/status/1087926607791063040"/>
    <hyperlink ref="X31" r:id="rId153" display="https://twitter.com/david_kell3/status/1087926744764559360"/>
    <hyperlink ref="X32" r:id="rId154" display="https://twitter.com/jabmorris/status/1087929231093436416"/>
    <hyperlink ref="X33" r:id="rId155" display="https://twitter.com/makarov__/status/1087934569062588417"/>
    <hyperlink ref="X34" r:id="rId156" display="https://twitter.com/cdbrzezinski/status/1087939028916334594"/>
    <hyperlink ref="X35" r:id="rId157" display="https://twitter.com/flowersxsilence/status/1087939557860036608"/>
    <hyperlink ref="X36" r:id="rId158" display="https://twitter.com/dan_nahum/status/1087943609951895554"/>
    <hyperlink ref="X37" r:id="rId159" display="https://twitter.com/hurtyowl/status/1087948856913002496"/>
    <hyperlink ref="X38" r:id="rId160" display="https://twitter.com/truman_town/status/1087952037160124416"/>
    <hyperlink ref="X39" r:id="rId161" display="https://twitter.com/dci_james/status/1087952541613199360"/>
    <hyperlink ref="X40" r:id="rId162" display="https://twitter.com/fadhelkaboub/status/1087952719355265024"/>
    <hyperlink ref="X41" r:id="rId163" display="https://twitter.com/tianran/status/1087963086554836992"/>
    <hyperlink ref="X42" r:id="rId164" display="https://twitter.com/brunopostle/status/1087967042676899842"/>
    <hyperlink ref="X43" r:id="rId165" display="https://twitter.com/analyticd/status/1087968633928732674"/>
    <hyperlink ref="X44" r:id="rId166" display="https://twitter.com/itsnotubutme/status/1087968709220712451"/>
    <hyperlink ref="X45" r:id="rId167" display="https://twitter.com/jmforcalifornia/status/1087969547930529792"/>
    <hyperlink ref="X46" r:id="rId168" display="https://twitter.com/pereira_joca/status/1087977011799384070"/>
    <hyperlink ref="X47" r:id="rId169" display="https://twitter.com/greenrd/status/1087978171188809729"/>
    <hyperlink ref="X48" r:id="rId170" display="https://twitter.com/kfredrickson23/status/1087987680812716035"/>
    <hyperlink ref="X49" r:id="rId171" display="https://twitter.com/pdwriter/status/1087988835382976513"/>
    <hyperlink ref="X50" r:id="rId172" display="https://twitter.com/ezquid/status/1087993430830170112"/>
    <hyperlink ref="X51" r:id="rId173" display="https://twitter.com/dehnts/status/1087999955778879488"/>
    <hyperlink ref="X52" r:id="rId174" display="https://twitter.com/thedudedj/status/1088005004517097473"/>
    <hyperlink ref="X53" r:id="rId175" display="https://twitter.com/bradbelltv/status/1088018157799985156"/>
    <hyperlink ref="X54" r:id="rId176" display="https://twitter.com/philforcongress/status/1088033907793166337"/>
    <hyperlink ref="X55" r:id="rId177" display="https://twitter.com/dalek_fan/status/1088046173427023872"/>
    <hyperlink ref="X56" r:id="rId178" display="https://twitter.com/caseytjaden/status/1088066807393648641"/>
    <hyperlink ref="X57" r:id="rId179" display="https://twitter.com/brucepatrick23/status/1088068192898113536"/>
    <hyperlink ref="X58" r:id="rId180" display="https://twitter.com/sdgrumbine/status/1088070156595707904"/>
    <hyperlink ref="X59" r:id="rId181" display="https://twitter.com/chrisatru/status/1088072602445320192"/>
    <hyperlink ref="X60" r:id="rId182" display="https://twitter.com/riklongenecker/status/1088074113950908417"/>
    <hyperlink ref="X61" r:id="rId183" display="https://twitter.com/dianabardsley/status/1088077277433417728"/>
    <hyperlink ref="X62" r:id="rId184" display="https://twitter.com/carolynmcc/status/1088078343398932480"/>
    <hyperlink ref="X63" r:id="rId185" display="https://twitter.com/stephaniekelton/status/1087903247803838466"/>
    <hyperlink ref="X64" r:id="rId186" display="https://twitter.com/gaius_publius/status/1088094002337988609"/>
  </hyperlinks>
  <printOptions/>
  <pageMargins left="0.7" right="0.7" top="0.75" bottom="0.75" header="0.3" footer="0.3"/>
  <pageSetup horizontalDpi="600" verticalDpi="600" orientation="portrait" r:id="rId190"/>
  <legacyDrawing r:id="rId188"/>
  <tableParts>
    <tablePart r:id="rId18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32371-83B3-49CF-92C8-7860AA9E3D5A}">
  <dimension ref="A1:G20"/>
  <sheetViews>
    <sheetView workbookViewId="0" topLeftCell="A1"/>
  </sheetViews>
  <sheetFormatPr defaultColWidth="9.140625" defaultRowHeight="15"/>
  <cols>
    <col min="1" max="1" width="7.421875" style="0" bestFit="1" customWidth="1"/>
    <col min="2" max="2" width="7.8515625" style="0" bestFit="1" customWidth="1"/>
    <col min="3" max="3" width="9.8515625" style="0" bestFit="1" customWidth="1"/>
    <col min="4" max="4" width="8.00390625" style="0" bestFit="1" customWidth="1"/>
    <col min="5" max="5" width="32.421875" style="0" bestFit="1" customWidth="1"/>
    <col min="6" max="6" width="33.421875" style="0" bestFit="1" customWidth="1"/>
    <col min="7" max="7" width="37.421875" style="0" bestFit="1" customWidth="1"/>
  </cols>
  <sheetData>
    <row r="1" spans="1:7" ht="14.3" customHeight="1">
      <c r="A1" s="13" t="s">
        <v>972</v>
      </c>
      <c r="B1" s="13" t="s">
        <v>973</v>
      </c>
      <c r="C1" s="13" t="s">
        <v>974</v>
      </c>
      <c r="D1" s="13" t="s">
        <v>144</v>
      </c>
      <c r="E1" s="13" t="s">
        <v>976</v>
      </c>
      <c r="F1" s="13" t="s">
        <v>977</v>
      </c>
      <c r="G1" s="13" t="s">
        <v>978</v>
      </c>
    </row>
    <row r="2" spans="1:7" ht="15">
      <c r="A2" s="84" t="s">
        <v>922</v>
      </c>
      <c r="B2" s="84">
        <v>124</v>
      </c>
      <c r="C2" s="128">
        <v>0.22302158273381295</v>
      </c>
      <c r="D2" s="84" t="s">
        <v>975</v>
      </c>
      <c r="E2" s="84"/>
      <c r="F2" s="84"/>
      <c r="G2" s="84"/>
    </row>
    <row r="3" spans="1:7" ht="15">
      <c r="A3" s="84" t="s">
        <v>923</v>
      </c>
      <c r="B3" s="84">
        <v>61</v>
      </c>
      <c r="C3" s="128">
        <v>0.10971223021582734</v>
      </c>
      <c r="D3" s="84" t="s">
        <v>975</v>
      </c>
      <c r="E3" s="84"/>
      <c r="F3" s="84"/>
      <c r="G3" s="84"/>
    </row>
    <row r="4" spans="1:7" ht="15">
      <c r="A4" s="84" t="s">
        <v>924</v>
      </c>
      <c r="B4" s="84">
        <v>0</v>
      </c>
      <c r="C4" s="128">
        <v>0</v>
      </c>
      <c r="D4" s="84" t="s">
        <v>975</v>
      </c>
      <c r="E4" s="84"/>
      <c r="F4" s="84"/>
      <c r="G4" s="84"/>
    </row>
    <row r="5" spans="1:7" ht="15">
      <c r="A5" s="84" t="s">
        <v>925</v>
      </c>
      <c r="B5" s="84">
        <v>371</v>
      </c>
      <c r="C5" s="128">
        <v>0.6672661870503598</v>
      </c>
      <c r="D5" s="84" t="s">
        <v>975</v>
      </c>
      <c r="E5" s="84"/>
      <c r="F5" s="84"/>
      <c r="G5" s="84"/>
    </row>
    <row r="6" spans="1:7" ht="15">
      <c r="A6" s="84" t="s">
        <v>926</v>
      </c>
      <c r="B6" s="84">
        <v>556</v>
      </c>
      <c r="C6" s="128">
        <v>1</v>
      </c>
      <c r="D6" s="84" t="s">
        <v>975</v>
      </c>
      <c r="E6" s="84"/>
      <c r="F6" s="84"/>
      <c r="G6" s="84"/>
    </row>
    <row r="7" spans="1:7" ht="15">
      <c r="A7" s="90" t="s">
        <v>916</v>
      </c>
      <c r="B7" s="90">
        <v>62</v>
      </c>
      <c r="C7" s="129">
        <v>0</v>
      </c>
      <c r="D7" s="90" t="s">
        <v>975</v>
      </c>
      <c r="E7" s="90" t="b">
        <v>0</v>
      </c>
      <c r="F7" s="90" t="b">
        <v>0</v>
      </c>
      <c r="G7" s="90" t="b">
        <v>0</v>
      </c>
    </row>
    <row r="8" spans="1:7" ht="15">
      <c r="A8" s="90" t="s">
        <v>917</v>
      </c>
      <c r="B8" s="90">
        <v>62</v>
      </c>
      <c r="C8" s="129">
        <v>0</v>
      </c>
      <c r="D8" s="90" t="s">
        <v>975</v>
      </c>
      <c r="E8" s="90" t="b">
        <v>1</v>
      </c>
      <c r="F8" s="90" t="b">
        <v>0</v>
      </c>
      <c r="G8" s="90" t="b">
        <v>0</v>
      </c>
    </row>
    <row r="9" spans="1:7" ht="15">
      <c r="A9" s="90" t="s">
        <v>927</v>
      </c>
      <c r="B9" s="90">
        <v>60</v>
      </c>
      <c r="C9" s="129">
        <v>0.0023155185552211845</v>
      </c>
      <c r="D9" s="90" t="s">
        <v>975</v>
      </c>
      <c r="E9" s="90" t="b">
        <v>0</v>
      </c>
      <c r="F9" s="90" t="b">
        <v>1</v>
      </c>
      <c r="G9" s="90" t="b">
        <v>0</v>
      </c>
    </row>
    <row r="10" spans="1:7" ht="15">
      <c r="A10" s="90" t="s">
        <v>928</v>
      </c>
      <c r="B10" s="90">
        <v>60</v>
      </c>
      <c r="C10" s="129">
        <v>0.0023155185552211845</v>
      </c>
      <c r="D10" s="90" t="s">
        <v>975</v>
      </c>
      <c r="E10" s="90" t="b">
        <v>0</v>
      </c>
      <c r="F10" s="90" t="b">
        <v>0</v>
      </c>
      <c r="G10" s="90" t="b">
        <v>0</v>
      </c>
    </row>
    <row r="11" spans="1:7" ht="15">
      <c r="A11" s="90" t="s">
        <v>929</v>
      </c>
      <c r="B11" s="90">
        <v>60</v>
      </c>
      <c r="C11" s="129">
        <v>0.0023155185552211845</v>
      </c>
      <c r="D11" s="90" t="s">
        <v>975</v>
      </c>
      <c r="E11" s="90" t="b">
        <v>1</v>
      </c>
      <c r="F11" s="90" t="b">
        <v>0</v>
      </c>
      <c r="G11" s="90" t="b">
        <v>0</v>
      </c>
    </row>
    <row r="12" spans="1:7" ht="15">
      <c r="A12" s="90" t="s">
        <v>931</v>
      </c>
      <c r="B12" s="90">
        <v>60</v>
      </c>
      <c r="C12" s="129">
        <v>0.0023155185552211845</v>
      </c>
      <c r="D12" s="90" t="s">
        <v>975</v>
      </c>
      <c r="E12" s="90" t="b">
        <v>0</v>
      </c>
      <c r="F12" s="90" t="b">
        <v>0</v>
      </c>
      <c r="G12" s="90" t="b">
        <v>0</v>
      </c>
    </row>
    <row r="13" spans="1:7" ht="15">
      <c r="A13" s="90" t="s">
        <v>927</v>
      </c>
      <c r="B13" s="90">
        <v>60</v>
      </c>
      <c r="C13" s="129">
        <v>0</v>
      </c>
      <c r="D13" s="90" t="s">
        <v>888</v>
      </c>
      <c r="E13" s="90" t="b">
        <v>0</v>
      </c>
      <c r="F13" s="90" t="b">
        <v>1</v>
      </c>
      <c r="G13" s="90" t="b">
        <v>0</v>
      </c>
    </row>
    <row r="14" spans="1:7" ht="15">
      <c r="A14" s="90" t="s">
        <v>928</v>
      </c>
      <c r="B14" s="90">
        <v>60</v>
      </c>
      <c r="C14" s="129">
        <v>0</v>
      </c>
      <c r="D14" s="90" t="s">
        <v>888</v>
      </c>
      <c r="E14" s="90" t="b">
        <v>0</v>
      </c>
      <c r="F14" s="90" t="b">
        <v>0</v>
      </c>
      <c r="G14" s="90" t="b">
        <v>0</v>
      </c>
    </row>
    <row r="15" spans="1:7" ht="15">
      <c r="A15" s="90" t="s">
        <v>929</v>
      </c>
      <c r="B15" s="90">
        <v>60</v>
      </c>
      <c r="C15" s="129">
        <v>0</v>
      </c>
      <c r="D15" s="90" t="s">
        <v>888</v>
      </c>
      <c r="E15" s="90" t="b">
        <v>1</v>
      </c>
      <c r="F15" s="90" t="b">
        <v>0</v>
      </c>
      <c r="G15" s="90" t="b">
        <v>0</v>
      </c>
    </row>
    <row r="16" spans="1:7" ht="15">
      <c r="A16" s="90" t="s">
        <v>931</v>
      </c>
      <c r="B16" s="90">
        <v>60</v>
      </c>
      <c r="C16" s="129">
        <v>0</v>
      </c>
      <c r="D16" s="90" t="s">
        <v>888</v>
      </c>
      <c r="E16" s="90" t="b">
        <v>0</v>
      </c>
      <c r="F16" s="90" t="b">
        <v>0</v>
      </c>
      <c r="G16" s="90" t="b">
        <v>0</v>
      </c>
    </row>
    <row r="17" spans="1:7" ht="15">
      <c r="A17" s="90" t="s">
        <v>916</v>
      </c>
      <c r="B17" s="90">
        <v>60</v>
      </c>
      <c r="C17" s="129">
        <v>0</v>
      </c>
      <c r="D17" s="90" t="s">
        <v>888</v>
      </c>
      <c r="E17" s="90" t="b">
        <v>0</v>
      </c>
      <c r="F17" s="90" t="b">
        <v>0</v>
      </c>
      <c r="G17" s="90" t="b">
        <v>0</v>
      </c>
    </row>
    <row r="18" spans="1:7" ht="15">
      <c r="A18" s="90" t="s">
        <v>917</v>
      </c>
      <c r="B18" s="90">
        <v>60</v>
      </c>
      <c r="C18" s="129">
        <v>0</v>
      </c>
      <c r="D18" s="90" t="s">
        <v>888</v>
      </c>
      <c r="E18" s="90" t="b">
        <v>1</v>
      </c>
      <c r="F18" s="90" t="b">
        <v>0</v>
      </c>
      <c r="G18" s="90" t="b">
        <v>0</v>
      </c>
    </row>
    <row r="19" spans="1:7" ht="15">
      <c r="A19" s="90" t="s">
        <v>916</v>
      </c>
      <c r="B19" s="90">
        <v>2</v>
      </c>
      <c r="C19" s="129">
        <v>0</v>
      </c>
      <c r="D19" s="90" t="s">
        <v>889</v>
      </c>
      <c r="E19" s="90" t="b">
        <v>0</v>
      </c>
      <c r="F19" s="90" t="b">
        <v>0</v>
      </c>
      <c r="G19" s="90" t="b">
        <v>0</v>
      </c>
    </row>
    <row r="20" spans="1:7" ht="15">
      <c r="A20" s="90" t="s">
        <v>917</v>
      </c>
      <c r="B20" s="90">
        <v>2</v>
      </c>
      <c r="C20" s="129">
        <v>0</v>
      </c>
      <c r="D20" s="90" t="s">
        <v>889</v>
      </c>
      <c r="E20" s="90" t="b">
        <v>1</v>
      </c>
      <c r="F20" s="90" t="b">
        <v>0</v>
      </c>
      <c r="G20" s="90"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152F5-7AD7-4654-B239-0056DE77FD21}">
  <dimension ref="A1:L11"/>
  <sheetViews>
    <sheetView workbookViewId="0" topLeftCell="A1"/>
  </sheetViews>
  <sheetFormatPr defaultColWidth="9.140625" defaultRowHeight="15"/>
  <cols>
    <col min="1" max="1" width="9.00390625" style="0" bestFit="1" customWidth="1"/>
    <col min="3" max="3" width="7.8515625" style="0" bestFit="1" customWidth="1"/>
    <col min="4" max="4" width="9.8515625" style="0" bestFit="1" customWidth="1"/>
    <col min="5" max="5" width="18.8515625" style="0" bestFit="1" customWidth="1"/>
    <col min="6" max="6" width="8.00390625" style="0" bestFit="1" customWidth="1"/>
    <col min="7" max="7" width="33.421875" style="0" bestFit="1" customWidth="1"/>
    <col min="8" max="8" width="34.421875" style="0" bestFit="1" customWidth="1"/>
    <col min="9" max="9" width="38.421875" style="0" bestFit="1" customWidth="1"/>
    <col min="10" max="10" width="33.421875" style="0" bestFit="1" customWidth="1"/>
    <col min="11" max="11" width="34.421875" style="0" bestFit="1" customWidth="1"/>
    <col min="12" max="12" width="38.421875" style="0" bestFit="1" customWidth="1"/>
  </cols>
  <sheetData>
    <row r="1" spans="1:12" ht="14.3" customHeight="1">
      <c r="A1" s="13" t="s">
        <v>979</v>
      </c>
      <c r="B1" s="13" t="s">
        <v>980</v>
      </c>
      <c r="C1" s="13" t="s">
        <v>973</v>
      </c>
      <c r="D1" s="13" t="s">
        <v>974</v>
      </c>
      <c r="E1" s="13" t="s">
        <v>981</v>
      </c>
      <c r="F1" s="13" t="s">
        <v>144</v>
      </c>
      <c r="G1" s="13" t="s">
        <v>982</v>
      </c>
      <c r="H1" s="13" t="s">
        <v>983</v>
      </c>
      <c r="I1" s="13" t="s">
        <v>984</v>
      </c>
      <c r="J1" s="13" t="s">
        <v>985</v>
      </c>
      <c r="K1" s="13" t="s">
        <v>986</v>
      </c>
      <c r="L1" s="13" t="s">
        <v>987</v>
      </c>
    </row>
    <row r="2" spans="1:12" ht="15">
      <c r="A2" s="90" t="s">
        <v>916</v>
      </c>
      <c r="B2" s="90" t="s">
        <v>917</v>
      </c>
      <c r="C2" s="90">
        <v>61</v>
      </c>
      <c r="D2" s="129">
        <v>0.001167406839394845</v>
      </c>
      <c r="E2" s="129">
        <v>0.7018085404664194</v>
      </c>
      <c r="F2" s="90" t="s">
        <v>975</v>
      </c>
      <c r="G2" s="90" t="b">
        <v>0</v>
      </c>
      <c r="H2" s="90" t="b">
        <v>0</v>
      </c>
      <c r="I2" s="90" t="b">
        <v>0</v>
      </c>
      <c r="J2" s="90" t="b">
        <v>1</v>
      </c>
      <c r="K2" s="90" t="b">
        <v>0</v>
      </c>
      <c r="L2" s="90" t="b">
        <v>0</v>
      </c>
    </row>
    <row r="3" spans="1:12" ht="15">
      <c r="A3" s="90" t="s">
        <v>927</v>
      </c>
      <c r="B3" s="90" t="s">
        <v>928</v>
      </c>
      <c r="C3" s="90">
        <v>60</v>
      </c>
      <c r="D3" s="129">
        <v>0.0023155185552211845</v>
      </c>
      <c r="E3" s="129">
        <v>0.7089871250935428</v>
      </c>
      <c r="F3" s="90" t="s">
        <v>975</v>
      </c>
      <c r="G3" s="90" t="b">
        <v>0</v>
      </c>
      <c r="H3" s="90" t="b">
        <v>1</v>
      </c>
      <c r="I3" s="90" t="b">
        <v>0</v>
      </c>
      <c r="J3" s="90" t="b">
        <v>0</v>
      </c>
      <c r="K3" s="90" t="b">
        <v>0</v>
      </c>
      <c r="L3" s="90" t="b">
        <v>0</v>
      </c>
    </row>
    <row r="4" spans="1:12" ht="15">
      <c r="A4" s="90" t="s">
        <v>928</v>
      </c>
      <c r="B4" s="90" t="s">
        <v>929</v>
      </c>
      <c r="C4" s="90">
        <v>60</v>
      </c>
      <c r="D4" s="129">
        <v>0.0023155185552211845</v>
      </c>
      <c r="E4" s="129">
        <v>0.7089871250935428</v>
      </c>
      <c r="F4" s="90" t="s">
        <v>975</v>
      </c>
      <c r="G4" s="90" t="b">
        <v>0</v>
      </c>
      <c r="H4" s="90" t="b">
        <v>0</v>
      </c>
      <c r="I4" s="90" t="b">
        <v>0</v>
      </c>
      <c r="J4" s="90" t="b">
        <v>1</v>
      </c>
      <c r="K4" s="90" t="b">
        <v>0</v>
      </c>
      <c r="L4" s="90" t="b">
        <v>0</v>
      </c>
    </row>
    <row r="5" spans="1:12" ht="15">
      <c r="A5" s="90" t="s">
        <v>929</v>
      </c>
      <c r="B5" s="90" t="s">
        <v>931</v>
      </c>
      <c r="C5" s="90">
        <v>60</v>
      </c>
      <c r="D5" s="129">
        <v>0.0023155185552211845</v>
      </c>
      <c r="E5" s="129">
        <v>0.7089871250935428</v>
      </c>
      <c r="F5" s="90" t="s">
        <v>975</v>
      </c>
      <c r="G5" s="90" t="b">
        <v>1</v>
      </c>
      <c r="H5" s="90" t="b">
        <v>0</v>
      </c>
      <c r="I5" s="90" t="b">
        <v>0</v>
      </c>
      <c r="J5" s="90" t="b">
        <v>0</v>
      </c>
      <c r="K5" s="90" t="b">
        <v>0</v>
      </c>
      <c r="L5" s="90" t="b">
        <v>0</v>
      </c>
    </row>
    <row r="6" spans="1:12" ht="15">
      <c r="A6" s="90" t="s">
        <v>931</v>
      </c>
      <c r="B6" s="90" t="s">
        <v>916</v>
      </c>
      <c r="C6" s="90">
        <v>60</v>
      </c>
      <c r="D6" s="129">
        <v>0.0023155185552211845</v>
      </c>
      <c r="E6" s="129">
        <v>0.6947466859789325</v>
      </c>
      <c r="F6" s="90" t="s">
        <v>975</v>
      </c>
      <c r="G6" s="90" t="b">
        <v>0</v>
      </c>
      <c r="H6" s="90" t="b">
        <v>0</v>
      </c>
      <c r="I6" s="90" t="b">
        <v>0</v>
      </c>
      <c r="J6" s="90" t="b">
        <v>0</v>
      </c>
      <c r="K6" s="90" t="b">
        <v>0</v>
      </c>
      <c r="L6" s="90" t="b">
        <v>0</v>
      </c>
    </row>
    <row r="7" spans="1:12" ht="15">
      <c r="A7" s="90" t="s">
        <v>927</v>
      </c>
      <c r="B7" s="90" t="s">
        <v>928</v>
      </c>
      <c r="C7" s="90">
        <v>60</v>
      </c>
      <c r="D7" s="129">
        <v>0</v>
      </c>
      <c r="E7" s="129">
        <v>0.6989700043360187</v>
      </c>
      <c r="F7" s="90" t="s">
        <v>888</v>
      </c>
      <c r="G7" s="90" t="b">
        <v>0</v>
      </c>
      <c r="H7" s="90" t="b">
        <v>1</v>
      </c>
      <c r="I7" s="90" t="b">
        <v>0</v>
      </c>
      <c r="J7" s="90" t="b">
        <v>0</v>
      </c>
      <c r="K7" s="90" t="b">
        <v>0</v>
      </c>
      <c r="L7" s="90" t="b">
        <v>0</v>
      </c>
    </row>
    <row r="8" spans="1:12" ht="15">
      <c r="A8" s="90" t="s">
        <v>928</v>
      </c>
      <c r="B8" s="90" t="s">
        <v>929</v>
      </c>
      <c r="C8" s="90">
        <v>60</v>
      </c>
      <c r="D8" s="129">
        <v>0</v>
      </c>
      <c r="E8" s="129">
        <v>0.6989700043360187</v>
      </c>
      <c r="F8" s="90" t="s">
        <v>888</v>
      </c>
      <c r="G8" s="90" t="b">
        <v>0</v>
      </c>
      <c r="H8" s="90" t="b">
        <v>0</v>
      </c>
      <c r="I8" s="90" t="b">
        <v>0</v>
      </c>
      <c r="J8" s="90" t="b">
        <v>1</v>
      </c>
      <c r="K8" s="90" t="b">
        <v>0</v>
      </c>
      <c r="L8" s="90" t="b">
        <v>0</v>
      </c>
    </row>
    <row r="9" spans="1:12" ht="15">
      <c r="A9" s="90" t="s">
        <v>929</v>
      </c>
      <c r="B9" s="90" t="s">
        <v>931</v>
      </c>
      <c r="C9" s="90">
        <v>60</v>
      </c>
      <c r="D9" s="129">
        <v>0</v>
      </c>
      <c r="E9" s="129">
        <v>0.6989700043360187</v>
      </c>
      <c r="F9" s="90" t="s">
        <v>888</v>
      </c>
      <c r="G9" s="90" t="b">
        <v>1</v>
      </c>
      <c r="H9" s="90" t="b">
        <v>0</v>
      </c>
      <c r="I9" s="90" t="b">
        <v>0</v>
      </c>
      <c r="J9" s="90" t="b">
        <v>0</v>
      </c>
      <c r="K9" s="90" t="b">
        <v>0</v>
      </c>
      <c r="L9" s="90" t="b">
        <v>0</v>
      </c>
    </row>
    <row r="10" spans="1:12" ht="15">
      <c r="A10" s="90" t="s">
        <v>931</v>
      </c>
      <c r="B10" s="90" t="s">
        <v>916</v>
      </c>
      <c r="C10" s="90">
        <v>60</v>
      </c>
      <c r="D10" s="129">
        <v>0</v>
      </c>
      <c r="E10" s="129">
        <v>0.6989700043360187</v>
      </c>
      <c r="F10" s="90" t="s">
        <v>888</v>
      </c>
      <c r="G10" s="90" t="b">
        <v>0</v>
      </c>
      <c r="H10" s="90" t="b">
        <v>0</v>
      </c>
      <c r="I10" s="90" t="b">
        <v>0</v>
      </c>
      <c r="J10" s="90" t="b">
        <v>0</v>
      </c>
      <c r="K10" s="90" t="b">
        <v>0</v>
      </c>
      <c r="L10" s="90" t="b">
        <v>0</v>
      </c>
    </row>
    <row r="11" spans="1:12" ht="15">
      <c r="A11" s="90" t="s">
        <v>916</v>
      </c>
      <c r="B11" s="90" t="s">
        <v>917</v>
      </c>
      <c r="C11" s="90">
        <v>60</v>
      </c>
      <c r="D11" s="129">
        <v>0</v>
      </c>
      <c r="E11" s="129">
        <v>0.6989700043360187</v>
      </c>
      <c r="F11" s="90" t="s">
        <v>888</v>
      </c>
      <c r="G11" s="90" t="b">
        <v>0</v>
      </c>
      <c r="H11" s="90" t="b">
        <v>0</v>
      </c>
      <c r="I11" s="90" t="b">
        <v>0</v>
      </c>
      <c r="J11" s="90" t="b">
        <v>1</v>
      </c>
      <c r="K11" s="90" t="b">
        <v>0</v>
      </c>
      <c r="L11" s="90"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138BE-071C-48D4-9719-9B6AE7FBAC11}">
  <dimension ref="A1:BL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140625" style="0" bestFit="1" customWidth="1"/>
    <col min="18" max="18" width="9.28125" style="0" bestFit="1" customWidth="1"/>
    <col min="19" max="19" width="12.28125" style="0" bestFit="1" customWidth="1"/>
    <col min="20" max="20" width="12.7109375" style="0" bestFit="1" customWidth="1"/>
    <col min="21" max="21" width="10.28125" style="0" bestFit="1" customWidth="1"/>
    <col min="22" max="22" width="13.57421875" style="0" bestFit="1" customWidth="1"/>
    <col min="23" max="23" width="12.421875" style="0" bestFit="1" customWidth="1"/>
    <col min="24" max="24" width="13.421875" style="0" bestFit="1" customWidth="1"/>
    <col min="25" max="25" width="9.7109375" style="0" bestFit="1" customWidth="1"/>
    <col min="26" max="26" width="11.140625" style="0" bestFit="1" customWidth="1"/>
    <col min="27" max="27" width="12.57421875" style="0" bestFit="1" customWidth="1"/>
    <col min="28" max="28" width="12.421875" style="0" bestFit="1" customWidth="1"/>
    <col min="29" max="29" width="10.57421875" style="0" bestFit="1" customWidth="1"/>
    <col min="30" max="30" width="9.57421875" style="0" bestFit="1" customWidth="1"/>
    <col min="31" max="31" width="12.421875" style="0" bestFit="1" customWidth="1"/>
    <col min="32" max="32" width="10.00390625" style="0" bestFit="1" customWidth="1"/>
    <col min="33" max="33" width="11.00390625" style="0" bestFit="1" customWidth="1"/>
    <col min="34" max="35" width="10.421875" style="0" bestFit="1" customWidth="1"/>
    <col min="36" max="36" width="11.8515625" style="0" bestFit="1" customWidth="1"/>
    <col min="37" max="37" width="9.8515625" style="0" bestFit="1" customWidth="1"/>
    <col min="38" max="38" width="12.140625" style="0" bestFit="1" customWidth="1"/>
    <col min="39" max="39" width="8.421875" style="0" bestFit="1" customWidth="1"/>
    <col min="40" max="40" width="11.28125" style="0" bestFit="1" customWidth="1"/>
    <col min="41" max="41" width="11.140625" style="0" bestFit="1" customWidth="1"/>
    <col min="42" max="42" width="12.421875" style="0" bestFit="1" customWidth="1"/>
    <col min="43" max="43" width="18.8515625" style="0" bestFit="1" customWidth="1"/>
    <col min="44" max="44" width="18.00390625" style="0" bestFit="1" customWidth="1"/>
    <col min="45" max="45" width="15.7109375" style="0" bestFit="1" customWidth="1"/>
    <col min="46" max="46" width="9.421875" style="0" bestFit="1" customWidth="1"/>
    <col min="47" max="47" width="14.28125" style="0" bestFit="1" customWidth="1"/>
    <col min="48" max="48" width="10.8515625" style="0" bestFit="1" customWidth="1"/>
    <col min="49" max="49" width="9.7109375" style="0" bestFit="1" customWidth="1"/>
    <col min="50" max="50" width="7.8515625" style="0" bestFit="1" customWidth="1"/>
    <col min="51" max="51" width="7.421875" style="0" bestFit="1" customWidth="1"/>
    <col min="52" max="52" width="11.28125" style="0" bestFit="1" customWidth="1"/>
    <col min="53" max="53" width="14.421875" style="0" customWidth="1"/>
    <col min="54" max="55" width="10.421875" style="0" bestFit="1" customWidth="1"/>
    <col min="56" max="56" width="19.8515625" style="0" bestFit="1" customWidth="1"/>
    <col min="57" max="57" width="25.421875" style="0" bestFit="1" customWidth="1"/>
    <col min="58" max="58" width="20.7109375" style="0" bestFit="1" customWidth="1"/>
    <col min="59" max="59" width="26.28125" style="0" bestFit="1" customWidth="1"/>
    <col min="60" max="60" width="24.7109375" style="0" bestFit="1" customWidth="1"/>
    <col min="61" max="61" width="30.28125" style="0" bestFit="1" customWidth="1"/>
    <col min="62" max="62" width="17.00390625" style="0" bestFit="1" customWidth="1"/>
    <col min="63" max="63" width="20.421875" style="0" bestFit="1" customWidth="1"/>
    <col min="64" max="64" width="14.421875" style="0" bestFit="1" customWidth="1"/>
  </cols>
  <sheetData>
    <row r="1" spans="3:14" ht="15">
      <c r="C1" s="18" t="s">
        <v>39</v>
      </c>
      <c r="D1" s="19"/>
      <c r="E1" s="19"/>
      <c r="F1" s="19"/>
      <c r="G1" s="18"/>
      <c r="H1" s="16" t="s">
        <v>43</v>
      </c>
      <c r="I1" s="64"/>
      <c r="J1" s="64"/>
      <c r="K1" s="35" t="s">
        <v>42</v>
      </c>
      <c r="L1" s="20" t="s">
        <v>40</v>
      </c>
      <c r="M1" s="20"/>
      <c r="N1" s="17" t="s">
        <v>41</v>
      </c>
    </row>
    <row r="2" spans="1:64" ht="30.1"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t="s">
        <v>887</v>
      </c>
      <c r="BB2" s="13" t="s">
        <v>893</v>
      </c>
      <c r="BC2" s="13" t="s">
        <v>894</v>
      </c>
      <c r="BD2" s="67" t="s">
        <v>988</v>
      </c>
      <c r="BE2" s="67" t="s">
        <v>989</v>
      </c>
      <c r="BF2" s="67" t="s">
        <v>990</v>
      </c>
      <c r="BG2" s="67" t="s">
        <v>991</v>
      </c>
      <c r="BH2" s="67" t="s">
        <v>992</v>
      </c>
      <c r="BI2" s="67" t="s">
        <v>993</v>
      </c>
      <c r="BJ2" s="67" t="s">
        <v>994</v>
      </c>
      <c r="BK2" s="67" t="s">
        <v>995</v>
      </c>
      <c r="BL2" s="67" t="s">
        <v>996</v>
      </c>
    </row>
    <row r="3" spans="1:64" ht="15" customHeight="1">
      <c r="A3" s="83" t="s">
        <v>232</v>
      </c>
      <c r="B3" s="83" t="s">
        <v>232</v>
      </c>
      <c r="C3" s="53"/>
      <c r="D3" s="54"/>
      <c r="E3" s="65"/>
      <c r="F3" s="55"/>
      <c r="G3" s="53"/>
      <c r="H3" s="57"/>
      <c r="I3" s="56"/>
      <c r="J3" s="56"/>
      <c r="K3" s="36" t="s">
        <v>65</v>
      </c>
      <c r="L3" s="62">
        <v>3</v>
      </c>
      <c r="M3" s="62"/>
      <c r="N3" s="63"/>
      <c r="O3" s="84" t="s">
        <v>196</v>
      </c>
      <c r="P3" s="86">
        <v>43488.03693287037</v>
      </c>
      <c r="Q3" s="84" t="s">
        <v>295</v>
      </c>
      <c r="R3" s="88" t="s">
        <v>298</v>
      </c>
      <c r="S3" s="84" t="s">
        <v>300</v>
      </c>
      <c r="T3" s="84" t="s">
        <v>301</v>
      </c>
      <c r="U3" s="84"/>
      <c r="V3" s="88" t="s">
        <v>304</v>
      </c>
      <c r="W3" s="86">
        <v>43488.03693287037</v>
      </c>
      <c r="X3" s="88" t="s">
        <v>306</v>
      </c>
      <c r="Y3" s="84"/>
      <c r="Z3" s="84"/>
      <c r="AA3" s="90" t="s">
        <v>368</v>
      </c>
      <c r="AB3" s="84"/>
      <c r="AC3" s="84" t="b">
        <v>0</v>
      </c>
      <c r="AD3" s="84">
        <v>3</v>
      </c>
      <c r="AE3" s="90" t="s">
        <v>430</v>
      </c>
      <c r="AF3" s="84" t="b">
        <v>1</v>
      </c>
      <c r="AG3" s="84" t="s">
        <v>431</v>
      </c>
      <c r="AH3" s="84"/>
      <c r="AI3" s="90" t="s">
        <v>433</v>
      </c>
      <c r="AJ3" s="84" t="b">
        <v>0</v>
      </c>
      <c r="AK3" s="84">
        <v>1</v>
      </c>
      <c r="AL3" s="90" t="s">
        <v>430</v>
      </c>
      <c r="AM3" s="84" t="s">
        <v>434</v>
      </c>
      <c r="AN3" s="84" t="b">
        <v>0</v>
      </c>
      <c r="AO3" s="90" t="s">
        <v>368</v>
      </c>
      <c r="AP3" s="84" t="s">
        <v>196</v>
      </c>
      <c r="AQ3" s="84">
        <v>0</v>
      </c>
      <c r="AR3" s="84">
        <v>0</v>
      </c>
      <c r="AS3" s="84"/>
      <c r="AT3" s="84"/>
      <c r="AU3" s="84"/>
      <c r="AV3" s="84"/>
      <c r="AW3" s="84"/>
      <c r="AX3" s="84"/>
      <c r="AY3" s="84"/>
      <c r="AZ3" s="84"/>
      <c r="BA3">
        <v>1</v>
      </c>
      <c r="BB3" s="84" t="str">
        <f>REPLACE(INDEX(GroupVertices[Group],MATCH(Edges24[[#This Row],[Vertex 1]],GroupVertices[Vertex],0)),1,1,"")</f>
        <v>2</v>
      </c>
      <c r="BC3" s="84" t="str">
        <f>REPLACE(INDEX(GroupVertices[Group],MATCH(Edges24[[#This Row],[Vertex 2]],GroupVertices[Vertex],0)),1,1,"")</f>
        <v>2</v>
      </c>
      <c r="BD3" s="51">
        <v>3</v>
      </c>
      <c r="BE3" s="52">
        <v>21.428571428571427</v>
      </c>
      <c r="BF3" s="51">
        <v>1</v>
      </c>
      <c r="BG3" s="52">
        <v>7.142857142857143</v>
      </c>
      <c r="BH3" s="51">
        <v>0</v>
      </c>
      <c r="BI3" s="52">
        <v>0</v>
      </c>
      <c r="BJ3" s="51">
        <v>10</v>
      </c>
      <c r="BK3" s="52">
        <v>71.42857142857143</v>
      </c>
      <c r="BL3" s="51">
        <v>14</v>
      </c>
    </row>
    <row r="4" spans="1:64" ht="15" customHeight="1">
      <c r="A4" s="83" t="s">
        <v>233</v>
      </c>
      <c r="B4" s="83" t="s">
        <v>292</v>
      </c>
      <c r="C4" s="53"/>
      <c r="D4" s="54"/>
      <c r="E4" s="53"/>
      <c r="F4" s="55"/>
      <c r="G4" s="53"/>
      <c r="H4" s="57"/>
      <c r="I4" s="56"/>
      <c r="J4" s="56"/>
      <c r="K4" s="36" t="s">
        <v>65</v>
      </c>
      <c r="L4" s="62">
        <v>4</v>
      </c>
      <c r="M4" s="62"/>
      <c r="N4" s="63"/>
      <c r="O4" s="85" t="s">
        <v>294</v>
      </c>
      <c r="P4" s="87">
        <v>43488.11269675926</v>
      </c>
      <c r="Q4" s="85" t="s">
        <v>296</v>
      </c>
      <c r="R4" s="85"/>
      <c r="S4" s="85"/>
      <c r="T4" s="85" t="s">
        <v>301</v>
      </c>
      <c r="U4" s="89" t="s">
        <v>303</v>
      </c>
      <c r="V4" s="89" t="s">
        <v>303</v>
      </c>
      <c r="W4" s="87">
        <v>43488.11269675926</v>
      </c>
      <c r="X4" s="89" t="s">
        <v>307</v>
      </c>
      <c r="Y4" s="85"/>
      <c r="Z4" s="85"/>
      <c r="AA4" s="91" t="s">
        <v>369</v>
      </c>
      <c r="AB4" s="85"/>
      <c r="AC4" s="85" t="b">
        <v>0</v>
      </c>
      <c r="AD4" s="85">
        <v>0</v>
      </c>
      <c r="AE4" s="91" t="s">
        <v>430</v>
      </c>
      <c r="AF4" s="85" t="b">
        <v>0</v>
      </c>
      <c r="AG4" s="85" t="s">
        <v>431</v>
      </c>
      <c r="AH4" s="85"/>
      <c r="AI4" s="91" t="s">
        <v>430</v>
      </c>
      <c r="AJ4" s="85" t="b">
        <v>0</v>
      </c>
      <c r="AK4" s="85">
        <v>64</v>
      </c>
      <c r="AL4" s="91" t="s">
        <v>428</v>
      </c>
      <c r="AM4" s="85" t="s">
        <v>435</v>
      </c>
      <c r="AN4" s="85" t="b">
        <v>0</v>
      </c>
      <c r="AO4" s="91" t="s">
        <v>428</v>
      </c>
      <c r="AP4" s="85" t="s">
        <v>196</v>
      </c>
      <c r="AQ4" s="85">
        <v>0</v>
      </c>
      <c r="AR4" s="85">
        <v>0</v>
      </c>
      <c r="AS4" s="85"/>
      <c r="AT4" s="85"/>
      <c r="AU4" s="85"/>
      <c r="AV4" s="85"/>
      <c r="AW4" s="85"/>
      <c r="AX4" s="85"/>
      <c r="AY4" s="85"/>
      <c r="AZ4" s="85"/>
      <c r="BA4">
        <v>1</v>
      </c>
      <c r="BB4" s="84" t="str">
        <f>REPLACE(INDEX(GroupVertices[Group],MATCH(Edges24[[#This Row],[Vertex 1]],GroupVertices[Vertex],0)),1,1,"")</f>
        <v>1</v>
      </c>
      <c r="BC4" s="84" t="str">
        <f>REPLACE(INDEX(GroupVertices[Group],MATCH(Edges24[[#This Row],[Vertex 2]],GroupVertices[Vertex],0)),1,1,"")</f>
        <v>1</v>
      </c>
      <c r="BD4" s="51">
        <v>2</v>
      </c>
      <c r="BE4" s="52">
        <v>22.22222222222222</v>
      </c>
      <c r="BF4" s="51">
        <v>1</v>
      </c>
      <c r="BG4" s="52">
        <v>11.11111111111111</v>
      </c>
      <c r="BH4" s="51">
        <v>0</v>
      </c>
      <c r="BI4" s="52">
        <v>0</v>
      </c>
      <c r="BJ4" s="51">
        <v>6</v>
      </c>
      <c r="BK4" s="52">
        <v>66.66666666666667</v>
      </c>
      <c r="BL4" s="51">
        <v>9</v>
      </c>
    </row>
    <row r="5" spans="1:64" ht="15">
      <c r="A5" s="83" t="s">
        <v>234</v>
      </c>
      <c r="B5" s="83" t="s">
        <v>292</v>
      </c>
      <c r="C5" s="53"/>
      <c r="D5" s="54"/>
      <c r="E5" s="53"/>
      <c r="F5" s="55"/>
      <c r="G5" s="53"/>
      <c r="H5" s="57"/>
      <c r="I5" s="56"/>
      <c r="J5" s="56"/>
      <c r="K5" s="36" t="s">
        <v>65</v>
      </c>
      <c r="L5" s="62">
        <v>5</v>
      </c>
      <c r="M5" s="62"/>
      <c r="N5" s="63"/>
      <c r="O5" s="85" t="s">
        <v>294</v>
      </c>
      <c r="P5" s="87">
        <v>43488.11340277778</v>
      </c>
      <c r="Q5" s="85" t="s">
        <v>296</v>
      </c>
      <c r="R5" s="85"/>
      <c r="S5" s="85"/>
      <c r="T5" s="85" t="s">
        <v>301</v>
      </c>
      <c r="U5" s="89" t="s">
        <v>303</v>
      </c>
      <c r="V5" s="89" t="s">
        <v>303</v>
      </c>
      <c r="W5" s="87">
        <v>43488.11340277778</v>
      </c>
      <c r="X5" s="89" t="s">
        <v>308</v>
      </c>
      <c r="Y5" s="85"/>
      <c r="Z5" s="85"/>
      <c r="AA5" s="91" t="s">
        <v>370</v>
      </c>
      <c r="AB5" s="85"/>
      <c r="AC5" s="85" t="b">
        <v>0</v>
      </c>
      <c r="AD5" s="85">
        <v>0</v>
      </c>
      <c r="AE5" s="91" t="s">
        <v>430</v>
      </c>
      <c r="AF5" s="85" t="b">
        <v>0</v>
      </c>
      <c r="AG5" s="85" t="s">
        <v>431</v>
      </c>
      <c r="AH5" s="85"/>
      <c r="AI5" s="91" t="s">
        <v>430</v>
      </c>
      <c r="AJ5" s="85" t="b">
        <v>0</v>
      </c>
      <c r="AK5" s="85">
        <v>64</v>
      </c>
      <c r="AL5" s="91" t="s">
        <v>428</v>
      </c>
      <c r="AM5" s="85" t="s">
        <v>436</v>
      </c>
      <c r="AN5" s="85" t="b">
        <v>0</v>
      </c>
      <c r="AO5" s="91" t="s">
        <v>428</v>
      </c>
      <c r="AP5" s="85" t="s">
        <v>196</v>
      </c>
      <c r="AQ5" s="85">
        <v>0</v>
      </c>
      <c r="AR5" s="85">
        <v>0</v>
      </c>
      <c r="AS5" s="85"/>
      <c r="AT5" s="85"/>
      <c r="AU5" s="85"/>
      <c r="AV5" s="85"/>
      <c r="AW5" s="85"/>
      <c r="AX5" s="85"/>
      <c r="AY5" s="85"/>
      <c r="AZ5" s="85"/>
      <c r="BA5">
        <v>1</v>
      </c>
      <c r="BB5" s="84" t="str">
        <f>REPLACE(INDEX(GroupVertices[Group],MATCH(Edges24[[#This Row],[Vertex 1]],GroupVertices[Vertex],0)),1,1,"")</f>
        <v>1</v>
      </c>
      <c r="BC5" s="84" t="str">
        <f>REPLACE(INDEX(GroupVertices[Group],MATCH(Edges24[[#This Row],[Vertex 2]],GroupVertices[Vertex],0)),1,1,"")</f>
        <v>1</v>
      </c>
      <c r="BD5" s="51">
        <v>2</v>
      </c>
      <c r="BE5" s="52">
        <v>22.22222222222222</v>
      </c>
      <c r="BF5" s="51">
        <v>1</v>
      </c>
      <c r="BG5" s="52">
        <v>11.11111111111111</v>
      </c>
      <c r="BH5" s="51">
        <v>0</v>
      </c>
      <c r="BI5" s="52">
        <v>0</v>
      </c>
      <c r="BJ5" s="51">
        <v>6</v>
      </c>
      <c r="BK5" s="52">
        <v>66.66666666666667</v>
      </c>
      <c r="BL5" s="51">
        <v>9</v>
      </c>
    </row>
    <row r="6" spans="1:64" ht="15">
      <c r="A6" s="83" t="s">
        <v>235</v>
      </c>
      <c r="B6" s="83" t="s">
        <v>292</v>
      </c>
      <c r="C6" s="53"/>
      <c r="D6" s="54"/>
      <c r="E6" s="53"/>
      <c r="F6" s="55"/>
      <c r="G6" s="53"/>
      <c r="H6" s="57"/>
      <c r="I6" s="56"/>
      <c r="J6" s="56"/>
      <c r="K6" s="36" t="s">
        <v>65</v>
      </c>
      <c r="L6" s="62">
        <v>6</v>
      </c>
      <c r="M6" s="62"/>
      <c r="N6" s="63"/>
      <c r="O6" s="85" t="s">
        <v>294</v>
      </c>
      <c r="P6" s="87">
        <v>43488.113912037035</v>
      </c>
      <c r="Q6" s="85" t="s">
        <v>296</v>
      </c>
      <c r="R6" s="85"/>
      <c r="S6" s="85"/>
      <c r="T6" s="85" t="s">
        <v>301</v>
      </c>
      <c r="U6" s="89" t="s">
        <v>303</v>
      </c>
      <c r="V6" s="89" t="s">
        <v>303</v>
      </c>
      <c r="W6" s="87">
        <v>43488.113912037035</v>
      </c>
      <c r="X6" s="89" t="s">
        <v>309</v>
      </c>
      <c r="Y6" s="85"/>
      <c r="Z6" s="85"/>
      <c r="AA6" s="91" t="s">
        <v>371</v>
      </c>
      <c r="AB6" s="85"/>
      <c r="AC6" s="85" t="b">
        <v>0</v>
      </c>
      <c r="AD6" s="85">
        <v>0</v>
      </c>
      <c r="AE6" s="91" t="s">
        <v>430</v>
      </c>
      <c r="AF6" s="85" t="b">
        <v>0</v>
      </c>
      <c r="AG6" s="85" t="s">
        <v>431</v>
      </c>
      <c r="AH6" s="85"/>
      <c r="AI6" s="91" t="s">
        <v>430</v>
      </c>
      <c r="AJ6" s="85" t="b">
        <v>0</v>
      </c>
      <c r="AK6" s="85">
        <v>64</v>
      </c>
      <c r="AL6" s="91" t="s">
        <v>428</v>
      </c>
      <c r="AM6" s="85" t="s">
        <v>437</v>
      </c>
      <c r="AN6" s="85" t="b">
        <v>0</v>
      </c>
      <c r="AO6" s="91" t="s">
        <v>428</v>
      </c>
      <c r="AP6" s="85" t="s">
        <v>196</v>
      </c>
      <c r="AQ6" s="85">
        <v>0</v>
      </c>
      <c r="AR6" s="85">
        <v>0</v>
      </c>
      <c r="AS6" s="85"/>
      <c r="AT6" s="85"/>
      <c r="AU6" s="85"/>
      <c r="AV6" s="85"/>
      <c r="AW6" s="85"/>
      <c r="AX6" s="85"/>
      <c r="AY6" s="85"/>
      <c r="AZ6" s="85"/>
      <c r="BA6">
        <v>1</v>
      </c>
      <c r="BB6" s="84" t="str">
        <f>REPLACE(INDEX(GroupVertices[Group],MATCH(Edges24[[#This Row],[Vertex 1]],GroupVertices[Vertex],0)),1,1,"")</f>
        <v>1</v>
      </c>
      <c r="BC6" s="84" t="str">
        <f>REPLACE(INDEX(GroupVertices[Group],MATCH(Edges24[[#This Row],[Vertex 2]],GroupVertices[Vertex],0)),1,1,"")</f>
        <v>1</v>
      </c>
      <c r="BD6" s="51">
        <v>2</v>
      </c>
      <c r="BE6" s="52">
        <v>22.22222222222222</v>
      </c>
      <c r="BF6" s="51">
        <v>1</v>
      </c>
      <c r="BG6" s="52">
        <v>11.11111111111111</v>
      </c>
      <c r="BH6" s="51">
        <v>0</v>
      </c>
      <c r="BI6" s="52">
        <v>0</v>
      </c>
      <c r="BJ6" s="51">
        <v>6</v>
      </c>
      <c r="BK6" s="52">
        <v>66.66666666666667</v>
      </c>
      <c r="BL6" s="51">
        <v>9</v>
      </c>
    </row>
    <row r="7" spans="1:64" ht="15">
      <c r="A7" s="83" t="s">
        <v>236</v>
      </c>
      <c r="B7" s="83" t="s">
        <v>292</v>
      </c>
      <c r="C7" s="53"/>
      <c r="D7" s="54"/>
      <c r="E7" s="53"/>
      <c r="F7" s="55"/>
      <c r="G7" s="53"/>
      <c r="H7" s="57"/>
      <c r="I7" s="56"/>
      <c r="J7" s="56"/>
      <c r="K7" s="36" t="s">
        <v>65</v>
      </c>
      <c r="L7" s="62">
        <v>7</v>
      </c>
      <c r="M7" s="62"/>
      <c r="N7" s="63"/>
      <c r="O7" s="85" t="s">
        <v>294</v>
      </c>
      <c r="P7" s="87">
        <v>43488.113958333335</v>
      </c>
      <c r="Q7" s="85" t="s">
        <v>296</v>
      </c>
      <c r="R7" s="85"/>
      <c r="S7" s="85"/>
      <c r="T7" s="85" t="s">
        <v>301</v>
      </c>
      <c r="U7" s="89" t="s">
        <v>303</v>
      </c>
      <c r="V7" s="89" t="s">
        <v>303</v>
      </c>
      <c r="W7" s="87">
        <v>43488.113958333335</v>
      </c>
      <c r="X7" s="89" t="s">
        <v>310</v>
      </c>
      <c r="Y7" s="85"/>
      <c r="Z7" s="85"/>
      <c r="AA7" s="91" t="s">
        <v>372</v>
      </c>
      <c r="AB7" s="85"/>
      <c r="AC7" s="85" t="b">
        <v>0</v>
      </c>
      <c r="AD7" s="85">
        <v>0</v>
      </c>
      <c r="AE7" s="91" t="s">
        <v>430</v>
      </c>
      <c r="AF7" s="85" t="b">
        <v>0</v>
      </c>
      <c r="AG7" s="85" t="s">
        <v>431</v>
      </c>
      <c r="AH7" s="85"/>
      <c r="AI7" s="91" t="s">
        <v>430</v>
      </c>
      <c r="AJ7" s="85" t="b">
        <v>0</v>
      </c>
      <c r="AK7" s="85">
        <v>64</v>
      </c>
      <c r="AL7" s="91" t="s">
        <v>428</v>
      </c>
      <c r="AM7" s="85" t="s">
        <v>434</v>
      </c>
      <c r="AN7" s="85" t="b">
        <v>0</v>
      </c>
      <c r="AO7" s="91" t="s">
        <v>428</v>
      </c>
      <c r="AP7" s="85" t="s">
        <v>196</v>
      </c>
      <c r="AQ7" s="85">
        <v>0</v>
      </c>
      <c r="AR7" s="85">
        <v>0</v>
      </c>
      <c r="AS7" s="85"/>
      <c r="AT7" s="85"/>
      <c r="AU7" s="85"/>
      <c r="AV7" s="85"/>
      <c r="AW7" s="85"/>
      <c r="AX7" s="85"/>
      <c r="AY7" s="85"/>
      <c r="AZ7" s="85"/>
      <c r="BA7">
        <v>1</v>
      </c>
      <c r="BB7" s="84" t="str">
        <f>REPLACE(INDEX(GroupVertices[Group],MATCH(Edges24[[#This Row],[Vertex 1]],GroupVertices[Vertex],0)),1,1,"")</f>
        <v>1</v>
      </c>
      <c r="BC7" s="84" t="str">
        <f>REPLACE(INDEX(GroupVertices[Group],MATCH(Edges24[[#This Row],[Vertex 2]],GroupVertices[Vertex],0)),1,1,"")</f>
        <v>1</v>
      </c>
      <c r="BD7" s="51">
        <v>2</v>
      </c>
      <c r="BE7" s="52">
        <v>22.22222222222222</v>
      </c>
      <c r="BF7" s="51">
        <v>1</v>
      </c>
      <c r="BG7" s="52">
        <v>11.11111111111111</v>
      </c>
      <c r="BH7" s="51">
        <v>0</v>
      </c>
      <c r="BI7" s="52">
        <v>0</v>
      </c>
      <c r="BJ7" s="51">
        <v>6</v>
      </c>
      <c r="BK7" s="52">
        <v>66.66666666666667</v>
      </c>
      <c r="BL7" s="51">
        <v>9</v>
      </c>
    </row>
    <row r="8" spans="1:64" ht="15">
      <c r="A8" s="83" t="s">
        <v>237</v>
      </c>
      <c r="B8" s="83" t="s">
        <v>292</v>
      </c>
      <c r="C8" s="53"/>
      <c r="D8" s="54"/>
      <c r="E8" s="53"/>
      <c r="F8" s="55"/>
      <c r="G8" s="53"/>
      <c r="H8" s="57"/>
      <c r="I8" s="56"/>
      <c r="J8" s="56"/>
      <c r="K8" s="36" t="s">
        <v>65</v>
      </c>
      <c r="L8" s="62">
        <v>8</v>
      </c>
      <c r="M8" s="62"/>
      <c r="N8" s="63"/>
      <c r="O8" s="85" t="s">
        <v>294</v>
      </c>
      <c r="P8" s="87">
        <v>43488.114699074074</v>
      </c>
      <c r="Q8" s="85" t="s">
        <v>296</v>
      </c>
      <c r="R8" s="85"/>
      <c r="S8" s="85"/>
      <c r="T8" s="85" t="s">
        <v>301</v>
      </c>
      <c r="U8" s="89" t="s">
        <v>303</v>
      </c>
      <c r="V8" s="89" t="s">
        <v>303</v>
      </c>
      <c r="W8" s="87">
        <v>43488.114699074074</v>
      </c>
      <c r="X8" s="89" t="s">
        <v>311</v>
      </c>
      <c r="Y8" s="85"/>
      <c r="Z8" s="85"/>
      <c r="AA8" s="91" t="s">
        <v>373</v>
      </c>
      <c r="AB8" s="85"/>
      <c r="AC8" s="85" t="b">
        <v>0</v>
      </c>
      <c r="AD8" s="85">
        <v>0</v>
      </c>
      <c r="AE8" s="91" t="s">
        <v>430</v>
      </c>
      <c r="AF8" s="85" t="b">
        <v>0</v>
      </c>
      <c r="AG8" s="85" t="s">
        <v>431</v>
      </c>
      <c r="AH8" s="85"/>
      <c r="AI8" s="91" t="s">
        <v>430</v>
      </c>
      <c r="AJ8" s="85" t="b">
        <v>0</v>
      </c>
      <c r="AK8" s="85">
        <v>64</v>
      </c>
      <c r="AL8" s="91" t="s">
        <v>428</v>
      </c>
      <c r="AM8" s="85" t="s">
        <v>434</v>
      </c>
      <c r="AN8" s="85" t="b">
        <v>0</v>
      </c>
      <c r="AO8" s="91" t="s">
        <v>428</v>
      </c>
      <c r="AP8" s="85" t="s">
        <v>196</v>
      </c>
      <c r="AQ8" s="85">
        <v>0</v>
      </c>
      <c r="AR8" s="85">
        <v>0</v>
      </c>
      <c r="AS8" s="85"/>
      <c r="AT8" s="85"/>
      <c r="AU8" s="85"/>
      <c r="AV8" s="85"/>
      <c r="AW8" s="85"/>
      <c r="AX8" s="85"/>
      <c r="AY8" s="85"/>
      <c r="AZ8" s="85"/>
      <c r="BA8">
        <v>1</v>
      </c>
      <c r="BB8" s="84" t="str">
        <f>REPLACE(INDEX(GroupVertices[Group],MATCH(Edges24[[#This Row],[Vertex 1]],GroupVertices[Vertex],0)),1,1,"")</f>
        <v>1</v>
      </c>
      <c r="BC8" s="84" t="str">
        <f>REPLACE(INDEX(GroupVertices[Group],MATCH(Edges24[[#This Row],[Vertex 2]],GroupVertices[Vertex],0)),1,1,"")</f>
        <v>1</v>
      </c>
      <c r="BD8" s="51">
        <v>2</v>
      </c>
      <c r="BE8" s="52">
        <v>22.22222222222222</v>
      </c>
      <c r="BF8" s="51">
        <v>1</v>
      </c>
      <c r="BG8" s="52">
        <v>11.11111111111111</v>
      </c>
      <c r="BH8" s="51">
        <v>0</v>
      </c>
      <c r="BI8" s="52">
        <v>0</v>
      </c>
      <c r="BJ8" s="51">
        <v>6</v>
      </c>
      <c r="BK8" s="52">
        <v>66.66666666666667</v>
      </c>
      <c r="BL8" s="51">
        <v>9</v>
      </c>
    </row>
    <row r="9" spans="1:64" ht="15">
      <c r="A9" s="83" t="s">
        <v>238</v>
      </c>
      <c r="B9" s="83" t="s">
        <v>292</v>
      </c>
      <c r="C9" s="53"/>
      <c r="D9" s="54"/>
      <c r="E9" s="53"/>
      <c r="F9" s="55"/>
      <c r="G9" s="53"/>
      <c r="H9" s="57"/>
      <c r="I9" s="56"/>
      <c r="J9" s="56"/>
      <c r="K9" s="36" t="s">
        <v>65</v>
      </c>
      <c r="L9" s="62">
        <v>9</v>
      </c>
      <c r="M9" s="62"/>
      <c r="N9" s="63"/>
      <c r="O9" s="85" t="s">
        <v>294</v>
      </c>
      <c r="P9" s="87">
        <v>43488.11508101852</v>
      </c>
      <c r="Q9" s="85" t="s">
        <v>296</v>
      </c>
      <c r="R9" s="85"/>
      <c r="S9" s="85"/>
      <c r="T9" s="85" t="s">
        <v>301</v>
      </c>
      <c r="U9" s="89" t="s">
        <v>303</v>
      </c>
      <c r="V9" s="89" t="s">
        <v>303</v>
      </c>
      <c r="W9" s="87">
        <v>43488.11508101852</v>
      </c>
      <c r="X9" s="89" t="s">
        <v>312</v>
      </c>
      <c r="Y9" s="85"/>
      <c r="Z9" s="85"/>
      <c r="AA9" s="91" t="s">
        <v>374</v>
      </c>
      <c r="AB9" s="85"/>
      <c r="AC9" s="85" t="b">
        <v>0</v>
      </c>
      <c r="AD9" s="85">
        <v>0</v>
      </c>
      <c r="AE9" s="91" t="s">
        <v>430</v>
      </c>
      <c r="AF9" s="85" t="b">
        <v>0</v>
      </c>
      <c r="AG9" s="85" t="s">
        <v>431</v>
      </c>
      <c r="AH9" s="85"/>
      <c r="AI9" s="91" t="s">
        <v>430</v>
      </c>
      <c r="AJ9" s="85" t="b">
        <v>0</v>
      </c>
      <c r="AK9" s="85">
        <v>64</v>
      </c>
      <c r="AL9" s="91" t="s">
        <v>428</v>
      </c>
      <c r="AM9" s="85" t="s">
        <v>435</v>
      </c>
      <c r="AN9" s="85" t="b">
        <v>0</v>
      </c>
      <c r="AO9" s="91" t="s">
        <v>428</v>
      </c>
      <c r="AP9" s="85" t="s">
        <v>196</v>
      </c>
      <c r="AQ9" s="85">
        <v>0</v>
      </c>
      <c r="AR9" s="85">
        <v>0</v>
      </c>
      <c r="AS9" s="85"/>
      <c r="AT9" s="85"/>
      <c r="AU9" s="85"/>
      <c r="AV9" s="85"/>
      <c r="AW9" s="85"/>
      <c r="AX9" s="85"/>
      <c r="AY9" s="85"/>
      <c r="AZ9" s="85"/>
      <c r="BA9">
        <v>1</v>
      </c>
      <c r="BB9" s="84" t="str">
        <f>REPLACE(INDEX(GroupVertices[Group],MATCH(Edges24[[#This Row],[Vertex 1]],GroupVertices[Vertex],0)),1,1,"")</f>
        <v>1</v>
      </c>
      <c r="BC9" s="84" t="str">
        <f>REPLACE(INDEX(GroupVertices[Group],MATCH(Edges24[[#This Row],[Vertex 2]],GroupVertices[Vertex],0)),1,1,"")</f>
        <v>1</v>
      </c>
      <c r="BD9" s="51">
        <v>2</v>
      </c>
      <c r="BE9" s="52">
        <v>22.22222222222222</v>
      </c>
      <c r="BF9" s="51">
        <v>1</v>
      </c>
      <c r="BG9" s="52">
        <v>11.11111111111111</v>
      </c>
      <c r="BH9" s="51">
        <v>0</v>
      </c>
      <c r="BI9" s="52">
        <v>0</v>
      </c>
      <c r="BJ9" s="51">
        <v>6</v>
      </c>
      <c r="BK9" s="52">
        <v>66.66666666666667</v>
      </c>
      <c r="BL9" s="51">
        <v>9</v>
      </c>
    </row>
    <row r="10" spans="1:64" ht="15">
      <c r="A10" s="83" t="s">
        <v>239</v>
      </c>
      <c r="B10" s="83" t="s">
        <v>292</v>
      </c>
      <c r="C10" s="53"/>
      <c r="D10" s="54"/>
      <c r="E10" s="53"/>
      <c r="F10" s="55"/>
      <c r="G10" s="53"/>
      <c r="H10" s="57"/>
      <c r="I10" s="56"/>
      <c r="J10" s="56"/>
      <c r="K10" s="36" t="s">
        <v>65</v>
      </c>
      <c r="L10" s="62">
        <v>10</v>
      </c>
      <c r="M10" s="62"/>
      <c r="N10" s="63"/>
      <c r="O10" s="85" t="s">
        <v>294</v>
      </c>
      <c r="P10" s="87">
        <v>43488.1159375</v>
      </c>
      <c r="Q10" s="85" t="s">
        <v>296</v>
      </c>
      <c r="R10" s="85"/>
      <c r="S10" s="85"/>
      <c r="T10" s="85" t="s">
        <v>301</v>
      </c>
      <c r="U10" s="89" t="s">
        <v>303</v>
      </c>
      <c r="V10" s="89" t="s">
        <v>303</v>
      </c>
      <c r="W10" s="87">
        <v>43488.1159375</v>
      </c>
      <c r="X10" s="89" t="s">
        <v>313</v>
      </c>
      <c r="Y10" s="85"/>
      <c r="Z10" s="85"/>
      <c r="AA10" s="91" t="s">
        <v>375</v>
      </c>
      <c r="AB10" s="85"/>
      <c r="AC10" s="85" t="b">
        <v>0</v>
      </c>
      <c r="AD10" s="85">
        <v>0</v>
      </c>
      <c r="AE10" s="91" t="s">
        <v>430</v>
      </c>
      <c r="AF10" s="85" t="b">
        <v>0</v>
      </c>
      <c r="AG10" s="85" t="s">
        <v>431</v>
      </c>
      <c r="AH10" s="85"/>
      <c r="AI10" s="91" t="s">
        <v>430</v>
      </c>
      <c r="AJ10" s="85" t="b">
        <v>0</v>
      </c>
      <c r="AK10" s="85">
        <v>64</v>
      </c>
      <c r="AL10" s="91" t="s">
        <v>428</v>
      </c>
      <c r="AM10" s="85" t="s">
        <v>436</v>
      </c>
      <c r="AN10" s="85" t="b">
        <v>0</v>
      </c>
      <c r="AO10" s="91" t="s">
        <v>428</v>
      </c>
      <c r="AP10" s="85" t="s">
        <v>196</v>
      </c>
      <c r="AQ10" s="85">
        <v>0</v>
      </c>
      <c r="AR10" s="85">
        <v>0</v>
      </c>
      <c r="AS10" s="85"/>
      <c r="AT10" s="85"/>
      <c r="AU10" s="85"/>
      <c r="AV10" s="85"/>
      <c r="AW10" s="85"/>
      <c r="AX10" s="85"/>
      <c r="AY10" s="85"/>
      <c r="AZ10" s="85"/>
      <c r="BA10">
        <v>1</v>
      </c>
      <c r="BB10" s="84" t="str">
        <f>REPLACE(INDEX(GroupVertices[Group],MATCH(Edges24[[#This Row],[Vertex 1]],GroupVertices[Vertex],0)),1,1,"")</f>
        <v>1</v>
      </c>
      <c r="BC10" s="84" t="str">
        <f>REPLACE(INDEX(GroupVertices[Group],MATCH(Edges24[[#This Row],[Vertex 2]],GroupVertices[Vertex],0)),1,1,"")</f>
        <v>1</v>
      </c>
      <c r="BD10" s="51">
        <v>2</v>
      </c>
      <c r="BE10" s="52">
        <v>22.22222222222222</v>
      </c>
      <c r="BF10" s="51">
        <v>1</v>
      </c>
      <c r="BG10" s="52">
        <v>11.11111111111111</v>
      </c>
      <c r="BH10" s="51">
        <v>0</v>
      </c>
      <c r="BI10" s="52">
        <v>0</v>
      </c>
      <c r="BJ10" s="51">
        <v>6</v>
      </c>
      <c r="BK10" s="52">
        <v>66.66666666666667</v>
      </c>
      <c r="BL10" s="51">
        <v>9</v>
      </c>
    </row>
    <row r="11" spans="1:64" ht="15">
      <c r="A11" s="83" t="s">
        <v>240</v>
      </c>
      <c r="B11" s="83" t="s">
        <v>292</v>
      </c>
      <c r="C11" s="53"/>
      <c r="D11" s="54"/>
      <c r="E11" s="53"/>
      <c r="F11" s="55"/>
      <c r="G11" s="53"/>
      <c r="H11" s="57"/>
      <c r="I11" s="56"/>
      <c r="J11" s="56"/>
      <c r="K11" s="36" t="s">
        <v>65</v>
      </c>
      <c r="L11" s="62">
        <v>11</v>
      </c>
      <c r="M11" s="62"/>
      <c r="N11" s="63"/>
      <c r="O11" s="85" t="s">
        <v>294</v>
      </c>
      <c r="P11" s="87">
        <v>43488.1159375</v>
      </c>
      <c r="Q11" s="85" t="s">
        <v>296</v>
      </c>
      <c r="R11" s="85"/>
      <c r="S11" s="85"/>
      <c r="T11" s="85" t="s">
        <v>301</v>
      </c>
      <c r="U11" s="89" t="s">
        <v>303</v>
      </c>
      <c r="V11" s="89" t="s">
        <v>303</v>
      </c>
      <c r="W11" s="87">
        <v>43488.1159375</v>
      </c>
      <c r="X11" s="89" t="s">
        <v>314</v>
      </c>
      <c r="Y11" s="85"/>
      <c r="Z11" s="85"/>
      <c r="AA11" s="91" t="s">
        <v>376</v>
      </c>
      <c r="AB11" s="85"/>
      <c r="AC11" s="85" t="b">
        <v>0</v>
      </c>
      <c r="AD11" s="85">
        <v>0</v>
      </c>
      <c r="AE11" s="91" t="s">
        <v>430</v>
      </c>
      <c r="AF11" s="85" t="b">
        <v>0</v>
      </c>
      <c r="AG11" s="85" t="s">
        <v>431</v>
      </c>
      <c r="AH11" s="85"/>
      <c r="AI11" s="91" t="s">
        <v>430</v>
      </c>
      <c r="AJ11" s="85" t="b">
        <v>0</v>
      </c>
      <c r="AK11" s="85">
        <v>64</v>
      </c>
      <c r="AL11" s="91" t="s">
        <v>428</v>
      </c>
      <c r="AM11" s="85" t="s">
        <v>436</v>
      </c>
      <c r="AN11" s="85" t="b">
        <v>0</v>
      </c>
      <c r="AO11" s="91" t="s">
        <v>428</v>
      </c>
      <c r="AP11" s="85" t="s">
        <v>196</v>
      </c>
      <c r="AQ11" s="85">
        <v>0</v>
      </c>
      <c r="AR11" s="85">
        <v>0</v>
      </c>
      <c r="AS11" s="85"/>
      <c r="AT11" s="85"/>
      <c r="AU11" s="85"/>
      <c r="AV11" s="85"/>
      <c r="AW11" s="85"/>
      <c r="AX11" s="85"/>
      <c r="AY11" s="85"/>
      <c r="AZ11" s="85"/>
      <c r="BA11">
        <v>1</v>
      </c>
      <c r="BB11" s="84" t="str">
        <f>REPLACE(INDEX(GroupVertices[Group],MATCH(Edges24[[#This Row],[Vertex 1]],GroupVertices[Vertex],0)),1,1,"")</f>
        <v>1</v>
      </c>
      <c r="BC11" s="84" t="str">
        <f>REPLACE(INDEX(GroupVertices[Group],MATCH(Edges24[[#This Row],[Vertex 2]],GroupVertices[Vertex],0)),1,1,"")</f>
        <v>1</v>
      </c>
      <c r="BD11" s="51">
        <v>2</v>
      </c>
      <c r="BE11" s="52">
        <v>22.22222222222222</v>
      </c>
      <c r="BF11" s="51">
        <v>1</v>
      </c>
      <c r="BG11" s="52">
        <v>11.11111111111111</v>
      </c>
      <c r="BH11" s="51">
        <v>0</v>
      </c>
      <c r="BI11" s="52">
        <v>0</v>
      </c>
      <c r="BJ11" s="51">
        <v>6</v>
      </c>
      <c r="BK11" s="52">
        <v>66.66666666666667</v>
      </c>
      <c r="BL11" s="51">
        <v>9</v>
      </c>
    </row>
    <row r="12" spans="1:64" ht="15">
      <c r="A12" s="83" t="s">
        <v>241</v>
      </c>
      <c r="B12" s="83" t="s">
        <v>292</v>
      </c>
      <c r="C12" s="53"/>
      <c r="D12" s="54"/>
      <c r="E12" s="53"/>
      <c r="F12" s="55"/>
      <c r="G12" s="53"/>
      <c r="H12" s="57"/>
      <c r="I12" s="56"/>
      <c r="J12" s="56"/>
      <c r="K12" s="36" t="s">
        <v>65</v>
      </c>
      <c r="L12" s="62">
        <v>12</v>
      </c>
      <c r="M12" s="62"/>
      <c r="N12" s="63"/>
      <c r="O12" s="85" t="s">
        <v>294</v>
      </c>
      <c r="P12" s="87">
        <v>43488.11622685185</v>
      </c>
      <c r="Q12" s="85" t="s">
        <v>296</v>
      </c>
      <c r="R12" s="85"/>
      <c r="S12" s="85"/>
      <c r="T12" s="85" t="s">
        <v>301</v>
      </c>
      <c r="U12" s="89" t="s">
        <v>303</v>
      </c>
      <c r="V12" s="89" t="s">
        <v>303</v>
      </c>
      <c r="W12" s="87">
        <v>43488.11622685185</v>
      </c>
      <c r="X12" s="89" t="s">
        <v>315</v>
      </c>
      <c r="Y12" s="85"/>
      <c r="Z12" s="85"/>
      <c r="AA12" s="91" t="s">
        <v>377</v>
      </c>
      <c r="AB12" s="85"/>
      <c r="AC12" s="85" t="b">
        <v>0</v>
      </c>
      <c r="AD12" s="85">
        <v>0</v>
      </c>
      <c r="AE12" s="91" t="s">
        <v>430</v>
      </c>
      <c r="AF12" s="85" t="b">
        <v>0</v>
      </c>
      <c r="AG12" s="85" t="s">
        <v>431</v>
      </c>
      <c r="AH12" s="85"/>
      <c r="AI12" s="91" t="s">
        <v>430</v>
      </c>
      <c r="AJ12" s="85" t="b">
        <v>0</v>
      </c>
      <c r="AK12" s="85">
        <v>64</v>
      </c>
      <c r="AL12" s="91" t="s">
        <v>428</v>
      </c>
      <c r="AM12" s="85" t="s">
        <v>438</v>
      </c>
      <c r="AN12" s="85" t="b">
        <v>0</v>
      </c>
      <c r="AO12" s="91" t="s">
        <v>428</v>
      </c>
      <c r="AP12" s="85" t="s">
        <v>196</v>
      </c>
      <c r="AQ12" s="85">
        <v>0</v>
      </c>
      <c r="AR12" s="85">
        <v>0</v>
      </c>
      <c r="AS12" s="85"/>
      <c r="AT12" s="85"/>
      <c r="AU12" s="85"/>
      <c r="AV12" s="85"/>
      <c r="AW12" s="85"/>
      <c r="AX12" s="85"/>
      <c r="AY12" s="85"/>
      <c r="AZ12" s="85"/>
      <c r="BA12">
        <v>1</v>
      </c>
      <c r="BB12" s="84" t="str">
        <f>REPLACE(INDEX(GroupVertices[Group],MATCH(Edges24[[#This Row],[Vertex 1]],GroupVertices[Vertex],0)),1,1,"")</f>
        <v>1</v>
      </c>
      <c r="BC12" s="84" t="str">
        <f>REPLACE(INDEX(GroupVertices[Group],MATCH(Edges24[[#This Row],[Vertex 2]],GroupVertices[Vertex],0)),1,1,"")</f>
        <v>1</v>
      </c>
      <c r="BD12" s="51">
        <v>2</v>
      </c>
      <c r="BE12" s="52">
        <v>22.22222222222222</v>
      </c>
      <c r="BF12" s="51">
        <v>1</v>
      </c>
      <c r="BG12" s="52">
        <v>11.11111111111111</v>
      </c>
      <c r="BH12" s="51">
        <v>0</v>
      </c>
      <c r="BI12" s="52">
        <v>0</v>
      </c>
      <c r="BJ12" s="51">
        <v>6</v>
      </c>
      <c r="BK12" s="52">
        <v>66.66666666666667</v>
      </c>
      <c r="BL12" s="51">
        <v>9</v>
      </c>
    </row>
    <row r="13" spans="1:64" ht="15">
      <c r="A13" s="83" t="s">
        <v>242</v>
      </c>
      <c r="B13" s="83" t="s">
        <v>292</v>
      </c>
      <c r="C13" s="53"/>
      <c r="D13" s="54"/>
      <c r="E13" s="53"/>
      <c r="F13" s="55"/>
      <c r="G13" s="53"/>
      <c r="H13" s="57"/>
      <c r="I13" s="56"/>
      <c r="J13" s="56"/>
      <c r="K13" s="36" t="s">
        <v>65</v>
      </c>
      <c r="L13" s="62">
        <v>13</v>
      </c>
      <c r="M13" s="62"/>
      <c r="N13" s="63"/>
      <c r="O13" s="85" t="s">
        <v>294</v>
      </c>
      <c r="P13" s="87">
        <v>43488.11659722222</v>
      </c>
      <c r="Q13" s="85" t="s">
        <v>296</v>
      </c>
      <c r="R13" s="85"/>
      <c r="S13" s="85"/>
      <c r="T13" s="85" t="s">
        <v>301</v>
      </c>
      <c r="U13" s="89" t="s">
        <v>303</v>
      </c>
      <c r="V13" s="89" t="s">
        <v>303</v>
      </c>
      <c r="W13" s="87">
        <v>43488.11659722222</v>
      </c>
      <c r="X13" s="89" t="s">
        <v>316</v>
      </c>
      <c r="Y13" s="85"/>
      <c r="Z13" s="85"/>
      <c r="AA13" s="91" t="s">
        <v>378</v>
      </c>
      <c r="AB13" s="85"/>
      <c r="AC13" s="85" t="b">
        <v>0</v>
      </c>
      <c r="AD13" s="85">
        <v>0</v>
      </c>
      <c r="AE13" s="91" t="s">
        <v>430</v>
      </c>
      <c r="AF13" s="85" t="b">
        <v>0</v>
      </c>
      <c r="AG13" s="85" t="s">
        <v>431</v>
      </c>
      <c r="AH13" s="85"/>
      <c r="AI13" s="91" t="s">
        <v>430</v>
      </c>
      <c r="AJ13" s="85" t="b">
        <v>0</v>
      </c>
      <c r="AK13" s="85">
        <v>64</v>
      </c>
      <c r="AL13" s="91" t="s">
        <v>428</v>
      </c>
      <c r="AM13" s="85" t="s">
        <v>438</v>
      </c>
      <c r="AN13" s="85" t="b">
        <v>0</v>
      </c>
      <c r="AO13" s="91" t="s">
        <v>428</v>
      </c>
      <c r="AP13" s="85" t="s">
        <v>196</v>
      </c>
      <c r="AQ13" s="85">
        <v>0</v>
      </c>
      <c r="AR13" s="85">
        <v>0</v>
      </c>
      <c r="AS13" s="85"/>
      <c r="AT13" s="85"/>
      <c r="AU13" s="85"/>
      <c r="AV13" s="85"/>
      <c r="AW13" s="85"/>
      <c r="AX13" s="85"/>
      <c r="AY13" s="85"/>
      <c r="AZ13" s="85"/>
      <c r="BA13">
        <v>1</v>
      </c>
      <c r="BB13" s="84" t="str">
        <f>REPLACE(INDEX(GroupVertices[Group],MATCH(Edges24[[#This Row],[Vertex 1]],GroupVertices[Vertex],0)),1,1,"")</f>
        <v>1</v>
      </c>
      <c r="BC13" s="84" t="str">
        <f>REPLACE(INDEX(GroupVertices[Group],MATCH(Edges24[[#This Row],[Vertex 2]],GroupVertices[Vertex],0)),1,1,"")</f>
        <v>1</v>
      </c>
      <c r="BD13" s="51">
        <v>2</v>
      </c>
      <c r="BE13" s="52">
        <v>22.22222222222222</v>
      </c>
      <c r="BF13" s="51">
        <v>1</v>
      </c>
      <c r="BG13" s="52">
        <v>11.11111111111111</v>
      </c>
      <c r="BH13" s="51">
        <v>0</v>
      </c>
      <c r="BI13" s="52">
        <v>0</v>
      </c>
      <c r="BJ13" s="51">
        <v>6</v>
      </c>
      <c r="BK13" s="52">
        <v>66.66666666666667</v>
      </c>
      <c r="BL13" s="51">
        <v>9</v>
      </c>
    </row>
    <row r="14" spans="1:64" ht="15">
      <c r="A14" s="83" t="s">
        <v>243</v>
      </c>
      <c r="B14" s="83" t="s">
        <v>292</v>
      </c>
      <c r="C14" s="53"/>
      <c r="D14" s="54"/>
      <c r="E14" s="53"/>
      <c r="F14" s="55"/>
      <c r="G14" s="53"/>
      <c r="H14" s="57"/>
      <c r="I14" s="56"/>
      <c r="J14" s="56"/>
      <c r="K14" s="36" t="s">
        <v>65</v>
      </c>
      <c r="L14" s="62">
        <v>14</v>
      </c>
      <c r="M14" s="62"/>
      <c r="N14" s="63"/>
      <c r="O14" s="85" t="s">
        <v>294</v>
      </c>
      <c r="P14" s="87">
        <v>43488.116736111115</v>
      </c>
      <c r="Q14" s="85" t="s">
        <v>296</v>
      </c>
      <c r="R14" s="85"/>
      <c r="S14" s="85"/>
      <c r="T14" s="85" t="s">
        <v>301</v>
      </c>
      <c r="U14" s="89" t="s">
        <v>303</v>
      </c>
      <c r="V14" s="89" t="s">
        <v>303</v>
      </c>
      <c r="W14" s="87">
        <v>43488.116736111115</v>
      </c>
      <c r="X14" s="89" t="s">
        <v>317</v>
      </c>
      <c r="Y14" s="85"/>
      <c r="Z14" s="85"/>
      <c r="AA14" s="91" t="s">
        <v>379</v>
      </c>
      <c r="AB14" s="85"/>
      <c r="AC14" s="85" t="b">
        <v>0</v>
      </c>
      <c r="AD14" s="85">
        <v>0</v>
      </c>
      <c r="AE14" s="91" t="s">
        <v>430</v>
      </c>
      <c r="AF14" s="85" t="b">
        <v>0</v>
      </c>
      <c r="AG14" s="85" t="s">
        <v>431</v>
      </c>
      <c r="AH14" s="85"/>
      <c r="AI14" s="91" t="s">
        <v>430</v>
      </c>
      <c r="AJ14" s="85" t="b">
        <v>0</v>
      </c>
      <c r="AK14" s="85">
        <v>64</v>
      </c>
      <c r="AL14" s="91" t="s">
        <v>428</v>
      </c>
      <c r="AM14" s="85" t="s">
        <v>438</v>
      </c>
      <c r="AN14" s="85" t="b">
        <v>0</v>
      </c>
      <c r="AO14" s="91" t="s">
        <v>428</v>
      </c>
      <c r="AP14" s="85" t="s">
        <v>196</v>
      </c>
      <c r="AQ14" s="85">
        <v>0</v>
      </c>
      <c r="AR14" s="85">
        <v>0</v>
      </c>
      <c r="AS14" s="85"/>
      <c r="AT14" s="85"/>
      <c r="AU14" s="85"/>
      <c r="AV14" s="85"/>
      <c r="AW14" s="85"/>
      <c r="AX14" s="85"/>
      <c r="AY14" s="85"/>
      <c r="AZ14" s="85"/>
      <c r="BA14">
        <v>1</v>
      </c>
      <c r="BB14" s="84" t="str">
        <f>REPLACE(INDEX(GroupVertices[Group],MATCH(Edges24[[#This Row],[Vertex 1]],GroupVertices[Vertex],0)),1,1,"")</f>
        <v>1</v>
      </c>
      <c r="BC14" s="84" t="str">
        <f>REPLACE(INDEX(GroupVertices[Group],MATCH(Edges24[[#This Row],[Vertex 2]],GroupVertices[Vertex],0)),1,1,"")</f>
        <v>1</v>
      </c>
      <c r="BD14" s="51">
        <v>2</v>
      </c>
      <c r="BE14" s="52">
        <v>22.22222222222222</v>
      </c>
      <c r="BF14" s="51">
        <v>1</v>
      </c>
      <c r="BG14" s="52">
        <v>11.11111111111111</v>
      </c>
      <c r="BH14" s="51">
        <v>0</v>
      </c>
      <c r="BI14" s="52">
        <v>0</v>
      </c>
      <c r="BJ14" s="51">
        <v>6</v>
      </c>
      <c r="BK14" s="52">
        <v>66.66666666666667</v>
      </c>
      <c r="BL14" s="51">
        <v>9</v>
      </c>
    </row>
    <row r="15" spans="1:64" ht="15">
      <c r="A15" s="83" t="s">
        <v>244</v>
      </c>
      <c r="B15" s="83" t="s">
        <v>292</v>
      </c>
      <c r="C15" s="53"/>
      <c r="D15" s="54"/>
      <c r="E15" s="53"/>
      <c r="F15" s="55"/>
      <c r="G15" s="53"/>
      <c r="H15" s="57"/>
      <c r="I15" s="56"/>
      <c r="J15" s="56"/>
      <c r="K15" s="36" t="s">
        <v>65</v>
      </c>
      <c r="L15" s="62">
        <v>15</v>
      </c>
      <c r="M15" s="62"/>
      <c r="N15" s="63"/>
      <c r="O15" s="85" t="s">
        <v>294</v>
      </c>
      <c r="P15" s="87">
        <v>43488.11730324074</v>
      </c>
      <c r="Q15" s="85" t="s">
        <v>296</v>
      </c>
      <c r="R15" s="85"/>
      <c r="S15" s="85"/>
      <c r="T15" s="85" t="s">
        <v>301</v>
      </c>
      <c r="U15" s="89" t="s">
        <v>303</v>
      </c>
      <c r="V15" s="89" t="s">
        <v>303</v>
      </c>
      <c r="W15" s="87">
        <v>43488.11730324074</v>
      </c>
      <c r="X15" s="89" t="s">
        <v>318</v>
      </c>
      <c r="Y15" s="85"/>
      <c r="Z15" s="85"/>
      <c r="AA15" s="91" t="s">
        <v>380</v>
      </c>
      <c r="AB15" s="85"/>
      <c r="AC15" s="85" t="b">
        <v>0</v>
      </c>
      <c r="AD15" s="85">
        <v>0</v>
      </c>
      <c r="AE15" s="91" t="s">
        <v>430</v>
      </c>
      <c r="AF15" s="85" t="b">
        <v>0</v>
      </c>
      <c r="AG15" s="85" t="s">
        <v>431</v>
      </c>
      <c r="AH15" s="85"/>
      <c r="AI15" s="91" t="s">
        <v>430</v>
      </c>
      <c r="AJ15" s="85" t="b">
        <v>0</v>
      </c>
      <c r="AK15" s="85">
        <v>64</v>
      </c>
      <c r="AL15" s="91" t="s">
        <v>428</v>
      </c>
      <c r="AM15" s="85" t="s">
        <v>438</v>
      </c>
      <c r="AN15" s="85" t="b">
        <v>0</v>
      </c>
      <c r="AO15" s="91" t="s">
        <v>428</v>
      </c>
      <c r="AP15" s="85" t="s">
        <v>196</v>
      </c>
      <c r="AQ15" s="85">
        <v>0</v>
      </c>
      <c r="AR15" s="85">
        <v>0</v>
      </c>
      <c r="AS15" s="85"/>
      <c r="AT15" s="85"/>
      <c r="AU15" s="85"/>
      <c r="AV15" s="85"/>
      <c r="AW15" s="85"/>
      <c r="AX15" s="85"/>
      <c r="AY15" s="85"/>
      <c r="AZ15" s="85"/>
      <c r="BA15">
        <v>1</v>
      </c>
      <c r="BB15" s="84" t="str">
        <f>REPLACE(INDEX(GroupVertices[Group],MATCH(Edges24[[#This Row],[Vertex 1]],GroupVertices[Vertex],0)),1,1,"")</f>
        <v>1</v>
      </c>
      <c r="BC15" s="84" t="str">
        <f>REPLACE(INDEX(GroupVertices[Group],MATCH(Edges24[[#This Row],[Vertex 2]],GroupVertices[Vertex],0)),1,1,"")</f>
        <v>1</v>
      </c>
      <c r="BD15" s="51">
        <v>2</v>
      </c>
      <c r="BE15" s="52">
        <v>22.22222222222222</v>
      </c>
      <c r="BF15" s="51">
        <v>1</v>
      </c>
      <c r="BG15" s="52">
        <v>11.11111111111111</v>
      </c>
      <c r="BH15" s="51">
        <v>0</v>
      </c>
      <c r="BI15" s="52">
        <v>0</v>
      </c>
      <c r="BJ15" s="51">
        <v>6</v>
      </c>
      <c r="BK15" s="52">
        <v>66.66666666666667</v>
      </c>
      <c r="BL15" s="51">
        <v>9</v>
      </c>
    </row>
    <row r="16" spans="1:64" ht="15">
      <c r="A16" s="83" t="s">
        <v>245</v>
      </c>
      <c r="B16" s="83" t="s">
        <v>292</v>
      </c>
      <c r="C16" s="53"/>
      <c r="D16" s="54"/>
      <c r="E16" s="53"/>
      <c r="F16" s="55"/>
      <c r="G16" s="53"/>
      <c r="H16" s="57"/>
      <c r="I16" s="56"/>
      <c r="J16" s="56"/>
      <c r="K16" s="36" t="s">
        <v>65</v>
      </c>
      <c r="L16" s="62">
        <v>16</v>
      </c>
      <c r="M16" s="62"/>
      <c r="N16" s="63"/>
      <c r="O16" s="85" t="s">
        <v>294</v>
      </c>
      <c r="P16" s="87">
        <v>43488.11748842592</v>
      </c>
      <c r="Q16" s="85" t="s">
        <v>296</v>
      </c>
      <c r="R16" s="85"/>
      <c r="S16" s="85"/>
      <c r="T16" s="85" t="s">
        <v>301</v>
      </c>
      <c r="U16" s="89" t="s">
        <v>303</v>
      </c>
      <c r="V16" s="89" t="s">
        <v>303</v>
      </c>
      <c r="W16" s="87">
        <v>43488.11748842592</v>
      </c>
      <c r="X16" s="89" t="s">
        <v>319</v>
      </c>
      <c r="Y16" s="85"/>
      <c r="Z16" s="85"/>
      <c r="AA16" s="91" t="s">
        <v>381</v>
      </c>
      <c r="AB16" s="85"/>
      <c r="AC16" s="85" t="b">
        <v>0</v>
      </c>
      <c r="AD16" s="85">
        <v>0</v>
      </c>
      <c r="AE16" s="91" t="s">
        <v>430</v>
      </c>
      <c r="AF16" s="85" t="b">
        <v>0</v>
      </c>
      <c r="AG16" s="85" t="s">
        <v>431</v>
      </c>
      <c r="AH16" s="85"/>
      <c r="AI16" s="91" t="s">
        <v>430</v>
      </c>
      <c r="AJ16" s="85" t="b">
        <v>0</v>
      </c>
      <c r="AK16" s="85">
        <v>64</v>
      </c>
      <c r="AL16" s="91" t="s">
        <v>428</v>
      </c>
      <c r="AM16" s="85" t="s">
        <v>439</v>
      </c>
      <c r="AN16" s="85" t="b">
        <v>0</v>
      </c>
      <c r="AO16" s="91" t="s">
        <v>428</v>
      </c>
      <c r="AP16" s="85" t="s">
        <v>196</v>
      </c>
      <c r="AQ16" s="85">
        <v>0</v>
      </c>
      <c r="AR16" s="85">
        <v>0</v>
      </c>
      <c r="AS16" s="85"/>
      <c r="AT16" s="85"/>
      <c r="AU16" s="85"/>
      <c r="AV16" s="85"/>
      <c r="AW16" s="85"/>
      <c r="AX16" s="85"/>
      <c r="AY16" s="85"/>
      <c r="AZ16" s="85"/>
      <c r="BA16">
        <v>1</v>
      </c>
      <c r="BB16" s="84" t="str">
        <f>REPLACE(INDEX(GroupVertices[Group],MATCH(Edges24[[#This Row],[Vertex 1]],GroupVertices[Vertex],0)),1,1,"")</f>
        <v>1</v>
      </c>
      <c r="BC16" s="84" t="str">
        <f>REPLACE(INDEX(GroupVertices[Group],MATCH(Edges24[[#This Row],[Vertex 2]],GroupVertices[Vertex],0)),1,1,"")</f>
        <v>1</v>
      </c>
      <c r="BD16" s="51">
        <v>2</v>
      </c>
      <c r="BE16" s="52">
        <v>22.22222222222222</v>
      </c>
      <c r="BF16" s="51">
        <v>1</v>
      </c>
      <c r="BG16" s="52">
        <v>11.11111111111111</v>
      </c>
      <c r="BH16" s="51">
        <v>0</v>
      </c>
      <c r="BI16" s="52">
        <v>0</v>
      </c>
      <c r="BJ16" s="51">
        <v>6</v>
      </c>
      <c r="BK16" s="52">
        <v>66.66666666666667</v>
      </c>
      <c r="BL16" s="51">
        <v>9</v>
      </c>
    </row>
    <row r="17" spans="1:64" ht="15">
      <c r="A17" s="83" t="s">
        <v>246</v>
      </c>
      <c r="B17" s="83" t="s">
        <v>292</v>
      </c>
      <c r="C17" s="53"/>
      <c r="D17" s="54"/>
      <c r="E17" s="53"/>
      <c r="F17" s="55"/>
      <c r="G17" s="53"/>
      <c r="H17" s="57"/>
      <c r="I17" s="56"/>
      <c r="J17" s="56"/>
      <c r="K17" s="36" t="s">
        <v>65</v>
      </c>
      <c r="L17" s="62">
        <v>17</v>
      </c>
      <c r="M17" s="62"/>
      <c r="N17" s="63"/>
      <c r="O17" s="85" t="s">
        <v>294</v>
      </c>
      <c r="P17" s="87">
        <v>43488.11953703704</v>
      </c>
      <c r="Q17" s="85" t="s">
        <v>296</v>
      </c>
      <c r="R17" s="85"/>
      <c r="S17" s="85"/>
      <c r="T17" s="85" t="s">
        <v>301</v>
      </c>
      <c r="U17" s="89" t="s">
        <v>303</v>
      </c>
      <c r="V17" s="89" t="s">
        <v>303</v>
      </c>
      <c r="W17" s="87">
        <v>43488.11953703704</v>
      </c>
      <c r="X17" s="89" t="s">
        <v>320</v>
      </c>
      <c r="Y17" s="85"/>
      <c r="Z17" s="85"/>
      <c r="AA17" s="91" t="s">
        <v>382</v>
      </c>
      <c r="AB17" s="85"/>
      <c r="AC17" s="85" t="b">
        <v>0</v>
      </c>
      <c r="AD17" s="85">
        <v>0</v>
      </c>
      <c r="AE17" s="91" t="s">
        <v>430</v>
      </c>
      <c r="AF17" s="85" t="b">
        <v>0</v>
      </c>
      <c r="AG17" s="85" t="s">
        <v>431</v>
      </c>
      <c r="AH17" s="85"/>
      <c r="AI17" s="91" t="s">
        <v>430</v>
      </c>
      <c r="AJ17" s="85" t="b">
        <v>0</v>
      </c>
      <c r="AK17" s="85">
        <v>64</v>
      </c>
      <c r="AL17" s="91" t="s">
        <v>428</v>
      </c>
      <c r="AM17" s="85" t="s">
        <v>434</v>
      </c>
      <c r="AN17" s="85" t="b">
        <v>0</v>
      </c>
      <c r="AO17" s="91" t="s">
        <v>428</v>
      </c>
      <c r="AP17" s="85" t="s">
        <v>196</v>
      </c>
      <c r="AQ17" s="85">
        <v>0</v>
      </c>
      <c r="AR17" s="85">
        <v>0</v>
      </c>
      <c r="AS17" s="85"/>
      <c r="AT17" s="85"/>
      <c r="AU17" s="85"/>
      <c r="AV17" s="85"/>
      <c r="AW17" s="85"/>
      <c r="AX17" s="85"/>
      <c r="AY17" s="85"/>
      <c r="AZ17" s="85"/>
      <c r="BA17">
        <v>1</v>
      </c>
      <c r="BB17" s="84" t="str">
        <f>REPLACE(INDEX(GroupVertices[Group],MATCH(Edges24[[#This Row],[Vertex 1]],GroupVertices[Vertex],0)),1,1,"")</f>
        <v>1</v>
      </c>
      <c r="BC17" s="84" t="str">
        <f>REPLACE(INDEX(GroupVertices[Group],MATCH(Edges24[[#This Row],[Vertex 2]],GroupVertices[Vertex],0)),1,1,"")</f>
        <v>1</v>
      </c>
      <c r="BD17" s="51">
        <v>2</v>
      </c>
      <c r="BE17" s="52">
        <v>22.22222222222222</v>
      </c>
      <c r="BF17" s="51">
        <v>1</v>
      </c>
      <c r="BG17" s="52">
        <v>11.11111111111111</v>
      </c>
      <c r="BH17" s="51">
        <v>0</v>
      </c>
      <c r="BI17" s="52">
        <v>0</v>
      </c>
      <c r="BJ17" s="51">
        <v>6</v>
      </c>
      <c r="BK17" s="52">
        <v>66.66666666666667</v>
      </c>
      <c r="BL17" s="51">
        <v>9</v>
      </c>
    </row>
    <row r="18" spans="1:64" ht="15">
      <c r="A18" s="83" t="s">
        <v>247</v>
      </c>
      <c r="B18" s="83" t="s">
        <v>292</v>
      </c>
      <c r="C18" s="53"/>
      <c r="D18" s="54"/>
      <c r="E18" s="53"/>
      <c r="F18" s="55"/>
      <c r="G18" s="53"/>
      <c r="H18" s="57"/>
      <c r="I18" s="56"/>
      <c r="J18" s="56"/>
      <c r="K18" s="36" t="s">
        <v>65</v>
      </c>
      <c r="L18" s="62">
        <v>18</v>
      </c>
      <c r="M18" s="62"/>
      <c r="N18" s="63"/>
      <c r="O18" s="85" t="s">
        <v>294</v>
      </c>
      <c r="P18" s="87">
        <v>43488.119791666664</v>
      </c>
      <c r="Q18" s="85" t="s">
        <v>296</v>
      </c>
      <c r="R18" s="85"/>
      <c r="S18" s="85"/>
      <c r="T18" s="85" t="s">
        <v>301</v>
      </c>
      <c r="U18" s="89" t="s">
        <v>303</v>
      </c>
      <c r="V18" s="89" t="s">
        <v>303</v>
      </c>
      <c r="W18" s="87">
        <v>43488.119791666664</v>
      </c>
      <c r="X18" s="89" t="s">
        <v>321</v>
      </c>
      <c r="Y18" s="85"/>
      <c r="Z18" s="85"/>
      <c r="AA18" s="91" t="s">
        <v>383</v>
      </c>
      <c r="AB18" s="85"/>
      <c r="AC18" s="85" t="b">
        <v>0</v>
      </c>
      <c r="AD18" s="85">
        <v>0</v>
      </c>
      <c r="AE18" s="91" t="s">
        <v>430</v>
      </c>
      <c r="AF18" s="85" t="b">
        <v>0</v>
      </c>
      <c r="AG18" s="85" t="s">
        <v>431</v>
      </c>
      <c r="AH18" s="85"/>
      <c r="AI18" s="91" t="s">
        <v>430</v>
      </c>
      <c r="AJ18" s="85" t="b">
        <v>0</v>
      </c>
      <c r="AK18" s="85">
        <v>64</v>
      </c>
      <c r="AL18" s="91" t="s">
        <v>428</v>
      </c>
      <c r="AM18" s="85" t="s">
        <v>434</v>
      </c>
      <c r="AN18" s="85" t="b">
        <v>0</v>
      </c>
      <c r="AO18" s="91" t="s">
        <v>428</v>
      </c>
      <c r="AP18" s="85" t="s">
        <v>196</v>
      </c>
      <c r="AQ18" s="85">
        <v>0</v>
      </c>
      <c r="AR18" s="85">
        <v>0</v>
      </c>
      <c r="AS18" s="85"/>
      <c r="AT18" s="85"/>
      <c r="AU18" s="85"/>
      <c r="AV18" s="85"/>
      <c r="AW18" s="85"/>
      <c r="AX18" s="85"/>
      <c r="AY18" s="85"/>
      <c r="AZ18" s="85"/>
      <c r="BA18">
        <v>1</v>
      </c>
      <c r="BB18" s="84" t="str">
        <f>REPLACE(INDEX(GroupVertices[Group],MATCH(Edges24[[#This Row],[Vertex 1]],GroupVertices[Vertex],0)),1,1,"")</f>
        <v>1</v>
      </c>
      <c r="BC18" s="84" t="str">
        <f>REPLACE(INDEX(GroupVertices[Group],MATCH(Edges24[[#This Row],[Vertex 2]],GroupVertices[Vertex],0)),1,1,"")</f>
        <v>1</v>
      </c>
      <c r="BD18" s="51">
        <v>2</v>
      </c>
      <c r="BE18" s="52">
        <v>22.22222222222222</v>
      </c>
      <c r="BF18" s="51">
        <v>1</v>
      </c>
      <c r="BG18" s="52">
        <v>11.11111111111111</v>
      </c>
      <c r="BH18" s="51">
        <v>0</v>
      </c>
      <c r="BI18" s="52">
        <v>0</v>
      </c>
      <c r="BJ18" s="51">
        <v>6</v>
      </c>
      <c r="BK18" s="52">
        <v>66.66666666666667</v>
      </c>
      <c r="BL18" s="51">
        <v>9</v>
      </c>
    </row>
    <row r="19" spans="1:64" ht="15">
      <c r="A19" s="83" t="s">
        <v>248</v>
      </c>
      <c r="B19" s="83" t="s">
        <v>292</v>
      </c>
      <c r="C19" s="53"/>
      <c r="D19" s="54"/>
      <c r="E19" s="53"/>
      <c r="F19" s="55"/>
      <c r="G19" s="53"/>
      <c r="H19" s="57"/>
      <c r="I19" s="56"/>
      <c r="J19" s="56"/>
      <c r="K19" s="36" t="s">
        <v>65</v>
      </c>
      <c r="L19" s="62">
        <v>19</v>
      </c>
      <c r="M19" s="62"/>
      <c r="N19" s="63"/>
      <c r="O19" s="85" t="s">
        <v>294</v>
      </c>
      <c r="P19" s="87">
        <v>43488.11984953703</v>
      </c>
      <c r="Q19" s="85" t="s">
        <v>296</v>
      </c>
      <c r="R19" s="85"/>
      <c r="S19" s="85"/>
      <c r="T19" s="85" t="s">
        <v>301</v>
      </c>
      <c r="U19" s="89" t="s">
        <v>303</v>
      </c>
      <c r="V19" s="89" t="s">
        <v>303</v>
      </c>
      <c r="W19" s="87">
        <v>43488.11984953703</v>
      </c>
      <c r="X19" s="89" t="s">
        <v>322</v>
      </c>
      <c r="Y19" s="85"/>
      <c r="Z19" s="85"/>
      <c r="AA19" s="91" t="s">
        <v>384</v>
      </c>
      <c r="AB19" s="85"/>
      <c r="AC19" s="85" t="b">
        <v>0</v>
      </c>
      <c r="AD19" s="85">
        <v>0</v>
      </c>
      <c r="AE19" s="91" t="s">
        <v>430</v>
      </c>
      <c r="AF19" s="85" t="b">
        <v>0</v>
      </c>
      <c r="AG19" s="85" t="s">
        <v>431</v>
      </c>
      <c r="AH19" s="85"/>
      <c r="AI19" s="91" t="s">
        <v>430</v>
      </c>
      <c r="AJ19" s="85" t="b">
        <v>0</v>
      </c>
      <c r="AK19" s="85">
        <v>64</v>
      </c>
      <c r="AL19" s="91" t="s">
        <v>428</v>
      </c>
      <c r="AM19" s="85" t="s">
        <v>436</v>
      </c>
      <c r="AN19" s="85" t="b">
        <v>0</v>
      </c>
      <c r="AO19" s="91" t="s">
        <v>428</v>
      </c>
      <c r="AP19" s="85" t="s">
        <v>196</v>
      </c>
      <c r="AQ19" s="85">
        <v>0</v>
      </c>
      <c r="AR19" s="85">
        <v>0</v>
      </c>
      <c r="AS19" s="85"/>
      <c r="AT19" s="85"/>
      <c r="AU19" s="85"/>
      <c r="AV19" s="85"/>
      <c r="AW19" s="85"/>
      <c r="AX19" s="85"/>
      <c r="AY19" s="85"/>
      <c r="AZ19" s="85"/>
      <c r="BA19">
        <v>1</v>
      </c>
      <c r="BB19" s="84" t="str">
        <f>REPLACE(INDEX(GroupVertices[Group],MATCH(Edges24[[#This Row],[Vertex 1]],GroupVertices[Vertex],0)),1,1,"")</f>
        <v>1</v>
      </c>
      <c r="BC19" s="84" t="str">
        <f>REPLACE(INDEX(GroupVertices[Group],MATCH(Edges24[[#This Row],[Vertex 2]],GroupVertices[Vertex],0)),1,1,"")</f>
        <v>1</v>
      </c>
      <c r="BD19" s="51">
        <v>2</v>
      </c>
      <c r="BE19" s="52">
        <v>22.22222222222222</v>
      </c>
      <c r="BF19" s="51">
        <v>1</v>
      </c>
      <c r="BG19" s="52">
        <v>11.11111111111111</v>
      </c>
      <c r="BH19" s="51">
        <v>0</v>
      </c>
      <c r="BI19" s="52">
        <v>0</v>
      </c>
      <c r="BJ19" s="51">
        <v>6</v>
      </c>
      <c r="BK19" s="52">
        <v>66.66666666666667</v>
      </c>
      <c r="BL19" s="51">
        <v>9</v>
      </c>
    </row>
    <row r="20" spans="1:64" ht="15">
      <c r="A20" s="83" t="s">
        <v>249</v>
      </c>
      <c r="B20" s="83" t="s">
        <v>292</v>
      </c>
      <c r="C20" s="53"/>
      <c r="D20" s="54"/>
      <c r="E20" s="53"/>
      <c r="F20" s="55"/>
      <c r="G20" s="53"/>
      <c r="H20" s="57"/>
      <c r="I20" s="56"/>
      <c r="J20" s="56"/>
      <c r="K20" s="36" t="s">
        <v>65</v>
      </c>
      <c r="L20" s="62">
        <v>20</v>
      </c>
      <c r="M20" s="62"/>
      <c r="N20" s="63"/>
      <c r="O20" s="85" t="s">
        <v>294</v>
      </c>
      <c r="P20" s="87">
        <v>43488.1265162037</v>
      </c>
      <c r="Q20" s="85" t="s">
        <v>296</v>
      </c>
      <c r="R20" s="85"/>
      <c r="S20" s="85"/>
      <c r="T20" s="85" t="s">
        <v>301</v>
      </c>
      <c r="U20" s="89" t="s">
        <v>303</v>
      </c>
      <c r="V20" s="89" t="s">
        <v>303</v>
      </c>
      <c r="W20" s="87">
        <v>43488.1265162037</v>
      </c>
      <c r="X20" s="89" t="s">
        <v>323</v>
      </c>
      <c r="Y20" s="85"/>
      <c r="Z20" s="85"/>
      <c r="AA20" s="91" t="s">
        <v>385</v>
      </c>
      <c r="AB20" s="85"/>
      <c r="AC20" s="85" t="b">
        <v>0</v>
      </c>
      <c r="AD20" s="85">
        <v>0</v>
      </c>
      <c r="AE20" s="91" t="s">
        <v>430</v>
      </c>
      <c r="AF20" s="85" t="b">
        <v>0</v>
      </c>
      <c r="AG20" s="85" t="s">
        <v>431</v>
      </c>
      <c r="AH20" s="85"/>
      <c r="AI20" s="91" t="s">
        <v>430</v>
      </c>
      <c r="AJ20" s="85" t="b">
        <v>0</v>
      </c>
      <c r="AK20" s="85">
        <v>64</v>
      </c>
      <c r="AL20" s="91" t="s">
        <v>428</v>
      </c>
      <c r="AM20" s="85" t="s">
        <v>434</v>
      </c>
      <c r="AN20" s="85" t="b">
        <v>0</v>
      </c>
      <c r="AO20" s="91" t="s">
        <v>428</v>
      </c>
      <c r="AP20" s="85" t="s">
        <v>196</v>
      </c>
      <c r="AQ20" s="85">
        <v>0</v>
      </c>
      <c r="AR20" s="85">
        <v>0</v>
      </c>
      <c r="AS20" s="85"/>
      <c r="AT20" s="85"/>
      <c r="AU20" s="85"/>
      <c r="AV20" s="85"/>
      <c r="AW20" s="85"/>
      <c r="AX20" s="85"/>
      <c r="AY20" s="85"/>
      <c r="AZ20" s="85"/>
      <c r="BA20">
        <v>1</v>
      </c>
      <c r="BB20" s="84" t="str">
        <f>REPLACE(INDEX(GroupVertices[Group],MATCH(Edges24[[#This Row],[Vertex 1]],GroupVertices[Vertex],0)),1,1,"")</f>
        <v>1</v>
      </c>
      <c r="BC20" s="84" t="str">
        <f>REPLACE(INDEX(GroupVertices[Group],MATCH(Edges24[[#This Row],[Vertex 2]],GroupVertices[Vertex],0)),1,1,"")</f>
        <v>1</v>
      </c>
      <c r="BD20" s="51">
        <v>2</v>
      </c>
      <c r="BE20" s="52">
        <v>22.22222222222222</v>
      </c>
      <c r="BF20" s="51">
        <v>1</v>
      </c>
      <c r="BG20" s="52">
        <v>11.11111111111111</v>
      </c>
      <c r="BH20" s="51">
        <v>0</v>
      </c>
      <c r="BI20" s="52">
        <v>0</v>
      </c>
      <c r="BJ20" s="51">
        <v>6</v>
      </c>
      <c r="BK20" s="52">
        <v>66.66666666666667</v>
      </c>
      <c r="BL20" s="51">
        <v>9</v>
      </c>
    </row>
    <row r="21" spans="1:64" ht="15">
      <c r="A21" s="83" t="s">
        <v>250</v>
      </c>
      <c r="B21" s="83" t="s">
        <v>292</v>
      </c>
      <c r="C21" s="53"/>
      <c r="D21" s="54"/>
      <c r="E21" s="53"/>
      <c r="F21" s="55"/>
      <c r="G21" s="53"/>
      <c r="H21" s="57"/>
      <c r="I21" s="56"/>
      <c r="J21" s="56"/>
      <c r="K21" s="36" t="s">
        <v>65</v>
      </c>
      <c r="L21" s="62">
        <v>21</v>
      </c>
      <c r="M21" s="62"/>
      <c r="N21" s="63"/>
      <c r="O21" s="85" t="s">
        <v>294</v>
      </c>
      <c r="P21" s="87">
        <v>43488.136469907404</v>
      </c>
      <c r="Q21" s="85" t="s">
        <v>296</v>
      </c>
      <c r="R21" s="85"/>
      <c r="S21" s="85"/>
      <c r="T21" s="85" t="s">
        <v>301</v>
      </c>
      <c r="U21" s="89" t="s">
        <v>303</v>
      </c>
      <c r="V21" s="89" t="s">
        <v>303</v>
      </c>
      <c r="W21" s="87">
        <v>43488.136469907404</v>
      </c>
      <c r="X21" s="89" t="s">
        <v>324</v>
      </c>
      <c r="Y21" s="85"/>
      <c r="Z21" s="85"/>
      <c r="AA21" s="91" t="s">
        <v>386</v>
      </c>
      <c r="AB21" s="85"/>
      <c r="AC21" s="85" t="b">
        <v>0</v>
      </c>
      <c r="AD21" s="85">
        <v>0</v>
      </c>
      <c r="AE21" s="91" t="s">
        <v>430</v>
      </c>
      <c r="AF21" s="85" t="b">
        <v>0</v>
      </c>
      <c r="AG21" s="85" t="s">
        <v>431</v>
      </c>
      <c r="AH21" s="85"/>
      <c r="AI21" s="91" t="s">
        <v>430</v>
      </c>
      <c r="AJ21" s="85" t="b">
        <v>0</v>
      </c>
      <c r="AK21" s="85">
        <v>64</v>
      </c>
      <c r="AL21" s="91" t="s">
        <v>428</v>
      </c>
      <c r="AM21" s="85" t="s">
        <v>436</v>
      </c>
      <c r="AN21" s="85" t="b">
        <v>0</v>
      </c>
      <c r="AO21" s="91" t="s">
        <v>428</v>
      </c>
      <c r="AP21" s="85" t="s">
        <v>196</v>
      </c>
      <c r="AQ21" s="85">
        <v>0</v>
      </c>
      <c r="AR21" s="85">
        <v>0</v>
      </c>
      <c r="AS21" s="85"/>
      <c r="AT21" s="85"/>
      <c r="AU21" s="85"/>
      <c r="AV21" s="85"/>
      <c r="AW21" s="85"/>
      <c r="AX21" s="85"/>
      <c r="AY21" s="85"/>
      <c r="AZ21" s="85"/>
      <c r="BA21">
        <v>1</v>
      </c>
      <c r="BB21" s="84" t="str">
        <f>REPLACE(INDEX(GroupVertices[Group],MATCH(Edges24[[#This Row],[Vertex 1]],GroupVertices[Vertex],0)),1,1,"")</f>
        <v>1</v>
      </c>
      <c r="BC21" s="84" t="str">
        <f>REPLACE(INDEX(GroupVertices[Group],MATCH(Edges24[[#This Row],[Vertex 2]],GroupVertices[Vertex],0)),1,1,"")</f>
        <v>1</v>
      </c>
      <c r="BD21" s="51">
        <v>2</v>
      </c>
      <c r="BE21" s="52">
        <v>22.22222222222222</v>
      </c>
      <c r="BF21" s="51">
        <v>1</v>
      </c>
      <c r="BG21" s="52">
        <v>11.11111111111111</v>
      </c>
      <c r="BH21" s="51">
        <v>0</v>
      </c>
      <c r="BI21" s="52">
        <v>0</v>
      </c>
      <c r="BJ21" s="51">
        <v>6</v>
      </c>
      <c r="BK21" s="52">
        <v>66.66666666666667</v>
      </c>
      <c r="BL21" s="51">
        <v>9</v>
      </c>
    </row>
    <row r="22" spans="1:64" ht="15">
      <c r="A22" s="83" t="s">
        <v>251</v>
      </c>
      <c r="B22" s="83" t="s">
        <v>292</v>
      </c>
      <c r="C22" s="53"/>
      <c r="D22" s="54"/>
      <c r="E22" s="53"/>
      <c r="F22" s="55"/>
      <c r="G22" s="53"/>
      <c r="H22" s="57"/>
      <c r="I22" s="56"/>
      <c r="J22" s="56"/>
      <c r="K22" s="36" t="s">
        <v>65</v>
      </c>
      <c r="L22" s="62">
        <v>22</v>
      </c>
      <c r="M22" s="62"/>
      <c r="N22" s="63"/>
      <c r="O22" s="85" t="s">
        <v>294</v>
      </c>
      <c r="P22" s="87">
        <v>43488.142013888886</v>
      </c>
      <c r="Q22" s="85" t="s">
        <v>296</v>
      </c>
      <c r="R22" s="85"/>
      <c r="S22" s="85"/>
      <c r="T22" s="85" t="s">
        <v>301</v>
      </c>
      <c r="U22" s="89" t="s">
        <v>303</v>
      </c>
      <c r="V22" s="89" t="s">
        <v>303</v>
      </c>
      <c r="W22" s="87">
        <v>43488.142013888886</v>
      </c>
      <c r="X22" s="89" t="s">
        <v>325</v>
      </c>
      <c r="Y22" s="85"/>
      <c r="Z22" s="85"/>
      <c r="AA22" s="91" t="s">
        <v>387</v>
      </c>
      <c r="AB22" s="85"/>
      <c r="AC22" s="85" t="b">
        <v>0</v>
      </c>
      <c r="AD22" s="85">
        <v>0</v>
      </c>
      <c r="AE22" s="91" t="s">
        <v>430</v>
      </c>
      <c r="AF22" s="85" t="b">
        <v>0</v>
      </c>
      <c r="AG22" s="85" t="s">
        <v>431</v>
      </c>
      <c r="AH22" s="85"/>
      <c r="AI22" s="91" t="s">
        <v>430</v>
      </c>
      <c r="AJ22" s="85" t="b">
        <v>0</v>
      </c>
      <c r="AK22" s="85">
        <v>64</v>
      </c>
      <c r="AL22" s="91" t="s">
        <v>428</v>
      </c>
      <c r="AM22" s="85" t="s">
        <v>436</v>
      </c>
      <c r="AN22" s="85" t="b">
        <v>0</v>
      </c>
      <c r="AO22" s="91" t="s">
        <v>428</v>
      </c>
      <c r="AP22" s="85" t="s">
        <v>196</v>
      </c>
      <c r="AQ22" s="85">
        <v>0</v>
      </c>
      <c r="AR22" s="85">
        <v>0</v>
      </c>
      <c r="AS22" s="85"/>
      <c r="AT22" s="85"/>
      <c r="AU22" s="85"/>
      <c r="AV22" s="85"/>
      <c r="AW22" s="85"/>
      <c r="AX22" s="85"/>
      <c r="AY22" s="85"/>
      <c r="AZ22" s="85"/>
      <c r="BA22">
        <v>1</v>
      </c>
      <c r="BB22" s="84" t="str">
        <f>REPLACE(INDEX(GroupVertices[Group],MATCH(Edges24[[#This Row],[Vertex 1]],GroupVertices[Vertex],0)),1,1,"")</f>
        <v>1</v>
      </c>
      <c r="BC22" s="84" t="str">
        <f>REPLACE(INDEX(GroupVertices[Group],MATCH(Edges24[[#This Row],[Vertex 2]],GroupVertices[Vertex],0)),1,1,"")</f>
        <v>1</v>
      </c>
      <c r="BD22" s="51">
        <v>2</v>
      </c>
      <c r="BE22" s="52">
        <v>22.22222222222222</v>
      </c>
      <c r="BF22" s="51">
        <v>1</v>
      </c>
      <c r="BG22" s="52">
        <v>11.11111111111111</v>
      </c>
      <c r="BH22" s="51">
        <v>0</v>
      </c>
      <c r="BI22" s="52">
        <v>0</v>
      </c>
      <c r="BJ22" s="51">
        <v>6</v>
      </c>
      <c r="BK22" s="52">
        <v>66.66666666666667</v>
      </c>
      <c r="BL22" s="51">
        <v>9</v>
      </c>
    </row>
    <row r="23" spans="1:64" ht="15">
      <c r="A23" s="83" t="s">
        <v>252</v>
      </c>
      <c r="B23" s="83" t="s">
        <v>292</v>
      </c>
      <c r="C23" s="53"/>
      <c r="D23" s="54"/>
      <c r="E23" s="53"/>
      <c r="F23" s="55"/>
      <c r="G23" s="53"/>
      <c r="H23" s="57"/>
      <c r="I23" s="56"/>
      <c r="J23" s="56"/>
      <c r="K23" s="36" t="s">
        <v>65</v>
      </c>
      <c r="L23" s="62">
        <v>23</v>
      </c>
      <c r="M23" s="62"/>
      <c r="N23" s="63"/>
      <c r="O23" s="85" t="s">
        <v>294</v>
      </c>
      <c r="P23" s="87">
        <v>43488.14207175926</v>
      </c>
      <c r="Q23" s="85" t="s">
        <v>296</v>
      </c>
      <c r="R23" s="85"/>
      <c r="S23" s="85"/>
      <c r="T23" s="85" t="s">
        <v>301</v>
      </c>
      <c r="U23" s="89" t="s">
        <v>303</v>
      </c>
      <c r="V23" s="89" t="s">
        <v>303</v>
      </c>
      <c r="W23" s="87">
        <v>43488.14207175926</v>
      </c>
      <c r="X23" s="89" t="s">
        <v>326</v>
      </c>
      <c r="Y23" s="85"/>
      <c r="Z23" s="85"/>
      <c r="AA23" s="91" t="s">
        <v>388</v>
      </c>
      <c r="AB23" s="85"/>
      <c r="AC23" s="85" t="b">
        <v>0</v>
      </c>
      <c r="AD23" s="85">
        <v>0</v>
      </c>
      <c r="AE23" s="91" t="s">
        <v>430</v>
      </c>
      <c r="AF23" s="85" t="b">
        <v>0</v>
      </c>
      <c r="AG23" s="85" t="s">
        <v>431</v>
      </c>
      <c r="AH23" s="85"/>
      <c r="AI23" s="91" t="s">
        <v>430</v>
      </c>
      <c r="AJ23" s="85" t="b">
        <v>0</v>
      </c>
      <c r="AK23" s="85">
        <v>64</v>
      </c>
      <c r="AL23" s="91" t="s">
        <v>428</v>
      </c>
      <c r="AM23" s="85" t="s">
        <v>438</v>
      </c>
      <c r="AN23" s="85" t="b">
        <v>0</v>
      </c>
      <c r="AO23" s="91" t="s">
        <v>428</v>
      </c>
      <c r="AP23" s="85" t="s">
        <v>196</v>
      </c>
      <c r="AQ23" s="85">
        <v>0</v>
      </c>
      <c r="AR23" s="85">
        <v>0</v>
      </c>
      <c r="AS23" s="85"/>
      <c r="AT23" s="85"/>
      <c r="AU23" s="85"/>
      <c r="AV23" s="85"/>
      <c r="AW23" s="85"/>
      <c r="AX23" s="85"/>
      <c r="AY23" s="85"/>
      <c r="AZ23" s="85"/>
      <c r="BA23">
        <v>1</v>
      </c>
      <c r="BB23" s="84" t="str">
        <f>REPLACE(INDEX(GroupVertices[Group],MATCH(Edges24[[#This Row],[Vertex 1]],GroupVertices[Vertex],0)),1,1,"")</f>
        <v>1</v>
      </c>
      <c r="BC23" s="84" t="str">
        <f>REPLACE(INDEX(GroupVertices[Group],MATCH(Edges24[[#This Row],[Vertex 2]],GroupVertices[Vertex],0)),1,1,"")</f>
        <v>1</v>
      </c>
      <c r="BD23" s="51">
        <v>2</v>
      </c>
      <c r="BE23" s="52">
        <v>22.22222222222222</v>
      </c>
      <c r="BF23" s="51">
        <v>1</v>
      </c>
      <c r="BG23" s="52">
        <v>11.11111111111111</v>
      </c>
      <c r="BH23" s="51">
        <v>0</v>
      </c>
      <c r="BI23" s="52">
        <v>0</v>
      </c>
      <c r="BJ23" s="51">
        <v>6</v>
      </c>
      <c r="BK23" s="52">
        <v>66.66666666666667</v>
      </c>
      <c r="BL23" s="51">
        <v>9</v>
      </c>
    </row>
    <row r="24" spans="1:64" ht="15">
      <c r="A24" s="83" t="s">
        <v>253</v>
      </c>
      <c r="B24" s="83" t="s">
        <v>292</v>
      </c>
      <c r="C24" s="53"/>
      <c r="D24" s="54"/>
      <c r="E24" s="53"/>
      <c r="F24" s="55"/>
      <c r="G24" s="53"/>
      <c r="H24" s="57"/>
      <c r="I24" s="56"/>
      <c r="J24" s="56"/>
      <c r="K24" s="36" t="s">
        <v>65</v>
      </c>
      <c r="L24" s="62">
        <v>24</v>
      </c>
      <c r="M24" s="62"/>
      <c r="N24" s="63"/>
      <c r="O24" s="85" t="s">
        <v>294</v>
      </c>
      <c r="P24" s="87">
        <v>43488.14523148148</v>
      </c>
      <c r="Q24" s="85" t="s">
        <v>296</v>
      </c>
      <c r="R24" s="85"/>
      <c r="S24" s="85"/>
      <c r="T24" s="85" t="s">
        <v>301</v>
      </c>
      <c r="U24" s="89" t="s">
        <v>303</v>
      </c>
      <c r="V24" s="89" t="s">
        <v>303</v>
      </c>
      <c r="W24" s="87">
        <v>43488.14523148148</v>
      </c>
      <c r="X24" s="89" t="s">
        <v>327</v>
      </c>
      <c r="Y24" s="85"/>
      <c r="Z24" s="85"/>
      <c r="AA24" s="91" t="s">
        <v>389</v>
      </c>
      <c r="AB24" s="85"/>
      <c r="AC24" s="85" t="b">
        <v>0</v>
      </c>
      <c r="AD24" s="85">
        <v>0</v>
      </c>
      <c r="AE24" s="91" t="s">
        <v>430</v>
      </c>
      <c r="AF24" s="85" t="b">
        <v>0</v>
      </c>
      <c r="AG24" s="85" t="s">
        <v>431</v>
      </c>
      <c r="AH24" s="85"/>
      <c r="AI24" s="91" t="s">
        <v>430</v>
      </c>
      <c r="AJ24" s="85" t="b">
        <v>0</v>
      </c>
      <c r="AK24" s="85">
        <v>64</v>
      </c>
      <c r="AL24" s="91" t="s">
        <v>428</v>
      </c>
      <c r="AM24" s="85" t="s">
        <v>439</v>
      </c>
      <c r="AN24" s="85" t="b">
        <v>0</v>
      </c>
      <c r="AO24" s="91" t="s">
        <v>428</v>
      </c>
      <c r="AP24" s="85" t="s">
        <v>196</v>
      </c>
      <c r="AQ24" s="85">
        <v>0</v>
      </c>
      <c r="AR24" s="85">
        <v>0</v>
      </c>
      <c r="AS24" s="85"/>
      <c r="AT24" s="85"/>
      <c r="AU24" s="85"/>
      <c r="AV24" s="85"/>
      <c r="AW24" s="85"/>
      <c r="AX24" s="85"/>
      <c r="AY24" s="85"/>
      <c r="AZ24" s="85"/>
      <c r="BA24">
        <v>1</v>
      </c>
      <c r="BB24" s="84" t="str">
        <f>REPLACE(INDEX(GroupVertices[Group],MATCH(Edges24[[#This Row],[Vertex 1]],GroupVertices[Vertex],0)),1,1,"")</f>
        <v>1</v>
      </c>
      <c r="BC24" s="84" t="str">
        <f>REPLACE(INDEX(GroupVertices[Group],MATCH(Edges24[[#This Row],[Vertex 2]],GroupVertices[Vertex],0)),1,1,"")</f>
        <v>1</v>
      </c>
      <c r="BD24" s="51">
        <v>2</v>
      </c>
      <c r="BE24" s="52">
        <v>22.22222222222222</v>
      </c>
      <c r="BF24" s="51">
        <v>1</v>
      </c>
      <c r="BG24" s="52">
        <v>11.11111111111111</v>
      </c>
      <c r="BH24" s="51">
        <v>0</v>
      </c>
      <c r="BI24" s="52">
        <v>0</v>
      </c>
      <c r="BJ24" s="51">
        <v>6</v>
      </c>
      <c r="BK24" s="52">
        <v>66.66666666666667</v>
      </c>
      <c r="BL24" s="51">
        <v>9</v>
      </c>
    </row>
    <row r="25" spans="1:64" ht="15">
      <c r="A25" s="83" t="s">
        <v>254</v>
      </c>
      <c r="B25" s="83" t="s">
        <v>292</v>
      </c>
      <c r="C25" s="53"/>
      <c r="D25" s="54"/>
      <c r="E25" s="53"/>
      <c r="F25" s="55"/>
      <c r="G25" s="53"/>
      <c r="H25" s="57"/>
      <c r="I25" s="56"/>
      <c r="J25" s="56"/>
      <c r="K25" s="36" t="s">
        <v>65</v>
      </c>
      <c r="L25" s="62">
        <v>25</v>
      </c>
      <c r="M25" s="62"/>
      <c r="N25" s="63"/>
      <c r="O25" s="85" t="s">
        <v>294</v>
      </c>
      <c r="P25" s="87">
        <v>43488.14542824074</v>
      </c>
      <c r="Q25" s="85" t="s">
        <v>296</v>
      </c>
      <c r="R25" s="85"/>
      <c r="S25" s="85"/>
      <c r="T25" s="85" t="s">
        <v>301</v>
      </c>
      <c r="U25" s="89" t="s">
        <v>303</v>
      </c>
      <c r="V25" s="89" t="s">
        <v>303</v>
      </c>
      <c r="W25" s="87">
        <v>43488.14542824074</v>
      </c>
      <c r="X25" s="89" t="s">
        <v>328</v>
      </c>
      <c r="Y25" s="85"/>
      <c r="Z25" s="85"/>
      <c r="AA25" s="91" t="s">
        <v>390</v>
      </c>
      <c r="AB25" s="85"/>
      <c r="AC25" s="85" t="b">
        <v>0</v>
      </c>
      <c r="AD25" s="85">
        <v>0</v>
      </c>
      <c r="AE25" s="91" t="s">
        <v>430</v>
      </c>
      <c r="AF25" s="85" t="b">
        <v>0</v>
      </c>
      <c r="AG25" s="85" t="s">
        <v>431</v>
      </c>
      <c r="AH25" s="85"/>
      <c r="AI25" s="91" t="s">
        <v>430</v>
      </c>
      <c r="AJ25" s="85" t="b">
        <v>0</v>
      </c>
      <c r="AK25" s="85">
        <v>64</v>
      </c>
      <c r="AL25" s="91" t="s">
        <v>428</v>
      </c>
      <c r="AM25" s="85" t="s">
        <v>436</v>
      </c>
      <c r="AN25" s="85" t="b">
        <v>0</v>
      </c>
      <c r="AO25" s="91" t="s">
        <v>428</v>
      </c>
      <c r="AP25" s="85" t="s">
        <v>196</v>
      </c>
      <c r="AQ25" s="85">
        <v>0</v>
      </c>
      <c r="AR25" s="85">
        <v>0</v>
      </c>
      <c r="AS25" s="85"/>
      <c r="AT25" s="85"/>
      <c r="AU25" s="85"/>
      <c r="AV25" s="85"/>
      <c r="AW25" s="85"/>
      <c r="AX25" s="85"/>
      <c r="AY25" s="85"/>
      <c r="AZ25" s="85"/>
      <c r="BA25">
        <v>1</v>
      </c>
      <c r="BB25" s="84" t="str">
        <f>REPLACE(INDEX(GroupVertices[Group],MATCH(Edges24[[#This Row],[Vertex 1]],GroupVertices[Vertex],0)),1,1,"")</f>
        <v>1</v>
      </c>
      <c r="BC25" s="84" t="str">
        <f>REPLACE(INDEX(GroupVertices[Group],MATCH(Edges24[[#This Row],[Vertex 2]],GroupVertices[Vertex],0)),1,1,"")</f>
        <v>1</v>
      </c>
      <c r="BD25" s="51">
        <v>2</v>
      </c>
      <c r="BE25" s="52">
        <v>22.22222222222222</v>
      </c>
      <c r="BF25" s="51">
        <v>1</v>
      </c>
      <c r="BG25" s="52">
        <v>11.11111111111111</v>
      </c>
      <c r="BH25" s="51">
        <v>0</v>
      </c>
      <c r="BI25" s="52">
        <v>0</v>
      </c>
      <c r="BJ25" s="51">
        <v>6</v>
      </c>
      <c r="BK25" s="52">
        <v>66.66666666666667</v>
      </c>
      <c r="BL25" s="51">
        <v>9</v>
      </c>
    </row>
    <row r="26" spans="1:64" ht="15">
      <c r="A26" s="83" t="s">
        <v>255</v>
      </c>
      <c r="B26" s="83" t="s">
        <v>292</v>
      </c>
      <c r="C26" s="53"/>
      <c r="D26" s="54"/>
      <c r="E26" s="53"/>
      <c r="F26" s="55"/>
      <c r="G26" s="53"/>
      <c r="H26" s="57"/>
      <c r="I26" s="56"/>
      <c r="J26" s="56"/>
      <c r="K26" s="36" t="s">
        <v>65</v>
      </c>
      <c r="L26" s="62">
        <v>26</v>
      </c>
      <c r="M26" s="62"/>
      <c r="N26" s="63"/>
      <c r="O26" s="85" t="s">
        <v>294</v>
      </c>
      <c r="P26" s="87">
        <v>43488.15231481481</v>
      </c>
      <c r="Q26" s="85" t="s">
        <v>296</v>
      </c>
      <c r="R26" s="85"/>
      <c r="S26" s="85"/>
      <c r="T26" s="85" t="s">
        <v>301</v>
      </c>
      <c r="U26" s="89" t="s">
        <v>303</v>
      </c>
      <c r="V26" s="89" t="s">
        <v>303</v>
      </c>
      <c r="W26" s="87">
        <v>43488.15231481481</v>
      </c>
      <c r="X26" s="89" t="s">
        <v>329</v>
      </c>
      <c r="Y26" s="85"/>
      <c r="Z26" s="85"/>
      <c r="AA26" s="91" t="s">
        <v>391</v>
      </c>
      <c r="AB26" s="85"/>
      <c r="AC26" s="85" t="b">
        <v>0</v>
      </c>
      <c r="AD26" s="85">
        <v>0</v>
      </c>
      <c r="AE26" s="91" t="s">
        <v>430</v>
      </c>
      <c r="AF26" s="85" t="b">
        <v>0</v>
      </c>
      <c r="AG26" s="85" t="s">
        <v>431</v>
      </c>
      <c r="AH26" s="85"/>
      <c r="AI26" s="91" t="s">
        <v>430</v>
      </c>
      <c r="AJ26" s="85" t="b">
        <v>0</v>
      </c>
      <c r="AK26" s="85">
        <v>64</v>
      </c>
      <c r="AL26" s="91" t="s">
        <v>428</v>
      </c>
      <c r="AM26" s="85" t="s">
        <v>438</v>
      </c>
      <c r="AN26" s="85" t="b">
        <v>0</v>
      </c>
      <c r="AO26" s="91" t="s">
        <v>428</v>
      </c>
      <c r="AP26" s="85" t="s">
        <v>196</v>
      </c>
      <c r="AQ26" s="85">
        <v>0</v>
      </c>
      <c r="AR26" s="85">
        <v>0</v>
      </c>
      <c r="AS26" s="85"/>
      <c r="AT26" s="85"/>
      <c r="AU26" s="85"/>
      <c r="AV26" s="85"/>
      <c r="AW26" s="85"/>
      <c r="AX26" s="85"/>
      <c r="AY26" s="85"/>
      <c r="AZ26" s="85"/>
      <c r="BA26">
        <v>1</v>
      </c>
      <c r="BB26" s="84" t="str">
        <f>REPLACE(INDEX(GroupVertices[Group],MATCH(Edges24[[#This Row],[Vertex 1]],GroupVertices[Vertex],0)),1,1,"")</f>
        <v>1</v>
      </c>
      <c r="BC26" s="84" t="str">
        <f>REPLACE(INDEX(GroupVertices[Group],MATCH(Edges24[[#This Row],[Vertex 2]],GroupVertices[Vertex],0)),1,1,"")</f>
        <v>1</v>
      </c>
      <c r="BD26" s="51">
        <v>2</v>
      </c>
      <c r="BE26" s="52">
        <v>22.22222222222222</v>
      </c>
      <c r="BF26" s="51">
        <v>1</v>
      </c>
      <c r="BG26" s="52">
        <v>11.11111111111111</v>
      </c>
      <c r="BH26" s="51">
        <v>0</v>
      </c>
      <c r="BI26" s="52">
        <v>0</v>
      </c>
      <c r="BJ26" s="51">
        <v>6</v>
      </c>
      <c r="BK26" s="52">
        <v>66.66666666666667</v>
      </c>
      <c r="BL26" s="51">
        <v>9</v>
      </c>
    </row>
    <row r="27" spans="1:64" ht="15">
      <c r="A27" s="83" t="s">
        <v>256</v>
      </c>
      <c r="B27" s="83" t="s">
        <v>292</v>
      </c>
      <c r="C27" s="53"/>
      <c r="D27" s="54"/>
      <c r="E27" s="53"/>
      <c r="F27" s="55"/>
      <c r="G27" s="53"/>
      <c r="H27" s="57"/>
      <c r="I27" s="56"/>
      <c r="J27" s="56"/>
      <c r="K27" s="36" t="s">
        <v>65</v>
      </c>
      <c r="L27" s="62">
        <v>27</v>
      </c>
      <c r="M27" s="62"/>
      <c r="N27" s="63"/>
      <c r="O27" s="85" t="s">
        <v>294</v>
      </c>
      <c r="P27" s="87">
        <v>43488.15519675926</v>
      </c>
      <c r="Q27" s="85" t="s">
        <v>296</v>
      </c>
      <c r="R27" s="85"/>
      <c r="S27" s="85"/>
      <c r="T27" s="85" t="s">
        <v>301</v>
      </c>
      <c r="U27" s="89" t="s">
        <v>303</v>
      </c>
      <c r="V27" s="89" t="s">
        <v>303</v>
      </c>
      <c r="W27" s="87">
        <v>43488.15519675926</v>
      </c>
      <c r="X27" s="89" t="s">
        <v>330</v>
      </c>
      <c r="Y27" s="85"/>
      <c r="Z27" s="85"/>
      <c r="AA27" s="91" t="s">
        <v>392</v>
      </c>
      <c r="AB27" s="85"/>
      <c r="AC27" s="85" t="b">
        <v>0</v>
      </c>
      <c r="AD27" s="85">
        <v>0</v>
      </c>
      <c r="AE27" s="91" t="s">
        <v>430</v>
      </c>
      <c r="AF27" s="85" t="b">
        <v>0</v>
      </c>
      <c r="AG27" s="85" t="s">
        <v>431</v>
      </c>
      <c r="AH27" s="85"/>
      <c r="AI27" s="91" t="s">
        <v>430</v>
      </c>
      <c r="AJ27" s="85" t="b">
        <v>0</v>
      </c>
      <c r="AK27" s="85">
        <v>64</v>
      </c>
      <c r="AL27" s="91" t="s">
        <v>428</v>
      </c>
      <c r="AM27" s="85" t="s">
        <v>440</v>
      </c>
      <c r="AN27" s="85" t="b">
        <v>0</v>
      </c>
      <c r="AO27" s="91" t="s">
        <v>428</v>
      </c>
      <c r="AP27" s="85" t="s">
        <v>196</v>
      </c>
      <c r="AQ27" s="85">
        <v>0</v>
      </c>
      <c r="AR27" s="85">
        <v>0</v>
      </c>
      <c r="AS27" s="85"/>
      <c r="AT27" s="85"/>
      <c r="AU27" s="85"/>
      <c r="AV27" s="85"/>
      <c r="AW27" s="85"/>
      <c r="AX27" s="85"/>
      <c r="AY27" s="85"/>
      <c r="AZ27" s="85"/>
      <c r="BA27">
        <v>1</v>
      </c>
      <c r="BB27" s="84" t="str">
        <f>REPLACE(INDEX(GroupVertices[Group],MATCH(Edges24[[#This Row],[Vertex 1]],GroupVertices[Vertex],0)),1,1,"")</f>
        <v>1</v>
      </c>
      <c r="BC27" s="84" t="str">
        <f>REPLACE(INDEX(GroupVertices[Group],MATCH(Edges24[[#This Row],[Vertex 2]],GroupVertices[Vertex],0)),1,1,"")</f>
        <v>1</v>
      </c>
      <c r="BD27" s="51">
        <v>2</v>
      </c>
      <c r="BE27" s="52">
        <v>22.22222222222222</v>
      </c>
      <c r="BF27" s="51">
        <v>1</v>
      </c>
      <c r="BG27" s="52">
        <v>11.11111111111111</v>
      </c>
      <c r="BH27" s="51">
        <v>0</v>
      </c>
      <c r="BI27" s="52">
        <v>0</v>
      </c>
      <c r="BJ27" s="51">
        <v>6</v>
      </c>
      <c r="BK27" s="52">
        <v>66.66666666666667</v>
      </c>
      <c r="BL27" s="51">
        <v>9</v>
      </c>
    </row>
    <row r="28" spans="1:64" ht="15">
      <c r="A28" s="83" t="s">
        <v>257</v>
      </c>
      <c r="B28" s="83" t="s">
        <v>292</v>
      </c>
      <c r="C28" s="53"/>
      <c r="D28" s="54"/>
      <c r="E28" s="53"/>
      <c r="F28" s="55"/>
      <c r="G28" s="53"/>
      <c r="H28" s="57"/>
      <c r="I28" s="56"/>
      <c r="J28" s="56"/>
      <c r="K28" s="36" t="s">
        <v>65</v>
      </c>
      <c r="L28" s="62">
        <v>28</v>
      </c>
      <c r="M28" s="62"/>
      <c r="N28" s="63"/>
      <c r="O28" s="85" t="s">
        <v>294</v>
      </c>
      <c r="P28" s="87">
        <v>43488.16171296296</v>
      </c>
      <c r="Q28" s="85" t="s">
        <v>296</v>
      </c>
      <c r="R28" s="85"/>
      <c r="S28" s="85"/>
      <c r="T28" s="85" t="s">
        <v>301</v>
      </c>
      <c r="U28" s="89" t="s">
        <v>303</v>
      </c>
      <c r="V28" s="89" t="s">
        <v>303</v>
      </c>
      <c r="W28" s="87">
        <v>43488.16171296296</v>
      </c>
      <c r="X28" s="89" t="s">
        <v>331</v>
      </c>
      <c r="Y28" s="85"/>
      <c r="Z28" s="85"/>
      <c r="AA28" s="91" t="s">
        <v>393</v>
      </c>
      <c r="AB28" s="85"/>
      <c r="AC28" s="85" t="b">
        <v>0</v>
      </c>
      <c r="AD28" s="85">
        <v>0</v>
      </c>
      <c r="AE28" s="91" t="s">
        <v>430</v>
      </c>
      <c r="AF28" s="85" t="b">
        <v>0</v>
      </c>
      <c r="AG28" s="85" t="s">
        <v>431</v>
      </c>
      <c r="AH28" s="85"/>
      <c r="AI28" s="91" t="s">
        <v>430</v>
      </c>
      <c r="AJ28" s="85" t="b">
        <v>0</v>
      </c>
      <c r="AK28" s="85">
        <v>64</v>
      </c>
      <c r="AL28" s="91" t="s">
        <v>428</v>
      </c>
      <c r="AM28" s="85" t="s">
        <v>436</v>
      </c>
      <c r="AN28" s="85" t="b">
        <v>0</v>
      </c>
      <c r="AO28" s="91" t="s">
        <v>428</v>
      </c>
      <c r="AP28" s="85" t="s">
        <v>196</v>
      </c>
      <c r="AQ28" s="85">
        <v>0</v>
      </c>
      <c r="AR28" s="85">
        <v>0</v>
      </c>
      <c r="AS28" s="85"/>
      <c r="AT28" s="85"/>
      <c r="AU28" s="85"/>
      <c r="AV28" s="85"/>
      <c r="AW28" s="85"/>
      <c r="AX28" s="85"/>
      <c r="AY28" s="85"/>
      <c r="AZ28" s="85"/>
      <c r="BA28">
        <v>1</v>
      </c>
      <c r="BB28" s="84" t="str">
        <f>REPLACE(INDEX(GroupVertices[Group],MATCH(Edges24[[#This Row],[Vertex 1]],GroupVertices[Vertex],0)),1,1,"")</f>
        <v>1</v>
      </c>
      <c r="BC28" s="84" t="str">
        <f>REPLACE(INDEX(GroupVertices[Group],MATCH(Edges24[[#This Row],[Vertex 2]],GroupVertices[Vertex],0)),1,1,"")</f>
        <v>1</v>
      </c>
      <c r="BD28" s="51">
        <v>2</v>
      </c>
      <c r="BE28" s="52">
        <v>22.22222222222222</v>
      </c>
      <c r="BF28" s="51">
        <v>1</v>
      </c>
      <c r="BG28" s="52">
        <v>11.11111111111111</v>
      </c>
      <c r="BH28" s="51">
        <v>0</v>
      </c>
      <c r="BI28" s="52">
        <v>0</v>
      </c>
      <c r="BJ28" s="51">
        <v>6</v>
      </c>
      <c r="BK28" s="52">
        <v>66.66666666666667</v>
      </c>
      <c r="BL28" s="51">
        <v>9</v>
      </c>
    </row>
    <row r="29" spans="1:64" ht="15">
      <c r="A29" s="83" t="s">
        <v>258</v>
      </c>
      <c r="B29" s="83" t="s">
        <v>292</v>
      </c>
      <c r="C29" s="53"/>
      <c r="D29" s="54"/>
      <c r="E29" s="53"/>
      <c r="F29" s="55"/>
      <c r="G29" s="53"/>
      <c r="H29" s="57"/>
      <c r="I29" s="56"/>
      <c r="J29" s="56"/>
      <c r="K29" s="36" t="s">
        <v>65</v>
      </c>
      <c r="L29" s="62">
        <v>29</v>
      </c>
      <c r="M29" s="62"/>
      <c r="N29" s="63"/>
      <c r="O29" s="85" t="s">
        <v>294</v>
      </c>
      <c r="P29" s="87">
        <v>43488.17396990741</v>
      </c>
      <c r="Q29" s="85" t="s">
        <v>296</v>
      </c>
      <c r="R29" s="85"/>
      <c r="S29" s="85"/>
      <c r="T29" s="85" t="s">
        <v>301</v>
      </c>
      <c r="U29" s="89" t="s">
        <v>303</v>
      </c>
      <c r="V29" s="89" t="s">
        <v>303</v>
      </c>
      <c r="W29" s="87">
        <v>43488.17396990741</v>
      </c>
      <c r="X29" s="89" t="s">
        <v>332</v>
      </c>
      <c r="Y29" s="85"/>
      <c r="Z29" s="85"/>
      <c r="AA29" s="91" t="s">
        <v>394</v>
      </c>
      <c r="AB29" s="85"/>
      <c r="AC29" s="85" t="b">
        <v>0</v>
      </c>
      <c r="AD29" s="85">
        <v>0</v>
      </c>
      <c r="AE29" s="91" t="s">
        <v>430</v>
      </c>
      <c r="AF29" s="85" t="b">
        <v>0</v>
      </c>
      <c r="AG29" s="85" t="s">
        <v>431</v>
      </c>
      <c r="AH29" s="85"/>
      <c r="AI29" s="91" t="s">
        <v>430</v>
      </c>
      <c r="AJ29" s="85" t="b">
        <v>0</v>
      </c>
      <c r="AK29" s="85">
        <v>64</v>
      </c>
      <c r="AL29" s="91" t="s">
        <v>428</v>
      </c>
      <c r="AM29" s="85" t="s">
        <v>438</v>
      </c>
      <c r="AN29" s="85" t="b">
        <v>0</v>
      </c>
      <c r="AO29" s="91" t="s">
        <v>428</v>
      </c>
      <c r="AP29" s="85" t="s">
        <v>196</v>
      </c>
      <c r="AQ29" s="85">
        <v>0</v>
      </c>
      <c r="AR29" s="85">
        <v>0</v>
      </c>
      <c r="AS29" s="85"/>
      <c r="AT29" s="85"/>
      <c r="AU29" s="85"/>
      <c r="AV29" s="85"/>
      <c r="AW29" s="85"/>
      <c r="AX29" s="85"/>
      <c r="AY29" s="85"/>
      <c r="AZ29" s="85"/>
      <c r="BA29">
        <v>1</v>
      </c>
      <c r="BB29" s="84" t="str">
        <f>REPLACE(INDEX(GroupVertices[Group],MATCH(Edges24[[#This Row],[Vertex 1]],GroupVertices[Vertex],0)),1,1,"")</f>
        <v>1</v>
      </c>
      <c r="BC29" s="84" t="str">
        <f>REPLACE(INDEX(GroupVertices[Group],MATCH(Edges24[[#This Row],[Vertex 2]],GroupVertices[Vertex],0)),1,1,"")</f>
        <v>1</v>
      </c>
      <c r="BD29" s="51">
        <v>2</v>
      </c>
      <c r="BE29" s="52">
        <v>22.22222222222222</v>
      </c>
      <c r="BF29" s="51">
        <v>1</v>
      </c>
      <c r="BG29" s="52">
        <v>11.11111111111111</v>
      </c>
      <c r="BH29" s="51">
        <v>0</v>
      </c>
      <c r="BI29" s="52">
        <v>0</v>
      </c>
      <c r="BJ29" s="51">
        <v>6</v>
      </c>
      <c r="BK29" s="52">
        <v>66.66666666666667</v>
      </c>
      <c r="BL29" s="51">
        <v>9</v>
      </c>
    </row>
    <row r="30" spans="1:64" ht="15">
      <c r="A30" s="83" t="s">
        <v>259</v>
      </c>
      <c r="B30" s="83" t="s">
        <v>292</v>
      </c>
      <c r="C30" s="53"/>
      <c r="D30" s="54"/>
      <c r="E30" s="53"/>
      <c r="F30" s="55"/>
      <c r="G30" s="53"/>
      <c r="H30" s="57"/>
      <c r="I30" s="56"/>
      <c r="J30" s="56"/>
      <c r="K30" s="36" t="s">
        <v>65</v>
      </c>
      <c r="L30" s="62">
        <v>30</v>
      </c>
      <c r="M30" s="62"/>
      <c r="N30" s="63"/>
      <c r="O30" s="85" t="s">
        <v>294</v>
      </c>
      <c r="P30" s="87">
        <v>43488.17696759259</v>
      </c>
      <c r="Q30" s="85" t="s">
        <v>296</v>
      </c>
      <c r="R30" s="85"/>
      <c r="S30" s="85"/>
      <c r="T30" s="85" t="s">
        <v>301</v>
      </c>
      <c r="U30" s="89" t="s">
        <v>303</v>
      </c>
      <c r="V30" s="89" t="s">
        <v>303</v>
      </c>
      <c r="W30" s="87">
        <v>43488.17696759259</v>
      </c>
      <c r="X30" s="89" t="s">
        <v>333</v>
      </c>
      <c r="Y30" s="85"/>
      <c r="Z30" s="85"/>
      <c r="AA30" s="91" t="s">
        <v>395</v>
      </c>
      <c r="AB30" s="85"/>
      <c r="AC30" s="85" t="b">
        <v>0</v>
      </c>
      <c r="AD30" s="85">
        <v>0</v>
      </c>
      <c r="AE30" s="91" t="s">
        <v>430</v>
      </c>
      <c r="AF30" s="85" t="b">
        <v>0</v>
      </c>
      <c r="AG30" s="85" t="s">
        <v>431</v>
      </c>
      <c r="AH30" s="85"/>
      <c r="AI30" s="91" t="s">
        <v>430</v>
      </c>
      <c r="AJ30" s="85" t="b">
        <v>0</v>
      </c>
      <c r="AK30" s="85">
        <v>64</v>
      </c>
      <c r="AL30" s="91" t="s">
        <v>428</v>
      </c>
      <c r="AM30" s="85" t="s">
        <v>435</v>
      </c>
      <c r="AN30" s="85" t="b">
        <v>0</v>
      </c>
      <c r="AO30" s="91" t="s">
        <v>428</v>
      </c>
      <c r="AP30" s="85" t="s">
        <v>196</v>
      </c>
      <c r="AQ30" s="85">
        <v>0</v>
      </c>
      <c r="AR30" s="85">
        <v>0</v>
      </c>
      <c r="AS30" s="85"/>
      <c r="AT30" s="85"/>
      <c r="AU30" s="85"/>
      <c r="AV30" s="85"/>
      <c r="AW30" s="85"/>
      <c r="AX30" s="85"/>
      <c r="AY30" s="85"/>
      <c r="AZ30" s="85"/>
      <c r="BA30">
        <v>1</v>
      </c>
      <c r="BB30" s="84" t="str">
        <f>REPLACE(INDEX(GroupVertices[Group],MATCH(Edges24[[#This Row],[Vertex 1]],GroupVertices[Vertex],0)),1,1,"")</f>
        <v>1</v>
      </c>
      <c r="BC30" s="84" t="str">
        <f>REPLACE(INDEX(GroupVertices[Group],MATCH(Edges24[[#This Row],[Vertex 2]],GroupVertices[Vertex],0)),1,1,"")</f>
        <v>1</v>
      </c>
      <c r="BD30" s="51">
        <v>2</v>
      </c>
      <c r="BE30" s="52">
        <v>22.22222222222222</v>
      </c>
      <c r="BF30" s="51">
        <v>1</v>
      </c>
      <c r="BG30" s="52">
        <v>11.11111111111111</v>
      </c>
      <c r="BH30" s="51">
        <v>0</v>
      </c>
      <c r="BI30" s="52">
        <v>0</v>
      </c>
      <c r="BJ30" s="51">
        <v>6</v>
      </c>
      <c r="BK30" s="52">
        <v>66.66666666666667</v>
      </c>
      <c r="BL30" s="51">
        <v>9</v>
      </c>
    </row>
    <row r="31" spans="1:64" ht="15">
      <c r="A31" s="83" t="s">
        <v>260</v>
      </c>
      <c r="B31" s="83" t="s">
        <v>292</v>
      </c>
      <c r="C31" s="53"/>
      <c r="D31" s="54"/>
      <c r="E31" s="53"/>
      <c r="F31" s="55"/>
      <c r="G31" s="53"/>
      <c r="H31" s="57"/>
      <c r="I31" s="56"/>
      <c r="J31" s="56"/>
      <c r="K31" s="36" t="s">
        <v>65</v>
      </c>
      <c r="L31" s="62">
        <v>31</v>
      </c>
      <c r="M31" s="62"/>
      <c r="N31" s="63"/>
      <c r="O31" s="85" t="s">
        <v>294</v>
      </c>
      <c r="P31" s="87">
        <v>43488.177349537036</v>
      </c>
      <c r="Q31" s="85" t="s">
        <v>296</v>
      </c>
      <c r="R31" s="85"/>
      <c r="S31" s="85"/>
      <c r="T31" s="85" t="s">
        <v>301</v>
      </c>
      <c r="U31" s="89" t="s">
        <v>303</v>
      </c>
      <c r="V31" s="89" t="s">
        <v>303</v>
      </c>
      <c r="W31" s="87">
        <v>43488.177349537036</v>
      </c>
      <c r="X31" s="89" t="s">
        <v>334</v>
      </c>
      <c r="Y31" s="85"/>
      <c r="Z31" s="85"/>
      <c r="AA31" s="91" t="s">
        <v>396</v>
      </c>
      <c r="AB31" s="85"/>
      <c r="AC31" s="85" t="b">
        <v>0</v>
      </c>
      <c r="AD31" s="85">
        <v>0</v>
      </c>
      <c r="AE31" s="91" t="s">
        <v>430</v>
      </c>
      <c r="AF31" s="85" t="b">
        <v>0</v>
      </c>
      <c r="AG31" s="85" t="s">
        <v>431</v>
      </c>
      <c r="AH31" s="85"/>
      <c r="AI31" s="91" t="s">
        <v>430</v>
      </c>
      <c r="AJ31" s="85" t="b">
        <v>0</v>
      </c>
      <c r="AK31" s="85">
        <v>64</v>
      </c>
      <c r="AL31" s="91" t="s">
        <v>428</v>
      </c>
      <c r="AM31" s="85" t="s">
        <v>435</v>
      </c>
      <c r="AN31" s="85" t="b">
        <v>0</v>
      </c>
      <c r="AO31" s="91" t="s">
        <v>428</v>
      </c>
      <c r="AP31" s="85" t="s">
        <v>196</v>
      </c>
      <c r="AQ31" s="85">
        <v>0</v>
      </c>
      <c r="AR31" s="85">
        <v>0</v>
      </c>
      <c r="AS31" s="85"/>
      <c r="AT31" s="85"/>
      <c r="AU31" s="85"/>
      <c r="AV31" s="85"/>
      <c r="AW31" s="85"/>
      <c r="AX31" s="85"/>
      <c r="AY31" s="85"/>
      <c r="AZ31" s="85"/>
      <c r="BA31">
        <v>1</v>
      </c>
      <c r="BB31" s="84" t="str">
        <f>REPLACE(INDEX(GroupVertices[Group],MATCH(Edges24[[#This Row],[Vertex 1]],GroupVertices[Vertex],0)),1,1,"")</f>
        <v>1</v>
      </c>
      <c r="BC31" s="84" t="str">
        <f>REPLACE(INDEX(GroupVertices[Group],MATCH(Edges24[[#This Row],[Vertex 2]],GroupVertices[Vertex],0)),1,1,"")</f>
        <v>1</v>
      </c>
      <c r="BD31" s="51">
        <v>2</v>
      </c>
      <c r="BE31" s="52">
        <v>22.22222222222222</v>
      </c>
      <c r="BF31" s="51">
        <v>1</v>
      </c>
      <c r="BG31" s="52">
        <v>11.11111111111111</v>
      </c>
      <c r="BH31" s="51">
        <v>0</v>
      </c>
      <c r="BI31" s="52">
        <v>0</v>
      </c>
      <c r="BJ31" s="51">
        <v>6</v>
      </c>
      <c r="BK31" s="52">
        <v>66.66666666666667</v>
      </c>
      <c r="BL31" s="51">
        <v>9</v>
      </c>
    </row>
    <row r="32" spans="1:64" ht="15">
      <c r="A32" s="83" t="s">
        <v>261</v>
      </c>
      <c r="B32" s="83" t="s">
        <v>292</v>
      </c>
      <c r="C32" s="53"/>
      <c r="D32" s="54"/>
      <c r="E32" s="53"/>
      <c r="F32" s="55"/>
      <c r="G32" s="53"/>
      <c r="H32" s="57"/>
      <c r="I32" s="56"/>
      <c r="J32" s="56"/>
      <c r="K32" s="36" t="s">
        <v>65</v>
      </c>
      <c r="L32" s="62">
        <v>32</v>
      </c>
      <c r="M32" s="62"/>
      <c r="N32" s="63"/>
      <c r="O32" s="85" t="s">
        <v>294</v>
      </c>
      <c r="P32" s="87">
        <v>43488.184212962966</v>
      </c>
      <c r="Q32" s="85" t="s">
        <v>296</v>
      </c>
      <c r="R32" s="85"/>
      <c r="S32" s="85"/>
      <c r="T32" s="85" t="s">
        <v>301</v>
      </c>
      <c r="U32" s="89" t="s">
        <v>303</v>
      </c>
      <c r="V32" s="89" t="s">
        <v>303</v>
      </c>
      <c r="W32" s="87">
        <v>43488.184212962966</v>
      </c>
      <c r="X32" s="89" t="s">
        <v>335</v>
      </c>
      <c r="Y32" s="85"/>
      <c r="Z32" s="85"/>
      <c r="AA32" s="91" t="s">
        <v>397</v>
      </c>
      <c r="AB32" s="85"/>
      <c r="AC32" s="85" t="b">
        <v>0</v>
      </c>
      <c r="AD32" s="85">
        <v>0</v>
      </c>
      <c r="AE32" s="91" t="s">
        <v>430</v>
      </c>
      <c r="AF32" s="85" t="b">
        <v>0</v>
      </c>
      <c r="AG32" s="85" t="s">
        <v>431</v>
      </c>
      <c r="AH32" s="85"/>
      <c r="AI32" s="91" t="s">
        <v>430</v>
      </c>
      <c r="AJ32" s="85" t="b">
        <v>0</v>
      </c>
      <c r="AK32" s="85">
        <v>64</v>
      </c>
      <c r="AL32" s="91" t="s">
        <v>428</v>
      </c>
      <c r="AM32" s="85" t="s">
        <v>435</v>
      </c>
      <c r="AN32" s="85" t="b">
        <v>0</v>
      </c>
      <c r="AO32" s="91" t="s">
        <v>428</v>
      </c>
      <c r="AP32" s="85" t="s">
        <v>196</v>
      </c>
      <c r="AQ32" s="85">
        <v>0</v>
      </c>
      <c r="AR32" s="85">
        <v>0</v>
      </c>
      <c r="AS32" s="85"/>
      <c r="AT32" s="85"/>
      <c r="AU32" s="85"/>
      <c r="AV32" s="85"/>
      <c r="AW32" s="85"/>
      <c r="AX32" s="85"/>
      <c r="AY32" s="85"/>
      <c r="AZ32" s="85"/>
      <c r="BA32">
        <v>1</v>
      </c>
      <c r="BB32" s="84" t="str">
        <f>REPLACE(INDEX(GroupVertices[Group],MATCH(Edges24[[#This Row],[Vertex 1]],GroupVertices[Vertex],0)),1,1,"")</f>
        <v>1</v>
      </c>
      <c r="BC32" s="84" t="str">
        <f>REPLACE(INDEX(GroupVertices[Group],MATCH(Edges24[[#This Row],[Vertex 2]],GroupVertices[Vertex],0)),1,1,"")</f>
        <v>1</v>
      </c>
      <c r="BD32" s="51">
        <v>2</v>
      </c>
      <c r="BE32" s="52">
        <v>22.22222222222222</v>
      </c>
      <c r="BF32" s="51">
        <v>1</v>
      </c>
      <c r="BG32" s="52">
        <v>11.11111111111111</v>
      </c>
      <c r="BH32" s="51">
        <v>0</v>
      </c>
      <c r="BI32" s="52">
        <v>0</v>
      </c>
      <c r="BJ32" s="51">
        <v>6</v>
      </c>
      <c r="BK32" s="52">
        <v>66.66666666666667</v>
      </c>
      <c r="BL32" s="51">
        <v>9</v>
      </c>
    </row>
    <row r="33" spans="1:64" ht="15">
      <c r="A33" s="83" t="s">
        <v>262</v>
      </c>
      <c r="B33" s="83" t="s">
        <v>292</v>
      </c>
      <c r="C33" s="53"/>
      <c r="D33" s="54"/>
      <c r="E33" s="53"/>
      <c r="F33" s="55"/>
      <c r="G33" s="53"/>
      <c r="H33" s="57"/>
      <c r="I33" s="56"/>
      <c r="J33" s="56"/>
      <c r="K33" s="36" t="s">
        <v>65</v>
      </c>
      <c r="L33" s="62">
        <v>33</v>
      </c>
      <c r="M33" s="62"/>
      <c r="N33" s="63"/>
      <c r="O33" s="85" t="s">
        <v>294</v>
      </c>
      <c r="P33" s="87">
        <v>43488.19893518519</v>
      </c>
      <c r="Q33" s="85" t="s">
        <v>296</v>
      </c>
      <c r="R33" s="85"/>
      <c r="S33" s="85"/>
      <c r="T33" s="85" t="s">
        <v>301</v>
      </c>
      <c r="U33" s="89" t="s">
        <v>303</v>
      </c>
      <c r="V33" s="89" t="s">
        <v>303</v>
      </c>
      <c r="W33" s="87">
        <v>43488.19893518519</v>
      </c>
      <c r="X33" s="89" t="s">
        <v>336</v>
      </c>
      <c r="Y33" s="85"/>
      <c r="Z33" s="85"/>
      <c r="AA33" s="91" t="s">
        <v>398</v>
      </c>
      <c r="AB33" s="85"/>
      <c r="AC33" s="85" t="b">
        <v>0</v>
      </c>
      <c r="AD33" s="85">
        <v>0</v>
      </c>
      <c r="AE33" s="91" t="s">
        <v>430</v>
      </c>
      <c r="AF33" s="85" t="b">
        <v>0</v>
      </c>
      <c r="AG33" s="85" t="s">
        <v>431</v>
      </c>
      <c r="AH33" s="85"/>
      <c r="AI33" s="91" t="s">
        <v>430</v>
      </c>
      <c r="AJ33" s="85" t="b">
        <v>0</v>
      </c>
      <c r="AK33" s="85">
        <v>64</v>
      </c>
      <c r="AL33" s="91" t="s">
        <v>428</v>
      </c>
      <c r="AM33" s="85" t="s">
        <v>436</v>
      </c>
      <c r="AN33" s="85" t="b">
        <v>0</v>
      </c>
      <c r="AO33" s="91" t="s">
        <v>428</v>
      </c>
      <c r="AP33" s="85" t="s">
        <v>196</v>
      </c>
      <c r="AQ33" s="85">
        <v>0</v>
      </c>
      <c r="AR33" s="85">
        <v>0</v>
      </c>
      <c r="AS33" s="85"/>
      <c r="AT33" s="85"/>
      <c r="AU33" s="85"/>
      <c r="AV33" s="85"/>
      <c r="AW33" s="85"/>
      <c r="AX33" s="85"/>
      <c r="AY33" s="85"/>
      <c r="AZ33" s="85"/>
      <c r="BA33">
        <v>1</v>
      </c>
      <c r="BB33" s="84" t="str">
        <f>REPLACE(INDEX(GroupVertices[Group],MATCH(Edges24[[#This Row],[Vertex 1]],GroupVertices[Vertex],0)),1,1,"")</f>
        <v>1</v>
      </c>
      <c r="BC33" s="84" t="str">
        <f>REPLACE(INDEX(GroupVertices[Group],MATCH(Edges24[[#This Row],[Vertex 2]],GroupVertices[Vertex],0)),1,1,"")</f>
        <v>1</v>
      </c>
      <c r="BD33" s="51">
        <v>2</v>
      </c>
      <c r="BE33" s="52">
        <v>22.22222222222222</v>
      </c>
      <c r="BF33" s="51">
        <v>1</v>
      </c>
      <c r="BG33" s="52">
        <v>11.11111111111111</v>
      </c>
      <c r="BH33" s="51">
        <v>0</v>
      </c>
      <c r="BI33" s="52">
        <v>0</v>
      </c>
      <c r="BJ33" s="51">
        <v>6</v>
      </c>
      <c r="BK33" s="52">
        <v>66.66666666666667</v>
      </c>
      <c r="BL33" s="51">
        <v>9</v>
      </c>
    </row>
    <row r="34" spans="1:64" ht="15">
      <c r="A34" s="83" t="s">
        <v>263</v>
      </c>
      <c r="B34" s="83" t="s">
        <v>292</v>
      </c>
      <c r="C34" s="53"/>
      <c r="D34" s="54"/>
      <c r="E34" s="53"/>
      <c r="F34" s="55"/>
      <c r="G34" s="53"/>
      <c r="H34" s="57"/>
      <c r="I34" s="56"/>
      <c r="J34" s="56"/>
      <c r="K34" s="36" t="s">
        <v>65</v>
      </c>
      <c r="L34" s="62">
        <v>34</v>
      </c>
      <c r="M34" s="62"/>
      <c r="N34" s="63"/>
      <c r="O34" s="85" t="s">
        <v>294</v>
      </c>
      <c r="P34" s="87">
        <v>43488.21125</v>
      </c>
      <c r="Q34" s="85" t="s">
        <v>296</v>
      </c>
      <c r="R34" s="85"/>
      <c r="S34" s="85"/>
      <c r="T34" s="85" t="s">
        <v>301</v>
      </c>
      <c r="U34" s="89" t="s">
        <v>303</v>
      </c>
      <c r="V34" s="89" t="s">
        <v>303</v>
      </c>
      <c r="W34" s="87">
        <v>43488.21125</v>
      </c>
      <c r="X34" s="89" t="s">
        <v>337</v>
      </c>
      <c r="Y34" s="85"/>
      <c r="Z34" s="85"/>
      <c r="AA34" s="91" t="s">
        <v>399</v>
      </c>
      <c r="AB34" s="85"/>
      <c r="AC34" s="85" t="b">
        <v>0</v>
      </c>
      <c r="AD34" s="85">
        <v>0</v>
      </c>
      <c r="AE34" s="91" t="s">
        <v>430</v>
      </c>
      <c r="AF34" s="85" t="b">
        <v>0</v>
      </c>
      <c r="AG34" s="85" t="s">
        <v>431</v>
      </c>
      <c r="AH34" s="85"/>
      <c r="AI34" s="91" t="s">
        <v>430</v>
      </c>
      <c r="AJ34" s="85" t="b">
        <v>0</v>
      </c>
      <c r="AK34" s="85">
        <v>64</v>
      </c>
      <c r="AL34" s="91" t="s">
        <v>428</v>
      </c>
      <c r="AM34" s="85" t="s">
        <v>434</v>
      </c>
      <c r="AN34" s="85" t="b">
        <v>0</v>
      </c>
      <c r="AO34" s="91" t="s">
        <v>428</v>
      </c>
      <c r="AP34" s="85" t="s">
        <v>196</v>
      </c>
      <c r="AQ34" s="85">
        <v>0</v>
      </c>
      <c r="AR34" s="85">
        <v>0</v>
      </c>
      <c r="AS34" s="85"/>
      <c r="AT34" s="85"/>
      <c r="AU34" s="85"/>
      <c r="AV34" s="85"/>
      <c r="AW34" s="85"/>
      <c r="AX34" s="85"/>
      <c r="AY34" s="85"/>
      <c r="AZ34" s="85"/>
      <c r="BA34">
        <v>1</v>
      </c>
      <c r="BB34" s="84" t="str">
        <f>REPLACE(INDEX(GroupVertices[Group],MATCH(Edges24[[#This Row],[Vertex 1]],GroupVertices[Vertex],0)),1,1,"")</f>
        <v>1</v>
      </c>
      <c r="BC34" s="84" t="str">
        <f>REPLACE(INDEX(GroupVertices[Group],MATCH(Edges24[[#This Row],[Vertex 2]],GroupVertices[Vertex],0)),1,1,"")</f>
        <v>1</v>
      </c>
      <c r="BD34" s="51">
        <v>2</v>
      </c>
      <c r="BE34" s="52">
        <v>22.22222222222222</v>
      </c>
      <c r="BF34" s="51">
        <v>1</v>
      </c>
      <c r="BG34" s="52">
        <v>11.11111111111111</v>
      </c>
      <c r="BH34" s="51">
        <v>0</v>
      </c>
      <c r="BI34" s="52">
        <v>0</v>
      </c>
      <c r="BJ34" s="51">
        <v>6</v>
      </c>
      <c r="BK34" s="52">
        <v>66.66666666666667</v>
      </c>
      <c r="BL34" s="51">
        <v>9</v>
      </c>
    </row>
    <row r="35" spans="1:64" ht="15">
      <c r="A35" s="83" t="s">
        <v>264</v>
      </c>
      <c r="B35" s="83" t="s">
        <v>292</v>
      </c>
      <c r="C35" s="53"/>
      <c r="D35" s="54"/>
      <c r="E35" s="53"/>
      <c r="F35" s="55"/>
      <c r="G35" s="53"/>
      <c r="H35" s="57"/>
      <c r="I35" s="56"/>
      <c r="J35" s="56"/>
      <c r="K35" s="36" t="s">
        <v>65</v>
      </c>
      <c r="L35" s="62">
        <v>35</v>
      </c>
      <c r="M35" s="62"/>
      <c r="N35" s="63"/>
      <c r="O35" s="85" t="s">
        <v>294</v>
      </c>
      <c r="P35" s="87">
        <v>43488.21270833333</v>
      </c>
      <c r="Q35" s="85" t="s">
        <v>296</v>
      </c>
      <c r="R35" s="85"/>
      <c r="S35" s="85"/>
      <c r="T35" s="85" t="s">
        <v>301</v>
      </c>
      <c r="U35" s="89" t="s">
        <v>303</v>
      </c>
      <c r="V35" s="89" t="s">
        <v>303</v>
      </c>
      <c r="W35" s="87">
        <v>43488.21270833333</v>
      </c>
      <c r="X35" s="89" t="s">
        <v>338</v>
      </c>
      <c r="Y35" s="85"/>
      <c r="Z35" s="85"/>
      <c r="AA35" s="91" t="s">
        <v>400</v>
      </c>
      <c r="AB35" s="85"/>
      <c r="AC35" s="85" t="b">
        <v>0</v>
      </c>
      <c r="AD35" s="85">
        <v>0</v>
      </c>
      <c r="AE35" s="91" t="s">
        <v>430</v>
      </c>
      <c r="AF35" s="85" t="b">
        <v>0</v>
      </c>
      <c r="AG35" s="85" t="s">
        <v>431</v>
      </c>
      <c r="AH35" s="85"/>
      <c r="AI35" s="91" t="s">
        <v>430</v>
      </c>
      <c r="AJ35" s="85" t="b">
        <v>0</v>
      </c>
      <c r="AK35" s="85">
        <v>64</v>
      </c>
      <c r="AL35" s="91" t="s">
        <v>428</v>
      </c>
      <c r="AM35" s="85" t="s">
        <v>438</v>
      </c>
      <c r="AN35" s="85" t="b">
        <v>0</v>
      </c>
      <c r="AO35" s="91" t="s">
        <v>428</v>
      </c>
      <c r="AP35" s="85" t="s">
        <v>196</v>
      </c>
      <c r="AQ35" s="85">
        <v>0</v>
      </c>
      <c r="AR35" s="85">
        <v>0</v>
      </c>
      <c r="AS35" s="85"/>
      <c r="AT35" s="85"/>
      <c r="AU35" s="85"/>
      <c r="AV35" s="85"/>
      <c r="AW35" s="85"/>
      <c r="AX35" s="85"/>
      <c r="AY35" s="85"/>
      <c r="AZ35" s="85"/>
      <c r="BA35">
        <v>1</v>
      </c>
      <c r="BB35" s="84" t="str">
        <f>REPLACE(INDEX(GroupVertices[Group],MATCH(Edges24[[#This Row],[Vertex 1]],GroupVertices[Vertex],0)),1,1,"")</f>
        <v>1</v>
      </c>
      <c r="BC35" s="84" t="str">
        <f>REPLACE(INDEX(GroupVertices[Group],MATCH(Edges24[[#This Row],[Vertex 2]],GroupVertices[Vertex],0)),1,1,"")</f>
        <v>1</v>
      </c>
      <c r="BD35" s="51">
        <v>2</v>
      </c>
      <c r="BE35" s="52">
        <v>22.22222222222222</v>
      </c>
      <c r="BF35" s="51">
        <v>1</v>
      </c>
      <c r="BG35" s="52">
        <v>11.11111111111111</v>
      </c>
      <c r="BH35" s="51">
        <v>0</v>
      </c>
      <c r="BI35" s="52">
        <v>0</v>
      </c>
      <c r="BJ35" s="51">
        <v>6</v>
      </c>
      <c r="BK35" s="52">
        <v>66.66666666666667</v>
      </c>
      <c r="BL35" s="51">
        <v>9</v>
      </c>
    </row>
    <row r="36" spans="1:64" ht="15">
      <c r="A36" s="83" t="s">
        <v>265</v>
      </c>
      <c r="B36" s="83" t="s">
        <v>292</v>
      </c>
      <c r="C36" s="53"/>
      <c r="D36" s="54"/>
      <c r="E36" s="53"/>
      <c r="F36" s="55"/>
      <c r="G36" s="53"/>
      <c r="H36" s="57"/>
      <c r="I36" s="56"/>
      <c r="J36" s="56"/>
      <c r="K36" s="36" t="s">
        <v>65</v>
      </c>
      <c r="L36" s="62">
        <v>36</v>
      </c>
      <c r="M36" s="62"/>
      <c r="N36" s="63"/>
      <c r="O36" s="85" t="s">
        <v>294</v>
      </c>
      <c r="P36" s="87">
        <v>43488.22388888889</v>
      </c>
      <c r="Q36" s="85" t="s">
        <v>296</v>
      </c>
      <c r="R36" s="85"/>
      <c r="S36" s="85"/>
      <c r="T36" s="85" t="s">
        <v>301</v>
      </c>
      <c r="U36" s="89" t="s">
        <v>303</v>
      </c>
      <c r="V36" s="89" t="s">
        <v>303</v>
      </c>
      <c r="W36" s="87">
        <v>43488.22388888889</v>
      </c>
      <c r="X36" s="89" t="s">
        <v>339</v>
      </c>
      <c r="Y36" s="85"/>
      <c r="Z36" s="85"/>
      <c r="AA36" s="91" t="s">
        <v>401</v>
      </c>
      <c r="AB36" s="85"/>
      <c r="AC36" s="85" t="b">
        <v>0</v>
      </c>
      <c r="AD36" s="85">
        <v>0</v>
      </c>
      <c r="AE36" s="91" t="s">
        <v>430</v>
      </c>
      <c r="AF36" s="85" t="b">
        <v>0</v>
      </c>
      <c r="AG36" s="85" t="s">
        <v>431</v>
      </c>
      <c r="AH36" s="85"/>
      <c r="AI36" s="91" t="s">
        <v>430</v>
      </c>
      <c r="AJ36" s="85" t="b">
        <v>0</v>
      </c>
      <c r="AK36" s="85">
        <v>64</v>
      </c>
      <c r="AL36" s="91" t="s">
        <v>428</v>
      </c>
      <c r="AM36" s="85" t="s">
        <v>434</v>
      </c>
      <c r="AN36" s="85" t="b">
        <v>0</v>
      </c>
      <c r="AO36" s="91" t="s">
        <v>428</v>
      </c>
      <c r="AP36" s="85" t="s">
        <v>196</v>
      </c>
      <c r="AQ36" s="85">
        <v>0</v>
      </c>
      <c r="AR36" s="85">
        <v>0</v>
      </c>
      <c r="AS36" s="85"/>
      <c r="AT36" s="85"/>
      <c r="AU36" s="85"/>
      <c r="AV36" s="85"/>
      <c r="AW36" s="85"/>
      <c r="AX36" s="85"/>
      <c r="AY36" s="85"/>
      <c r="AZ36" s="85"/>
      <c r="BA36">
        <v>1</v>
      </c>
      <c r="BB36" s="84" t="str">
        <f>REPLACE(INDEX(GroupVertices[Group],MATCH(Edges24[[#This Row],[Vertex 1]],GroupVertices[Vertex],0)),1,1,"")</f>
        <v>1</v>
      </c>
      <c r="BC36" s="84" t="str">
        <f>REPLACE(INDEX(GroupVertices[Group],MATCH(Edges24[[#This Row],[Vertex 2]],GroupVertices[Vertex],0)),1,1,"")</f>
        <v>1</v>
      </c>
      <c r="BD36" s="51">
        <v>2</v>
      </c>
      <c r="BE36" s="52">
        <v>22.22222222222222</v>
      </c>
      <c r="BF36" s="51">
        <v>1</v>
      </c>
      <c r="BG36" s="52">
        <v>11.11111111111111</v>
      </c>
      <c r="BH36" s="51">
        <v>0</v>
      </c>
      <c r="BI36" s="52">
        <v>0</v>
      </c>
      <c r="BJ36" s="51">
        <v>6</v>
      </c>
      <c r="BK36" s="52">
        <v>66.66666666666667</v>
      </c>
      <c r="BL36" s="51">
        <v>9</v>
      </c>
    </row>
    <row r="37" spans="1:64" ht="15">
      <c r="A37" s="83" t="s">
        <v>266</v>
      </c>
      <c r="B37" s="83" t="s">
        <v>292</v>
      </c>
      <c r="C37" s="53"/>
      <c r="D37" s="54"/>
      <c r="E37" s="53"/>
      <c r="F37" s="55"/>
      <c r="G37" s="53"/>
      <c r="H37" s="57"/>
      <c r="I37" s="56"/>
      <c r="J37" s="56"/>
      <c r="K37" s="36" t="s">
        <v>65</v>
      </c>
      <c r="L37" s="62">
        <v>37</v>
      </c>
      <c r="M37" s="62"/>
      <c r="N37" s="63"/>
      <c r="O37" s="85" t="s">
        <v>294</v>
      </c>
      <c r="P37" s="87">
        <v>43488.23836805556</v>
      </c>
      <c r="Q37" s="85" t="s">
        <v>296</v>
      </c>
      <c r="R37" s="85"/>
      <c r="S37" s="85"/>
      <c r="T37" s="85" t="s">
        <v>301</v>
      </c>
      <c r="U37" s="89" t="s">
        <v>303</v>
      </c>
      <c r="V37" s="89" t="s">
        <v>303</v>
      </c>
      <c r="W37" s="87">
        <v>43488.23836805556</v>
      </c>
      <c r="X37" s="89" t="s">
        <v>340</v>
      </c>
      <c r="Y37" s="85"/>
      <c r="Z37" s="85"/>
      <c r="AA37" s="91" t="s">
        <v>402</v>
      </c>
      <c r="AB37" s="85"/>
      <c r="AC37" s="85" t="b">
        <v>0</v>
      </c>
      <c r="AD37" s="85">
        <v>0</v>
      </c>
      <c r="AE37" s="91" t="s">
        <v>430</v>
      </c>
      <c r="AF37" s="85" t="b">
        <v>0</v>
      </c>
      <c r="AG37" s="85" t="s">
        <v>431</v>
      </c>
      <c r="AH37" s="85"/>
      <c r="AI37" s="91" t="s">
        <v>430</v>
      </c>
      <c r="AJ37" s="85" t="b">
        <v>0</v>
      </c>
      <c r="AK37" s="85">
        <v>64</v>
      </c>
      <c r="AL37" s="91" t="s">
        <v>428</v>
      </c>
      <c r="AM37" s="85" t="s">
        <v>434</v>
      </c>
      <c r="AN37" s="85" t="b">
        <v>0</v>
      </c>
      <c r="AO37" s="91" t="s">
        <v>428</v>
      </c>
      <c r="AP37" s="85" t="s">
        <v>196</v>
      </c>
      <c r="AQ37" s="85">
        <v>0</v>
      </c>
      <c r="AR37" s="85">
        <v>0</v>
      </c>
      <c r="AS37" s="85"/>
      <c r="AT37" s="85"/>
      <c r="AU37" s="85"/>
      <c r="AV37" s="85"/>
      <c r="AW37" s="85"/>
      <c r="AX37" s="85"/>
      <c r="AY37" s="85"/>
      <c r="AZ37" s="85"/>
      <c r="BA37">
        <v>1</v>
      </c>
      <c r="BB37" s="84" t="str">
        <f>REPLACE(INDEX(GroupVertices[Group],MATCH(Edges24[[#This Row],[Vertex 1]],GroupVertices[Vertex],0)),1,1,"")</f>
        <v>1</v>
      </c>
      <c r="BC37" s="84" t="str">
        <f>REPLACE(INDEX(GroupVertices[Group],MATCH(Edges24[[#This Row],[Vertex 2]],GroupVertices[Vertex],0)),1,1,"")</f>
        <v>1</v>
      </c>
      <c r="BD37" s="51">
        <v>2</v>
      </c>
      <c r="BE37" s="52">
        <v>22.22222222222222</v>
      </c>
      <c r="BF37" s="51">
        <v>1</v>
      </c>
      <c r="BG37" s="52">
        <v>11.11111111111111</v>
      </c>
      <c r="BH37" s="51">
        <v>0</v>
      </c>
      <c r="BI37" s="52">
        <v>0</v>
      </c>
      <c r="BJ37" s="51">
        <v>6</v>
      </c>
      <c r="BK37" s="52">
        <v>66.66666666666667</v>
      </c>
      <c r="BL37" s="51">
        <v>9</v>
      </c>
    </row>
    <row r="38" spans="1:64" ht="15">
      <c r="A38" s="83" t="s">
        <v>267</v>
      </c>
      <c r="B38" s="83" t="s">
        <v>292</v>
      </c>
      <c r="C38" s="53"/>
      <c r="D38" s="54"/>
      <c r="E38" s="53"/>
      <c r="F38" s="55"/>
      <c r="G38" s="53"/>
      <c r="H38" s="57"/>
      <c r="I38" s="56"/>
      <c r="J38" s="56"/>
      <c r="K38" s="36" t="s">
        <v>65</v>
      </c>
      <c r="L38" s="62">
        <v>38</v>
      </c>
      <c r="M38" s="62"/>
      <c r="N38" s="63"/>
      <c r="O38" s="85" t="s">
        <v>294</v>
      </c>
      <c r="P38" s="87">
        <v>43488.247141203705</v>
      </c>
      <c r="Q38" s="85" t="s">
        <v>296</v>
      </c>
      <c r="R38" s="85"/>
      <c r="S38" s="85"/>
      <c r="T38" s="85" t="s">
        <v>301</v>
      </c>
      <c r="U38" s="89" t="s">
        <v>303</v>
      </c>
      <c r="V38" s="89" t="s">
        <v>303</v>
      </c>
      <c r="W38" s="87">
        <v>43488.247141203705</v>
      </c>
      <c r="X38" s="89" t="s">
        <v>341</v>
      </c>
      <c r="Y38" s="85"/>
      <c r="Z38" s="85"/>
      <c r="AA38" s="91" t="s">
        <v>403</v>
      </c>
      <c r="AB38" s="85"/>
      <c r="AC38" s="85" t="b">
        <v>0</v>
      </c>
      <c r="AD38" s="85">
        <v>0</v>
      </c>
      <c r="AE38" s="91" t="s">
        <v>430</v>
      </c>
      <c r="AF38" s="85" t="b">
        <v>0</v>
      </c>
      <c r="AG38" s="85" t="s">
        <v>431</v>
      </c>
      <c r="AH38" s="85"/>
      <c r="AI38" s="91" t="s">
        <v>430</v>
      </c>
      <c r="AJ38" s="85" t="b">
        <v>0</v>
      </c>
      <c r="AK38" s="85">
        <v>64</v>
      </c>
      <c r="AL38" s="91" t="s">
        <v>428</v>
      </c>
      <c r="AM38" s="85" t="s">
        <v>436</v>
      </c>
      <c r="AN38" s="85" t="b">
        <v>0</v>
      </c>
      <c r="AO38" s="91" t="s">
        <v>428</v>
      </c>
      <c r="AP38" s="85" t="s">
        <v>196</v>
      </c>
      <c r="AQ38" s="85">
        <v>0</v>
      </c>
      <c r="AR38" s="85">
        <v>0</v>
      </c>
      <c r="AS38" s="85"/>
      <c r="AT38" s="85"/>
      <c r="AU38" s="85"/>
      <c r="AV38" s="85"/>
      <c r="AW38" s="85"/>
      <c r="AX38" s="85"/>
      <c r="AY38" s="85"/>
      <c r="AZ38" s="85"/>
      <c r="BA38">
        <v>1</v>
      </c>
      <c r="BB38" s="84" t="str">
        <f>REPLACE(INDEX(GroupVertices[Group],MATCH(Edges24[[#This Row],[Vertex 1]],GroupVertices[Vertex],0)),1,1,"")</f>
        <v>1</v>
      </c>
      <c r="BC38" s="84" t="str">
        <f>REPLACE(INDEX(GroupVertices[Group],MATCH(Edges24[[#This Row],[Vertex 2]],GroupVertices[Vertex],0)),1,1,"")</f>
        <v>1</v>
      </c>
      <c r="BD38" s="51">
        <v>2</v>
      </c>
      <c r="BE38" s="52">
        <v>22.22222222222222</v>
      </c>
      <c r="BF38" s="51">
        <v>1</v>
      </c>
      <c r="BG38" s="52">
        <v>11.11111111111111</v>
      </c>
      <c r="BH38" s="51">
        <v>0</v>
      </c>
      <c r="BI38" s="52">
        <v>0</v>
      </c>
      <c r="BJ38" s="51">
        <v>6</v>
      </c>
      <c r="BK38" s="52">
        <v>66.66666666666667</v>
      </c>
      <c r="BL38" s="51">
        <v>9</v>
      </c>
    </row>
    <row r="39" spans="1:64" ht="15">
      <c r="A39" s="83" t="s">
        <v>268</v>
      </c>
      <c r="B39" s="83" t="s">
        <v>292</v>
      </c>
      <c r="C39" s="53"/>
      <c r="D39" s="54"/>
      <c r="E39" s="53"/>
      <c r="F39" s="55"/>
      <c r="G39" s="53"/>
      <c r="H39" s="57"/>
      <c r="I39" s="56"/>
      <c r="J39" s="56"/>
      <c r="K39" s="36" t="s">
        <v>65</v>
      </c>
      <c r="L39" s="62">
        <v>39</v>
      </c>
      <c r="M39" s="62"/>
      <c r="N39" s="63"/>
      <c r="O39" s="85" t="s">
        <v>294</v>
      </c>
      <c r="P39" s="87">
        <v>43488.24853009259</v>
      </c>
      <c r="Q39" s="85" t="s">
        <v>296</v>
      </c>
      <c r="R39" s="85"/>
      <c r="S39" s="85"/>
      <c r="T39" s="85" t="s">
        <v>301</v>
      </c>
      <c r="U39" s="89" t="s">
        <v>303</v>
      </c>
      <c r="V39" s="89" t="s">
        <v>303</v>
      </c>
      <c r="W39" s="87">
        <v>43488.24853009259</v>
      </c>
      <c r="X39" s="89" t="s">
        <v>342</v>
      </c>
      <c r="Y39" s="85"/>
      <c r="Z39" s="85"/>
      <c r="AA39" s="91" t="s">
        <v>404</v>
      </c>
      <c r="AB39" s="85"/>
      <c r="AC39" s="85" t="b">
        <v>0</v>
      </c>
      <c r="AD39" s="85">
        <v>0</v>
      </c>
      <c r="AE39" s="91" t="s">
        <v>430</v>
      </c>
      <c r="AF39" s="85" t="b">
        <v>0</v>
      </c>
      <c r="AG39" s="85" t="s">
        <v>431</v>
      </c>
      <c r="AH39" s="85"/>
      <c r="AI39" s="91" t="s">
        <v>430</v>
      </c>
      <c r="AJ39" s="85" t="b">
        <v>0</v>
      </c>
      <c r="AK39" s="85">
        <v>64</v>
      </c>
      <c r="AL39" s="91" t="s">
        <v>428</v>
      </c>
      <c r="AM39" s="85" t="s">
        <v>438</v>
      </c>
      <c r="AN39" s="85" t="b">
        <v>0</v>
      </c>
      <c r="AO39" s="91" t="s">
        <v>428</v>
      </c>
      <c r="AP39" s="85" t="s">
        <v>196</v>
      </c>
      <c r="AQ39" s="85">
        <v>0</v>
      </c>
      <c r="AR39" s="85">
        <v>0</v>
      </c>
      <c r="AS39" s="85"/>
      <c r="AT39" s="85"/>
      <c r="AU39" s="85"/>
      <c r="AV39" s="85"/>
      <c r="AW39" s="85"/>
      <c r="AX39" s="85"/>
      <c r="AY39" s="85"/>
      <c r="AZ39" s="85"/>
      <c r="BA39">
        <v>1</v>
      </c>
      <c r="BB39" s="84" t="str">
        <f>REPLACE(INDEX(GroupVertices[Group],MATCH(Edges24[[#This Row],[Vertex 1]],GroupVertices[Vertex],0)),1,1,"")</f>
        <v>1</v>
      </c>
      <c r="BC39" s="84" t="str">
        <f>REPLACE(INDEX(GroupVertices[Group],MATCH(Edges24[[#This Row],[Vertex 2]],GroupVertices[Vertex],0)),1,1,"")</f>
        <v>1</v>
      </c>
      <c r="BD39" s="51">
        <v>2</v>
      </c>
      <c r="BE39" s="52">
        <v>22.22222222222222</v>
      </c>
      <c r="BF39" s="51">
        <v>1</v>
      </c>
      <c r="BG39" s="52">
        <v>11.11111111111111</v>
      </c>
      <c r="BH39" s="51">
        <v>0</v>
      </c>
      <c r="BI39" s="52">
        <v>0</v>
      </c>
      <c r="BJ39" s="51">
        <v>6</v>
      </c>
      <c r="BK39" s="52">
        <v>66.66666666666667</v>
      </c>
      <c r="BL39" s="51">
        <v>9</v>
      </c>
    </row>
    <row r="40" spans="1:64" ht="15">
      <c r="A40" s="83" t="s">
        <v>269</v>
      </c>
      <c r="B40" s="83" t="s">
        <v>292</v>
      </c>
      <c r="C40" s="53"/>
      <c r="D40" s="54"/>
      <c r="E40" s="53"/>
      <c r="F40" s="55"/>
      <c r="G40" s="53"/>
      <c r="H40" s="57"/>
      <c r="I40" s="56"/>
      <c r="J40" s="56"/>
      <c r="K40" s="36" t="s">
        <v>65</v>
      </c>
      <c r="L40" s="62">
        <v>40</v>
      </c>
      <c r="M40" s="62"/>
      <c r="N40" s="63"/>
      <c r="O40" s="85" t="s">
        <v>294</v>
      </c>
      <c r="P40" s="87">
        <v>43488.249027777776</v>
      </c>
      <c r="Q40" s="85" t="s">
        <v>296</v>
      </c>
      <c r="R40" s="85"/>
      <c r="S40" s="85"/>
      <c r="T40" s="85" t="s">
        <v>301</v>
      </c>
      <c r="U40" s="89" t="s">
        <v>303</v>
      </c>
      <c r="V40" s="89" t="s">
        <v>303</v>
      </c>
      <c r="W40" s="87">
        <v>43488.249027777776</v>
      </c>
      <c r="X40" s="89" t="s">
        <v>343</v>
      </c>
      <c r="Y40" s="85"/>
      <c r="Z40" s="85"/>
      <c r="AA40" s="91" t="s">
        <v>405</v>
      </c>
      <c r="AB40" s="85"/>
      <c r="AC40" s="85" t="b">
        <v>0</v>
      </c>
      <c r="AD40" s="85">
        <v>0</v>
      </c>
      <c r="AE40" s="91" t="s">
        <v>430</v>
      </c>
      <c r="AF40" s="85" t="b">
        <v>0</v>
      </c>
      <c r="AG40" s="85" t="s">
        <v>431</v>
      </c>
      <c r="AH40" s="85"/>
      <c r="AI40" s="91" t="s">
        <v>430</v>
      </c>
      <c r="AJ40" s="85" t="b">
        <v>0</v>
      </c>
      <c r="AK40" s="85">
        <v>64</v>
      </c>
      <c r="AL40" s="91" t="s">
        <v>428</v>
      </c>
      <c r="AM40" s="85" t="s">
        <v>438</v>
      </c>
      <c r="AN40" s="85" t="b">
        <v>0</v>
      </c>
      <c r="AO40" s="91" t="s">
        <v>428</v>
      </c>
      <c r="AP40" s="85" t="s">
        <v>196</v>
      </c>
      <c r="AQ40" s="85">
        <v>0</v>
      </c>
      <c r="AR40" s="85">
        <v>0</v>
      </c>
      <c r="AS40" s="85"/>
      <c r="AT40" s="85"/>
      <c r="AU40" s="85"/>
      <c r="AV40" s="85"/>
      <c r="AW40" s="85"/>
      <c r="AX40" s="85"/>
      <c r="AY40" s="85"/>
      <c r="AZ40" s="85"/>
      <c r="BA40">
        <v>1</v>
      </c>
      <c r="BB40" s="84" t="str">
        <f>REPLACE(INDEX(GroupVertices[Group],MATCH(Edges24[[#This Row],[Vertex 1]],GroupVertices[Vertex],0)),1,1,"")</f>
        <v>1</v>
      </c>
      <c r="BC40" s="84" t="str">
        <f>REPLACE(INDEX(GroupVertices[Group],MATCH(Edges24[[#This Row],[Vertex 2]],GroupVertices[Vertex],0)),1,1,"")</f>
        <v>1</v>
      </c>
      <c r="BD40" s="51">
        <v>2</v>
      </c>
      <c r="BE40" s="52">
        <v>22.22222222222222</v>
      </c>
      <c r="BF40" s="51">
        <v>1</v>
      </c>
      <c r="BG40" s="52">
        <v>11.11111111111111</v>
      </c>
      <c r="BH40" s="51">
        <v>0</v>
      </c>
      <c r="BI40" s="52">
        <v>0</v>
      </c>
      <c r="BJ40" s="51">
        <v>6</v>
      </c>
      <c r="BK40" s="52">
        <v>66.66666666666667</v>
      </c>
      <c r="BL40" s="51">
        <v>9</v>
      </c>
    </row>
    <row r="41" spans="1:64" ht="15">
      <c r="A41" s="83" t="s">
        <v>270</v>
      </c>
      <c r="B41" s="83" t="s">
        <v>292</v>
      </c>
      <c r="C41" s="53"/>
      <c r="D41" s="54"/>
      <c r="E41" s="53"/>
      <c r="F41" s="55"/>
      <c r="G41" s="53"/>
      <c r="H41" s="57"/>
      <c r="I41" s="56"/>
      <c r="J41" s="56"/>
      <c r="K41" s="36" t="s">
        <v>65</v>
      </c>
      <c r="L41" s="62">
        <v>41</v>
      </c>
      <c r="M41" s="62"/>
      <c r="N41" s="63"/>
      <c r="O41" s="85" t="s">
        <v>294</v>
      </c>
      <c r="P41" s="87">
        <v>43488.27762731481</v>
      </c>
      <c r="Q41" s="85" t="s">
        <v>296</v>
      </c>
      <c r="R41" s="85"/>
      <c r="S41" s="85"/>
      <c r="T41" s="85" t="s">
        <v>301</v>
      </c>
      <c r="U41" s="89" t="s">
        <v>303</v>
      </c>
      <c r="V41" s="89" t="s">
        <v>303</v>
      </c>
      <c r="W41" s="87">
        <v>43488.27762731481</v>
      </c>
      <c r="X41" s="89" t="s">
        <v>344</v>
      </c>
      <c r="Y41" s="85"/>
      <c r="Z41" s="85"/>
      <c r="AA41" s="91" t="s">
        <v>406</v>
      </c>
      <c r="AB41" s="85"/>
      <c r="AC41" s="85" t="b">
        <v>0</v>
      </c>
      <c r="AD41" s="85">
        <v>0</v>
      </c>
      <c r="AE41" s="91" t="s">
        <v>430</v>
      </c>
      <c r="AF41" s="85" t="b">
        <v>0</v>
      </c>
      <c r="AG41" s="85" t="s">
        <v>431</v>
      </c>
      <c r="AH41" s="85"/>
      <c r="AI41" s="91" t="s">
        <v>430</v>
      </c>
      <c r="AJ41" s="85" t="b">
        <v>0</v>
      </c>
      <c r="AK41" s="85">
        <v>64</v>
      </c>
      <c r="AL41" s="91" t="s">
        <v>428</v>
      </c>
      <c r="AM41" s="85" t="s">
        <v>434</v>
      </c>
      <c r="AN41" s="85" t="b">
        <v>0</v>
      </c>
      <c r="AO41" s="91" t="s">
        <v>428</v>
      </c>
      <c r="AP41" s="85" t="s">
        <v>196</v>
      </c>
      <c r="AQ41" s="85">
        <v>0</v>
      </c>
      <c r="AR41" s="85">
        <v>0</v>
      </c>
      <c r="AS41" s="85"/>
      <c r="AT41" s="85"/>
      <c r="AU41" s="85"/>
      <c r="AV41" s="85"/>
      <c r="AW41" s="85"/>
      <c r="AX41" s="85"/>
      <c r="AY41" s="85"/>
      <c r="AZ41" s="85"/>
      <c r="BA41">
        <v>1</v>
      </c>
      <c r="BB41" s="84" t="str">
        <f>REPLACE(INDEX(GroupVertices[Group],MATCH(Edges24[[#This Row],[Vertex 1]],GroupVertices[Vertex],0)),1,1,"")</f>
        <v>1</v>
      </c>
      <c r="BC41" s="84" t="str">
        <f>REPLACE(INDEX(GroupVertices[Group],MATCH(Edges24[[#This Row],[Vertex 2]],GroupVertices[Vertex],0)),1,1,"")</f>
        <v>1</v>
      </c>
      <c r="BD41" s="51">
        <v>2</v>
      </c>
      <c r="BE41" s="52">
        <v>22.22222222222222</v>
      </c>
      <c r="BF41" s="51">
        <v>1</v>
      </c>
      <c r="BG41" s="52">
        <v>11.11111111111111</v>
      </c>
      <c r="BH41" s="51">
        <v>0</v>
      </c>
      <c r="BI41" s="52">
        <v>0</v>
      </c>
      <c r="BJ41" s="51">
        <v>6</v>
      </c>
      <c r="BK41" s="52">
        <v>66.66666666666667</v>
      </c>
      <c r="BL41" s="51">
        <v>9</v>
      </c>
    </row>
    <row r="42" spans="1:64" ht="15">
      <c r="A42" s="83" t="s">
        <v>271</v>
      </c>
      <c r="B42" s="83" t="s">
        <v>292</v>
      </c>
      <c r="C42" s="53"/>
      <c r="D42" s="54"/>
      <c r="E42" s="53"/>
      <c r="F42" s="55"/>
      <c r="G42" s="53"/>
      <c r="H42" s="57"/>
      <c r="I42" s="56"/>
      <c r="J42" s="56"/>
      <c r="K42" s="36" t="s">
        <v>65</v>
      </c>
      <c r="L42" s="62">
        <v>42</v>
      </c>
      <c r="M42" s="62"/>
      <c r="N42" s="63"/>
      <c r="O42" s="85" t="s">
        <v>294</v>
      </c>
      <c r="P42" s="87">
        <v>43488.28855324074</v>
      </c>
      <c r="Q42" s="85" t="s">
        <v>296</v>
      </c>
      <c r="R42" s="85"/>
      <c r="S42" s="85"/>
      <c r="T42" s="85" t="s">
        <v>301</v>
      </c>
      <c r="U42" s="89" t="s">
        <v>303</v>
      </c>
      <c r="V42" s="89" t="s">
        <v>303</v>
      </c>
      <c r="W42" s="87">
        <v>43488.28855324074</v>
      </c>
      <c r="X42" s="89" t="s">
        <v>345</v>
      </c>
      <c r="Y42" s="85"/>
      <c r="Z42" s="85"/>
      <c r="AA42" s="91" t="s">
        <v>407</v>
      </c>
      <c r="AB42" s="85"/>
      <c r="AC42" s="85" t="b">
        <v>0</v>
      </c>
      <c r="AD42" s="85">
        <v>0</v>
      </c>
      <c r="AE42" s="91" t="s">
        <v>430</v>
      </c>
      <c r="AF42" s="85" t="b">
        <v>0</v>
      </c>
      <c r="AG42" s="85" t="s">
        <v>431</v>
      </c>
      <c r="AH42" s="85"/>
      <c r="AI42" s="91" t="s">
        <v>430</v>
      </c>
      <c r="AJ42" s="85" t="b">
        <v>0</v>
      </c>
      <c r="AK42" s="85">
        <v>64</v>
      </c>
      <c r="AL42" s="91" t="s">
        <v>428</v>
      </c>
      <c r="AM42" s="85" t="s">
        <v>438</v>
      </c>
      <c r="AN42" s="85" t="b">
        <v>0</v>
      </c>
      <c r="AO42" s="91" t="s">
        <v>428</v>
      </c>
      <c r="AP42" s="85" t="s">
        <v>196</v>
      </c>
      <c r="AQ42" s="85">
        <v>0</v>
      </c>
      <c r="AR42" s="85">
        <v>0</v>
      </c>
      <c r="AS42" s="85"/>
      <c r="AT42" s="85"/>
      <c r="AU42" s="85"/>
      <c r="AV42" s="85"/>
      <c r="AW42" s="85"/>
      <c r="AX42" s="85"/>
      <c r="AY42" s="85"/>
      <c r="AZ42" s="85"/>
      <c r="BA42">
        <v>1</v>
      </c>
      <c r="BB42" s="84" t="str">
        <f>REPLACE(INDEX(GroupVertices[Group],MATCH(Edges24[[#This Row],[Vertex 1]],GroupVertices[Vertex],0)),1,1,"")</f>
        <v>1</v>
      </c>
      <c r="BC42" s="84" t="str">
        <f>REPLACE(INDEX(GroupVertices[Group],MATCH(Edges24[[#This Row],[Vertex 2]],GroupVertices[Vertex],0)),1,1,"")</f>
        <v>1</v>
      </c>
      <c r="BD42" s="51">
        <v>2</v>
      </c>
      <c r="BE42" s="52">
        <v>22.22222222222222</v>
      </c>
      <c r="BF42" s="51">
        <v>1</v>
      </c>
      <c r="BG42" s="52">
        <v>11.11111111111111</v>
      </c>
      <c r="BH42" s="51">
        <v>0</v>
      </c>
      <c r="BI42" s="52">
        <v>0</v>
      </c>
      <c r="BJ42" s="51">
        <v>6</v>
      </c>
      <c r="BK42" s="52">
        <v>66.66666666666667</v>
      </c>
      <c r="BL42" s="51">
        <v>9</v>
      </c>
    </row>
    <row r="43" spans="1:64" ht="15">
      <c r="A43" s="83" t="s">
        <v>272</v>
      </c>
      <c r="B43" s="83" t="s">
        <v>292</v>
      </c>
      <c r="C43" s="53"/>
      <c r="D43" s="54"/>
      <c r="E43" s="53"/>
      <c r="F43" s="55"/>
      <c r="G43" s="53"/>
      <c r="H43" s="57"/>
      <c r="I43" s="56"/>
      <c r="J43" s="56"/>
      <c r="K43" s="36" t="s">
        <v>65</v>
      </c>
      <c r="L43" s="62">
        <v>43</v>
      </c>
      <c r="M43" s="62"/>
      <c r="N43" s="63"/>
      <c r="O43" s="85" t="s">
        <v>294</v>
      </c>
      <c r="P43" s="87">
        <v>43488.29293981481</v>
      </c>
      <c r="Q43" s="85" t="s">
        <v>296</v>
      </c>
      <c r="R43" s="85"/>
      <c r="S43" s="85"/>
      <c r="T43" s="85" t="s">
        <v>301</v>
      </c>
      <c r="U43" s="89" t="s">
        <v>303</v>
      </c>
      <c r="V43" s="89" t="s">
        <v>303</v>
      </c>
      <c r="W43" s="87">
        <v>43488.29293981481</v>
      </c>
      <c r="X43" s="89" t="s">
        <v>346</v>
      </c>
      <c r="Y43" s="85"/>
      <c r="Z43" s="85"/>
      <c r="AA43" s="91" t="s">
        <v>408</v>
      </c>
      <c r="AB43" s="85"/>
      <c r="AC43" s="85" t="b">
        <v>0</v>
      </c>
      <c r="AD43" s="85">
        <v>0</v>
      </c>
      <c r="AE43" s="91" t="s">
        <v>430</v>
      </c>
      <c r="AF43" s="85" t="b">
        <v>0</v>
      </c>
      <c r="AG43" s="85" t="s">
        <v>431</v>
      </c>
      <c r="AH43" s="85"/>
      <c r="AI43" s="91" t="s">
        <v>430</v>
      </c>
      <c r="AJ43" s="85" t="b">
        <v>0</v>
      </c>
      <c r="AK43" s="85">
        <v>64</v>
      </c>
      <c r="AL43" s="91" t="s">
        <v>428</v>
      </c>
      <c r="AM43" s="85" t="s">
        <v>438</v>
      </c>
      <c r="AN43" s="85" t="b">
        <v>0</v>
      </c>
      <c r="AO43" s="91" t="s">
        <v>428</v>
      </c>
      <c r="AP43" s="85" t="s">
        <v>196</v>
      </c>
      <c r="AQ43" s="85">
        <v>0</v>
      </c>
      <c r="AR43" s="85">
        <v>0</v>
      </c>
      <c r="AS43" s="85"/>
      <c r="AT43" s="85"/>
      <c r="AU43" s="85"/>
      <c r="AV43" s="85"/>
      <c r="AW43" s="85"/>
      <c r="AX43" s="85"/>
      <c r="AY43" s="85"/>
      <c r="AZ43" s="85"/>
      <c r="BA43">
        <v>1</v>
      </c>
      <c r="BB43" s="84" t="str">
        <f>REPLACE(INDEX(GroupVertices[Group],MATCH(Edges24[[#This Row],[Vertex 1]],GroupVertices[Vertex],0)),1,1,"")</f>
        <v>1</v>
      </c>
      <c r="BC43" s="84" t="str">
        <f>REPLACE(INDEX(GroupVertices[Group],MATCH(Edges24[[#This Row],[Vertex 2]],GroupVertices[Vertex],0)),1,1,"")</f>
        <v>1</v>
      </c>
      <c r="BD43" s="51">
        <v>2</v>
      </c>
      <c r="BE43" s="52">
        <v>22.22222222222222</v>
      </c>
      <c r="BF43" s="51">
        <v>1</v>
      </c>
      <c r="BG43" s="52">
        <v>11.11111111111111</v>
      </c>
      <c r="BH43" s="51">
        <v>0</v>
      </c>
      <c r="BI43" s="52">
        <v>0</v>
      </c>
      <c r="BJ43" s="51">
        <v>6</v>
      </c>
      <c r="BK43" s="52">
        <v>66.66666666666667</v>
      </c>
      <c r="BL43" s="51">
        <v>9</v>
      </c>
    </row>
    <row r="44" spans="1:64" ht="15">
      <c r="A44" s="83" t="s">
        <v>273</v>
      </c>
      <c r="B44" s="83" t="s">
        <v>292</v>
      </c>
      <c r="C44" s="53"/>
      <c r="D44" s="54"/>
      <c r="E44" s="53"/>
      <c r="F44" s="55"/>
      <c r="G44" s="53"/>
      <c r="H44" s="57"/>
      <c r="I44" s="56"/>
      <c r="J44" s="56"/>
      <c r="K44" s="36" t="s">
        <v>65</v>
      </c>
      <c r="L44" s="62">
        <v>44</v>
      </c>
      <c r="M44" s="62"/>
      <c r="N44" s="63"/>
      <c r="O44" s="85" t="s">
        <v>294</v>
      </c>
      <c r="P44" s="87">
        <v>43488.29314814815</v>
      </c>
      <c r="Q44" s="85" t="s">
        <v>296</v>
      </c>
      <c r="R44" s="85"/>
      <c r="S44" s="85"/>
      <c r="T44" s="85" t="s">
        <v>301</v>
      </c>
      <c r="U44" s="89" t="s">
        <v>303</v>
      </c>
      <c r="V44" s="89" t="s">
        <v>303</v>
      </c>
      <c r="W44" s="87">
        <v>43488.29314814815</v>
      </c>
      <c r="X44" s="89" t="s">
        <v>347</v>
      </c>
      <c r="Y44" s="85"/>
      <c r="Z44" s="85"/>
      <c r="AA44" s="91" t="s">
        <v>409</v>
      </c>
      <c r="AB44" s="85"/>
      <c r="AC44" s="85" t="b">
        <v>0</v>
      </c>
      <c r="AD44" s="85">
        <v>0</v>
      </c>
      <c r="AE44" s="91" t="s">
        <v>430</v>
      </c>
      <c r="AF44" s="85" t="b">
        <v>0</v>
      </c>
      <c r="AG44" s="85" t="s">
        <v>431</v>
      </c>
      <c r="AH44" s="85"/>
      <c r="AI44" s="91" t="s">
        <v>430</v>
      </c>
      <c r="AJ44" s="85" t="b">
        <v>0</v>
      </c>
      <c r="AK44" s="85">
        <v>64</v>
      </c>
      <c r="AL44" s="91" t="s">
        <v>428</v>
      </c>
      <c r="AM44" s="85" t="s">
        <v>438</v>
      </c>
      <c r="AN44" s="85" t="b">
        <v>0</v>
      </c>
      <c r="AO44" s="91" t="s">
        <v>428</v>
      </c>
      <c r="AP44" s="85" t="s">
        <v>196</v>
      </c>
      <c r="AQ44" s="85">
        <v>0</v>
      </c>
      <c r="AR44" s="85">
        <v>0</v>
      </c>
      <c r="AS44" s="85"/>
      <c r="AT44" s="85"/>
      <c r="AU44" s="85"/>
      <c r="AV44" s="85"/>
      <c r="AW44" s="85"/>
      <c r="AX44" s="85"/>
      <c r="AY44" s="85"/>
      <c r="AZ44" s="85"/>
      <c r="BA44">
        <v>1</v>
      </c>
      <c r="BB44" s="84" t="str">
        <f>REPLACE(INDEX(GroupVertices[Group],MATCH(Edges24[[#This Row],[Vertex 1]],GroupVertices[Vertex],0)),1,1,"")</f>
        <v>1</v>
      </c>
      <c r="BC44" s="84" t="str">
        <f>REPLACE(INDEX(GroupVertices[Group],MATCH(Edges24[[#This Row],[Vertex 2]],GroupVertices[Vertex],0)),1,1,"")</f>
        <v>1</v>
      </c>
      <c r="BD44" s="51">
        <v>2</v>
      </c>
      <c r="BE44" s="52">
        <v>22.22222222222222</v>
      </c>
      <c r="BF44" s="51">
        <v>1</v>
      </c>
      <c r="BG44" s="52">
        <v>11.11111111111111</v>
      </c>
      <c r="BH44" s="51">
        <v>0</v>
      </c>
      <c r="BI44" s="52">
        <v>0</v>
      </c>
      <c r="BJ44" s="51">
        <v>6</v>
      </c>
      <c r="BK44" s="52">
        <v>66.66666666666667</v>
      </c>
      <c r="BL44" s="51">
        <v>9</v>
      </c>
    </row>
    <row r="45" spans="1:64" ht="15">
      <c r="A45" s="83" t="s">
        <v>274</v>
      </c>
      <c r="B45" s="83" t="s">
        <v>292</v>
      </c>
      <c r="C45" s="53"/>
      <c r="D45" s="54"/>
      <c r="E45" s="53"/>
      <c r="F45" s="55"/>
      <c r="G45" s="53"/>
      <c r="H45" s="57"/>
      <c r="I45" s="56"/>
      <c r="J45" s="56"/>
      <c r="K45" s="36" t="s">
        <v>65</v>
      </c>
      <c r="L45" s="62">
        <v>45</v>
      </c>
      <c r="M45" s="62"/>
      <c r="N45" s="63"/>
      <c r="O45" s="85" t="s">
        <v>294</v>
      </c>
      <c r="P45" s="87">
        <v>43488.29546296296</v>
      </c>
      <c r="Q45" s="85" t="s">
        <v>296</v>
      </c>
      <c r="R45" s="85"/>
      <c r="S45" s="85"/>
      <c r="T45" s="85" t="s">
        <v>301</v>
      </c>
      <c r="U45" s="89" t="s">
        <v>303</v>
      </c>
      <c r="V45" s="89" t="s">
        <v>303</v>
      </c>
      <c r="W45" s="87">
        <v>43488.29546296296</v>
      </c>
      <c r="X45" s="89" t="s">
        <v>348</v>
      </c>
      <c r="Y45" s="85"/>
      <c r="Z45" s="85"/>
      <c r="AA45" s="91" t="s">
        <v>410</v>
      </c>
      <c r="AB45" s="85"/>
      <c r="AC45" s="85" t="b">
        <v>0</v>
      </c>
      <c r="AD45" s="85">
        <v>0</v>
      </c>
      <c r="AE45" s="91" t="s">
        <v>430</v>
      </c>
      <c r="AF45" s="85" t="b">
        <v>0</v>
      </c>
      <c r="AG45" s="85" t="s">
        <v>431</v>
      </c>
      <c r="AH45" s="85"/>
      <c r="AI45" s="91" t="s">
        <v>430</v>
      </c>
      <c r="AJ45" s="85" t="b">
        <v>0</v>
      </c>
      <c r="AK45" s="85">
        <v>64</v>
      </c>
      <c r="AL45" s="91" t="s">
        <v>428</v>
      </c>
      <c r="AM45" s="85" t="s">
        <v>434</v>
      </c>
      <c r="AN45" s="85" t="b">
        <v>0</v>
      </c>
      <c r="AO45" s="91" t="s">
        <v>428</v>
      </c>
      <c r="AP45" s="85" t="s">
        <v>196</v>
      </c>
      <c r="AQ45" s="85">
        <v>0</v>
      </c>
      <c r="AR45" s="85">
        <v>0</v>
      </c>
      <c r="AS45" s="85"/>
      <c r="AT45" s="85"/>
      <c r="AU45" s="85"/>
      <c r="AV45" s="85"/>
      <c r="AW45" s="85"/>
      <c r="AX45" s="85"/>
      <c r="AY45" s="85"/>
      <c r="AZ45" s="85"/>
      <c r="BA45">
        <v>1</v>
      </c>
      <c r="BB45" s="84" t="str">
        <f>REPLACE(INDEX(GroupVertices[Group],MATCH(Edges24[[#This Row],[Vertex 1]],GroupVertices[Vertex],0)),1,1,"")</f>
        <v>1</v>
      </c>
      <c r="BC45" s="84" t="str">
        <f>REPLACE(INDEX(GroupVertices[Group],MATCH(Edges24[[#This Row],[Vertex 2]],GroupVertices[Vertex],0)),1,1,"")</f>
        <v>1</v>
      </c>
      <c r="BD45" s="51">
        <v>2</v>
      </c>
      <c r="BE45" s="52">
        <v>22.22222222222222</v>
      </c>
      <c r="BF45" s="51">
        <v>1</v>
      </c>
      <c r="BG45" s="52">
        <v>11.11111111111111</v>
      </c>
      <c r="BH45" s="51">
        <v>0</v>
      </c>
      <c r="BI45" s="52">
        <v>0</v>
      </c>
      <c r="BJ45" s="51">
        <v>6</v>
      </c>
      <c r="BK45" s="52">
        <v>66.66666666666667</v>
      </c>
      <c r="BL45" s="51">
        <v>9</v>
      </c>
    </row>
    <row r="46" spans="1:64" ht="15">
      <c r="A46" s="83" t="s">
        <v>275</v>
      </c>
      <c r="B46" s="83" t="s">
        <v>292</v>
      </c>
      <c r="C46" s="53"/>
      <c r="D46" s="54"/>
      <c r="E46" s="53"/>
      <c r="F46" s="55"/>
      <c r="G46" s="53"/>
      <c r="H46" s="57"/>
      <c r="I46" s="56"/>
      <c r="J46" s="56"/>
      <c r="K46" s="36" t="s">
        <v>65</v>
      </c>
      <c r="L46" s="62">
        <v>46</v>
      </c>
      <c r="M46" s="62"/>
      <c r="N46" s="63"/>
      <c r="O46" s="85" t="s">
        <v>294</v>
      </c>
      <c r="P46" s="87">
        <v>43488.31605324074</v>
      </c>
      <c r="Q46" s="85" t="s">
        <v>296</v>
      </c>
      <c r="R46" s="85"/>
      <c r="S46" s="85"/>
      <c r="T46" s="85" t="s">
        <v>301</v>
      </c>
      <c r="U46" s="89" t="s">
        <v>303</v>
      </c>
      <c r="V46" s="89" t="s">
        <v>303</v>
      </c>
      <c r="W46" s="87">
        <v>43488.31605324074</v>
      </c>
      <c r="X46" s="89" t="s">
        <v>349</v>
      </c>
      <c r="Y46" s="85"/>
      <c r="Z46" s="85"/>
      <c r="AA46" s="91" t="s">
        <v>411</v>
      </c>
      <c r="AB46" s="85"/>
      <c r="AC46" s="85" t="b">
        <v>0</v>
      </c>
      <c r="AD46" s="85">
        <v>0</v>
      </c>
      <c r="AE46" s="91" t="s">
        <v>430</v>
      </c>
      <c r="AF46" s="85" t="b">
        <v>0</v>
      </c>
      <c r="AG46" s="85" t="s">
        <v>431</v>
      </c>
      <c r="AH46" s="85"/>
      <c r="AI46" s="91" t="s">
        <v>430</v>
      </c>
      <c r="AJ46" s="85" t="b">
        <v>0</v>
      </c>
      <c r="AK46" s="85">
        <v>64</v>
      </c>
      <c r="AL46" s="91" t="s">
        <v>428</v>
      </c>
      <c r="AM46" s="85" t="s">
        <v>438</v>
      </c>
      <c r="AN46" s="85" t="b">
        <v>0</v>
      </c>
      <c r="AO46" s="91" t="s">
        <v>428</v>
      </c>
      <c r="AP46" s="85" t="s">
        <v>196</v>
      </c>
      <c r="AQ46" s="85">
        <v>0</v>
      </c>
      <c r="AR46" s="85">
        <v>0</v>
      </c>
      <c r="AS46" s="85"/>
      <c r="AT46" s="85"/>
      <c r="AU46" s="85"/>
      <c r="AV46" s="85"/>
      <c r="AW46" s="85"/>
      <c r="AX46" s="85"/>
      <c r="AY46" s="85"/>
      <c r="AZ46" s="85"/>
      <c r="BA46">
        <v>1</v>
      </c>
      <c r="BB46" s="84" t="str">
        <f>REPLACE(INDEX(GroupVertices[Group],MATCH(Edges24[[#This Row],[Vertex 1]],GroupVertices[Vertex],0)),1,1,"")</f>
        <v>1</v>
      </c>
      <c r="BC46" s="84" t="str">
        <f>REPLACE(INDEX(GroupVertices[Group],MATCH(Edges24[[#This Row],[Vertex 2]],GroupVertices[Vertex],0)),1,1,"")</f>
        <v>1</v>
      </c>
      <c r="BD46" s="51">
        <v>2</v>
      </c>
      <c r="BE46" s="52">
        <v>22.22222222222222</v>
      </c>
      <c r="BF46" s="51">
        <v>1</v>
      </c>
      <c r="BG46" s="52">
        <v>11.11111111111111</v>
      </c>
      <c r="BH46" s="51">
        <v>0</v>
      </c>
      <c r="BI46" s="52">
        <v>0</v>
      </c>
      <c r="BJ46" s="51">
        <v>6</v>
      </c>
      <c r="BK46" s="52">
        <v>66.66666666666667</v>
      </c>
      <c r="BL46" s="51">
        <v>9</v>
      </c>
    </row>
    <row r="47" spans="1:64" ht="15">
      <c r="A47" s="83" t="s">
        <v>276</v>
      </c>
      <c r="B47" s="83" t="s">
        <v>292</v>
      </c>
      <c r="C47" s="53"/>
      <c r="D47" s="54"/>
      <c r="E47" s="53"/>
      <c r="F47" s="55"/>
      <c r="G47" s="53"/>
      <c r="H47" s="57"/>
      <c r="I47" s="56"/>
      <c r="J47" s="56"/>
      <c r="K47" s="36" t="s">
        <v>65</v>
      </c>
      <c r="L47" s="62">
        <v>47</v>
      </c>
      <c r="M47" s="62"/>
      <c r="N47" s="63"/>
      <c r="O47" s="85" t="s">
        <v>294</v>
      </c>
      <c r="P47" s="87">
        <v>43488.31925925926</v>
      </c>
      <c r="Q47" s="85" t="s">
        <v>296</v>
      </c>
      <c r="R47" s="85"/>
      <c r="S47" s="85"/>
      <c r="T47" s="85" t="s">
        <v>301</v>
      </c>
      <c r="U47" s="89" t="s">
        <v>303</v>
      </c>
      <c r="V47" s="89" t="s">
        <v>303</v>
      </c>
      <c r="W47" s="87">
        <v>43488.31925925926</v>
      </c>
      <c r="X47" s="89" t="s">
        <v>350</v>
      </c>
      <c r="Y47" s="85"/>
      <c r="Z47" s="85"/>
      <c r="AA47" s="91" t="s">
        <v>412</v>
      </c>
      <c r="AB47" s="85"/>
      <c r="AC47" s="85" t="b">
        <v>0</v>
      </c>
      <c r="AD47" s="85">
        <v>0</v>
      </c>
      <c r="AE47" s="91" t="s">
        <v>430</v>
      </c>
      <c r="AF47" s="85" t="b">
        <v>0</v>
      </c>
      <c r="AG47" s="85" t="s">
        <v>431</v>
      </c>
      <c r="AH47" s="85"/>
      <c r="AI47" s="91" t="s">
        <v>430</v>
      </c>
      <c r="AJ47" s="85" t="b">
        <v>0</v>
      </c>
      <c r="AK47" s="85">
        <v>64</v>
      </c>
      <c r="AL47" s="91" t="s">
        <v>428</v>
      </c>
      <c r="AM47" s="85" t="s">
        <v>438</v>
      </c>
      <c r="AN47" s="85" t="b">
        <v>0</v>
      </c>
      <c r="AO47" s="91" t="s">
        <v>428</v>
      </c>
      <c r="AP47" s="85" t="s">
        <v>196</v>
      </c>
      <c r="AQ47" s="85">
        <v>0</v>
      </c>
      <c r="AR47" s="85">
        <v>0</v>
      </c>
      <c r="AS47" s="85"/>
      <c r="AT47" s="85"/>
      <c r="AU47" s="85"/>
      <c r="AV47" s="85"/>
      <c r="AW47" s="85"/>
      <c r="AX47" s="85"/>
      <c r="AY47" s="85"/>
      <c r="AZ47" s="85"/>
      <c r="BA47">
        <v>1</v>
      </c>
      <c r="BB47" s="84" t="str">
        <f>REPLACE(INDEX(GroupVertices[Group],MATCH(Edges24[[#This Row],[Vertex 1]],GroupVertices[Vertex],0)),1,1,"")</f>
        <v>1</v>
      </c>
      <c r="BC47" s="84" t="str">
        <f>REPLACE(INDEX(GroupVertices[Group],MATCH(Edges24[[#This Row],[Vertex 2]],GroupVertices[Vertex],0)),1,1,"")</f>
        <v>1</v>
      </c>
      <c r="BD47" s="51">
        <v>2</v>
      </c>
      <c r="BE47" s="52">
        <v>22.22222222222222</v>
      </c>
      <c r="BF47" s="51">
        <v>1</v>
      </c>
      <c r="BG47" s="52">
        <v>11.11111111111111</v>
      </c>
      <c r="BH47" s="51">
        <v>0</v>
      </c>
      <c r="BI47" s="52">
        <v>0</v>
      </c>
      <c r="BJ47" s="51">
        <v>6</v>
      </c>
      <c r="BK47" s="52">
        <v>66.66666666666667</v>
      </c>
      <c r="BL47" s="51">
        <v>9</v>
      </c>
    </row>
    <row r="48" spans="1:64" ht="15">
      <c r="A48" s="83" t="s">
        <v>277</v>
      </c>
      <c r="B48" s="83" t="s">
        <v>292</v>
      </c>
      <c r="C48" s="53"/>
      <c r="D48" s="54"/>
      <c r="E48" s="53"/>
      <c r="F48" s="55"/>
      <c r="G48" s="53"/>
      <c r="H48" s="57"/>
      <c r="I48" s="56"/>
      <c r="J48" s="56"/>
      <c r="K48" s="36" t="s">
        <v>65</v>
      </c>
      <c r="L48" s="62">
        <v>48</v>
      </c>
      <c r="M48" s="62"/>
      <c r="N48" s="63"/>
      <c r="O48" s="85" t="s">
        <v>294</v>
      </c>
      <c r="P48" s="87">
        <v>43488.345497685186</v>
      </c>
      <c r="Q48" s="85" t="s">
        <v>296</v>
      </c>
      <c r="R48" s="85"/>
      <c r="S48" s="85"/>
      <c r="T48" s="85" t="s">
        <v>301</v>
      </c>
      <c r="U48" s="89" t="s">
        <v>303</v>
      </c>
      <c r="V48" s="89" t="s">
        <v>303</v>
      </c>
      <c r="W48" s="87">
        <v>43488.345497685186</v>
      </c>
      <c r="X48" s="89" t="s">
        <v>351</v>
      </c>
      <c r="Y48" s="85"/>
      <c r="Z48" s="85"/>
      <c r="AA48" s="91" t="s">
        <v>413</v>
      </c>
      <c r="AB48" s="85"/>
      <c r="AC48" s="85" t="b">
        <v>0</v>
      </c>
      <c r="AD48" s="85">
        <v>0</v>
      </c>
      <c r="AE48" s="91" t="s">
        <v>430</v>
      </c>
      <c r="AF48" s="85" t="b">
        <v>0</v>
      </c>
      <c r="AG48" s="85" t="s">
        <v>431</v>
      </c>
      <c r="AH48" s="85"/>
      <c r="AI48" s="91" t="s">
        <v>430</v>
      </c>
      <c r="AJ48" s="85" t="b">
        <v>0</v>
      </c>
      <c r="AK48" s="85">
        <v>64</v>
      </c>
      <c r="AL48" s="91" t="s">
        <v>428</v>
      </c>
      <c r="AM48" s="85" t="s">
        <v>436</v>
      </c>
      <c r="AN48" s="85" t="b">
        <v>0</v>
      </c>
      <c r="AO48" s="91" t="s">
        <v>428</v>
      </c>
      <c r="AP48" s="85" t="s">
        <v>196</v>
      </c>
      <c r="AQ48" s="85">
        <v>0</v>
      </c>
      <c r="AR48" s="85">
        <v>0</v>
      </c>
      <c r="AS48" s="85"/>
      <c r="AT48" s="85"/>
      <c r="AU48" s="85"/>
      <c r="AV48" s="85"/>
      <c r="AW48" s="85"/>
      <c r="AX48" s="85"/>
      <c r="AY48" s="85"/>
      <c r="AZ48" s="85"/>
      <c r="BA48">
        <v>1</v>
      </c>
      <c r="BB48" s="84" t="str">
        <f>REPLACE(INDEX(GroupVertices[Group],MATCH(Edges24[[#This Row],[Vertex 1]],GroupVertices[Vertex],0)),1,1,"")</f>
        <v>1</v>
      </c>
      <c r="BC48" s="84" t="str">
        <f>REPLACE(INDEX(GroupVertices[Group],MATCH(Edges24[[#This Row],[Vertex 2]],GroupVertices[Vertex],0)),1,1,"")</f>
        <v>1</v>
      </c>
      <c r="BD48" s="51">
        <v>2</v>
      </c>
      <c r="BE48" s="52">
        <v>22.22222222222222</v>
      </c>
      <c r="BF48" s="51">
        <v>1</v>
      </c>
      <c r="BG48" s="52">
        <v>11.11111111111111</v>
      </c>
      <c r="BH48" s="51">
        <v>0</v>
      </c>
      <c r="BI48" s="52">
        <v>0</v>
      </c>
      <c r="BJ48" s="51">
        <v>6</v>
      </c>
      <c r="BK48" s="52">
        <v>66.66666666666667</v>
      </c>
      <c r="BL48" s="51">
        <v>9</v>
      </c>
    </row>
    <row r="49" spans="1:64" ht="15">
      <c r="A49" s="83" t="s">
        <v>278</v>
      </c>
      <c r="B49" s="83" t="s">
        <v>292</v>
      </c>
      <c r="C49" s="53"/>
      <c r="D49" s="54"/>
      <c r="E49" s="53"/>
      <c r="F49" s="55"/>
      <c r="G49" s="53"/>
      <c r="H49" s="57"/>
      <c r="I49" s="56"/>
      <c r="J49" s="56"/>
      <c r="K49" s="36" t="s">
        <v>65</v>
      </c>
      <c r="L49" s="62">
        <v>49</v>
      </c>
      <c r="M49" s="62"/>
      <c r="N49" s="63"/>
      <c r="O49" s="85" t="s">
        <v>294</v>
      </c>
      <c r="P49" s="87">
        <v>43488.34868055556</v>
      </c>
      <c r="Q49" s="85" t="s">
        <v>296</v>
      </c>
      <c r="R49" s="85"/>
      <c r="S49" s="85"/>
      <c r="T49" s="85" t="s">
        <v>301</v>
      </c>
      <c r="U49" s="89" t="s">
        <v>303</v>
      </c>
      <c r="V49" s="89" t="s">
        <v>303</v>
      </c>
      <c r="W49" s="87">
        <v>43488.34868055556</v>
      </c>
      <c r="X49" s="89" t="s">
        <v>352</v>
      </c>
      <c r="Y49" s="85"/>
      <c r="Z49" s="85"/>
      <c r="AA49" s="91" t="s">
        <v>414</v>
      </c>
      <c r="AB49" s="85"/>
      <c r="AC49" s="85" t="b">
        <v>0</v>
      </c>
      <c r="AD49" s="85">
        <v>0</v>
      </c>
      <c r="AE49" s="91" t="s">
        <v>430</v>
      </c>
      <c r="AF49" s="85" t="b">
        <v>0</v>
      </c>
      <c r="AG49" s="85" t="s">
        <v>431</v>
      </c>
      <c r="AH49" s="85"/>
      <c r="AI49" s="91" t="s">
        <v>430</v>
      </c>
      <c r="AJ49" s="85" t="b">
        <v>0</v>
      </c>
      <c r="AK49" s="85">
        <v>64</v>
      </c>
      <c r="AL49" s="91" t="s">
        <v>428</v>
      </c>
      <c r="AM49" s="85" t="s">
        <v>434</v>
      </c>
      <c r="AN49" s="85" t="b">
        <v>0</v>
      </c>
      <c r="AO49" s="91" t="s">
        <v>428</v>
      </c>
      <c r="AP49" s="85" t="s">
        <v>196</v>
      </c>
      <c r="AQ49" s="85">
        <v>0</v>
      </c>
      <c r="AR49" s="85">
        <v>0</v>
      </c>
      <c r="AS49" s="85"/>
      <c r="AT49" s="85"/>
      <c r="AU49" s="85"/>
      <c r="AV49" s="85"/>
      <c r="AW49" s="85"/>
      <c r="AX49" s="85"/>
      <c r="AY49" s="85"/>
      <c r="AZ49" s="85"/>
      <c r="BA49">
        <v>1</v>
      </c>
      <c r="BB49" s="84" t="str">
        <f>REPLACE(INDEX(GroupVertices[Group],MATCH(Edges24[[#This Row],[Vertex 1]],GroupVertices[Vertex],0)),1,1,"")</f>
        <v>1</v>
      </c>
      <c r="BC49" s="84" t="str">
        <f>REPLACE(INDEX(GroupVertices[Group],MATCH(Edges24[[#This Row],[Vertex 2]],GroupVertices[Vertex],0)),1,1,"")</f>
        <v>1</v>
      </c>
      <c r="BD49" s="51">
        <v>2</v>
      </c>
      <c r="BE49" s="52">
        <v>22.22222222222222</v>
      </c>
      <c r="BF49" s="51">
        <v>1</v>
      </c>
      <c r="BG49" s="52">
        <v>11.11111111111111</v>
      </c>
      <c r="BH49" s="51">
        <v>0</v>
      </c>
      <c r="BI49" s="52">
        <v>0</v>
      </c>
      <c r="BJ49" s="51">
        <v>6</v>
      </c>
      <c r="BK49" s="52">
        <v>66.66666666666667</v>
      </c>
      <c r="BL49" s="51">
        <v>9</v>
      </c>
    </row>
    <row r="50" spans="1:64" ht="15">
      <c r="A50" s="83" t="s">
        <v>279</v>
      </c>
      <c r="B50" s="83" t="s">
        <v>292</v>
      </c>
      <c r="C50" s="53"/>
      <c r="D50" s="54"/>
      <c r="E50" s="53"/>
      <c r="F50" s="55"/>
      <c r="G50" s="53"/>
      <c r="H50" s="57"/>
      <c r="I50" s="56"/>
      <c r="J50" s="56"/>
      <c r="K50" s="36" t="s">
        <v>65</v>
      </c>
      <c r="L50" s="62">
        <v>50</v>
      </c>
      <c r="M50" s="62"/>
      <c r="N50" s="63"/>
      <c r="O50" s="85" t="s">
        <v>294</v>
      </c>
      <c r="P50" s="87">
        <v>43488.36136574074</v>
      </c>
      <c r="Q50" s="85" t="s">
        <v>296</v>
      </c>
      <c r="R50" s="85"/>
      <c r="S50" s="85"/>
      <c r="T50" s="85" t="s">
        <v>301</v>
      </c>
      <c r="U50" s="89" t="s">
        <v>303</v>
      </c>
      <c r="V50" s="89" t="s">
        <v>303</v>
      </c>
      <c r="W50" s="87">
        <v>43488.36136574074</v>
      </c>
      <c r="X50" s="89" t="s">
        <v>353</v>
      </c>
      <c r="Y50" s="85"/>
      <c r="Z50" s="85"/>
      <c r="AA50" s="91" t="s">
        <v>415</v>
      </c>
      <c r="AB50" s="85"/>
      <c r="AC50" s="85" t="b">
        <v>0</v>
      </c>
      <c r="AD50" s="85">
        <v>0</v>
      </c>
      <c r="AE50" s="91" t="s">
        <v>430</v>
      </c>
      <c r="AF50" s="85" t="b">
        <v>0</v>
      </c>
      <c r="AG50" s="85" t="s">
        <v>431</v>
      </c>
      <c r="AH50" s="85"/>
      <c r="AI50" s="91" t="s">
        <v>430</v>
      </c>
      <c r="AJ50" s="85" t="b">
        <v>0</v>
      </c>
      <c r="AK50" s="85">
        <v>64</v>
      </c>
      <c r="AL50" s="91" t="s">
        <v>428</v>
      </c>
      <c r="AM50" s="85" t="s">
        <v>434</v>
      </c>
      <c r="AN50" s="85" t="b">
        <v>0</v>
      </c>
      <c r="AO50" s="91" t="s">
        <v>428</v>
      </c>
      <c r="AP50" s="85" t="s">
        <v>196</v>
      </c>
      <c r="AQ50" s="85">
        <v>0</v>
      </c>
      <c r="AR50" s="85">
        <v>0</v>
      </c>
      <c r="AS50" s="85"/>
      <c r="AT50" s="85"/>
      <c r="AU50" s="85"/>
      <c r="AV50" s="85"/>
      <c r="AW50" s="85"/>
      <c r="AX50" s="85"/>
      <c r="AY50" s="85"/>
      <c r="AZ50" s="85"/>
      <c r="BA50">
        <v>1</v>
      </c>
      <c r="BB50" s="84" t="str">
        <f>REPLACE(INDEX(GroupVertices[Group],MATCH(Edges24[[#This Row],[Vertex 1]],GroupVertices[Vertex],0)),1,1,"")</f>
        <v>1</v>
      </c>
      <c r="BC50" s="84" t="str">
        <f>REPLACE(INDEX(GroupVertices[Group],MATCH(Edges24[[#This Row],[Vertex 2]],GroupVertices[Vertex],0)),1,1,"")</f>
        <v>1</v>
      </c>
      <c r="BD50" s="51">
        <v>2</v>
      </c>
      <c r="BE50" s="52">
        <v>22.22222222222222</v>
      </c>
      <c r="BF50" s="51">
        <v>1</v>
      </c>
      <c r="BG50" s="52">
        <v>11.11111111111111</v>
      </c>
      <c r="BH50" s="51">
        <v>0</v>
      </c>
      <c r="BI50" s="52">
        <v>0</v>
      </c>
      <c r="BJ50" s="51">
        <v>6</v>
      </c>
      <c r="BK50" s="52">
        <v>66.66666666666667</v>
      </c>
      <c r="BL50" s="51">
        <v>9</v>
      </c>
    </row>
    <row r="51" spans="1:64" ht="15">
      <c r="A51" s="83" t="s">
        <v>280</v>
      </c>
      <c r="B51" s="83" t="s">
        <v>292</v>
      </c>
      <c r="C51" s="53"/>
      <c r="D51" s="54"/>
      <c r="E51" s="53"/>
      <c r="F51" s="55"/>
      <c r="G51" s="53"/>
      <c r="H51" s="57"/>
      <c r="I51" s="56"/>
      <c r="J51" s="56"/>
      <c r="K51" s="36" t="s">
        <v>65</v>
      </c>
      <c r="L51" s="62">
        <v>51</v>
      </c>
      <c r="M51" s="62"/>
      <c r="N51" s="63"/>
      <c r="O51" s="85" t="s">
        <v>294</v>
      </c>
      <c r="P51" s="87">
        <v>43488.379375</v>
      </c>
      <c r="Q51" s="85" t="s">
        <v>296</v>
      </c>
      <c r="R51" s="85"/>
      <c r="S51" s="85"/>
      <c r="T51" s="85" t="s">
        <v>301</v>
      </c>
      <c r="U51" s="89" t="s">
        <v>303</v>
      </c>
      <c r="V51" s="89" t="s">
        <v>303</v>
      </c>
      <c r="W51" s="87">
        <v>43488.379375</v>
      </c>
      <c r="X51" s="89" t="s">
        <v>354</v>
      </c>
      <c r="Y51" s="85"/>
      <c r="Z51" s="85"/>
      <c r="AA51" s="91" t="s">
        <v>416</v>
      </c>
      <c r="AB51" s="85"/>
      <c r="AC51" s="85" t="b">
        <v>0</v>
      </c>
      <c r="AD51" s="85">
        <v>0</v>
      </c>
      <c r="AE51" s="91" t="s">
        <v>430</v>
      </c>
      <c r="AF51" s="85" t="b">
        <v>0</v>
      </c>
      <c r="AG51" s="85" t="s">
        <v>431</v>
      </c>
      <c r="AH51" s="85"/>
      <c r="AI51" s="91" t="s">
        <v>430</v>
      </c>
      <c r="AJ51" s="85" t="b">
        <v>0</v>
      </c>
      <c r="AK51" s="85">
        <v>64</v>
      </c>
      <c r="AL51" s="91" t="s">
        <v>428</v>
      </c>
      <c r="AM51" s="85" t="s">
        <v>434</v>
      </c>
      <c r="AN51" s="85" t="b">
        <v>0</v>
      </c>
      <c r="AO51" s="91" t="s">
        <v>428</v>
      </c>
      <c r="AP51" s="85" t="s">
        <v>196</v>
      </c>
      <c r="AQ51" s="85">
        <v>0</v>
      </c>
      <c r="AR51" s="85">
        <v>0</v>
      </c>
      <c r="AS51" s="85"/>
      <c r="AT51" s="85"/>
      <c r="AU51" s="85"/>
      <c r="AV51" s="85"/>
      <c r="AW51" s="85"/>
      <c r="AX51" s="85"/>
      <c r="AY51" s="85"/>
      <c r="AZ51" s="85"/>
      <c r="BA51">
        <v>1</v>
      </c>
      <c r="BB51" s="84" t="str">
        <f>REPLACE(INDEX(GroupVertices[Group],MATCH(Edges24[[#This Row],[Vertex 1]],GroupVertices[Vertex],0)),1,1,"")</f>
        <v>1</v>
      </c>
      <c r="BC51" s="84" t="str">
        <f>REPLACE(INDEX(GroupVertices[Group],MATCH(Edges24[[#This Row],[Vertex 2]],GroupVertices[Vertex],0)),1,1,"")</f>
        <v>1</v>
      </c>
      <c r="BD51" s="51">
        <v>2</v>
      </c>
      <c r="BE51" s="52">
        <v>22.22222222222222</v>
      </c>
      <c r="BF51" s="51">
        <v>1</v>
      </c>
      <c r="BG51" s="52">
        <v>11.11111111111111</v>
      </c>
      <c r="BH51" s="51">
        <v>0</v>
      </c>
      <c r="BI51" s="52">
        <v>0</v>
      </c>
      <c r="BJ51" s="51">
        <v>6</v>
      </c>
      <c r="BK51" s="52">
        <v>66.66666666666667</v>
      </c>
      <c r="BL51" s="51">
        <v>9</v>
      </c>
    </row>
    <row r="52" spans="1:64" ht="15">
      <c r="A52" s="83" t="s">
        <v>281</v>
      </c>
      <c r="B52" s="83" t="s">
        <v>292</v>
      </c>
      <c r="C52" s="53"/>
      <c r="D52" s="54"/>
      <c r="E52" s="53"/>
      <c r="F52" s="55"/>
      <c r="G52" s="53"/>
      <c r="H52" s="57"/>
      <c r="I52" s="56"/>
      <c r="J52" s="56"/>
      <c r="K52" s="36" t="s">
        <v>65</v>
      </c>
      <c r="L52" s="62">
        <v>52</v>
      </c>
      <c r="M52" s="62"/>
      <c r="N52" s="63"/>
      <c r="O52" s="85" t="s">
        <v>294</v>
      </c>
      <c r="P52" s="87">
        <v>43488.39329861111</v>
      </c>
      <c r="Q52" s="85" t="s">
        <v>296</v>
      </c>
      <c r="R52" s="85"/>
      <c r="S52" s="85"/>
      <c r="T52" s="85" t="s">
        <v>301</v>
      </c>
      <c r="U52" s="89" t="s">
        <v>303</v>
      </c>
      <c r="V52" s="89" t="s">
        <v>303</v>
      </c>
      <c r="W52" s="87">
        <v>43488.39329861111</v>
      </c>
      <c r="X52" s="89" t="s">
        <v>355</v>
      </c>
      <c r="Y52" s="85"/>
      <c r="Z52" s="85"/>
      <c r="AA52" s="91" t="s">
        <v>417</v>
      </c>
      <c r="AB52" s="85"/>
      <c r="AC52" s="85" t="b">
        <v>0</v>
      </c>
      <c r="AD52" s="85">
        <v>0</v>
      </c>
      <c r="AE52" s="91" t="s">
        <v>430</v>
      </c>
      <c r="AF52" s="85" t="b">
        <v>0</v>
      </c>
      <c r="AG52" s="85" t="s">
        <v>431</v>
      </c>
      <c r="AH52" s="85"/>
      <c r="AI52" s="91" t="s">
        <v>430</v>
      </c>
      <c r="AJ52" s="85" t="b">
        <v>0</v>
      </c>
      <c r="AK52" s="85">
        <v>64</v>
      </c>
      <c r="AL52" s="91" t="s">
        <v>428</v>
      </c>
      <c r="AM52" s="85" t="s">
        <v>434</v>
      </c>
      <c r="AN52" s="85" t="b">
        <v>0</v>
      </c>
      <c r="AO52" s="91" t="s">
        <v>428</v>
      </c>
      <c r="AP52" s="85" t="s">
        <v>196</v>
      </c>
      <c r="AQ52" s="85">
        <v>0</v>
      </c>
      <c r="AR52" s="85">
        <v>0</v>
      </c>
      <c r="AS52" s="85"/>
      <c r="AT52" s="85"/>
      <c r="AU52" s="85"/>
      <c r="AV52" s="85"/>
      <c r="AW52" s="85"/>
      <c r="AX52" s="85"/>
      <c r="AY52" s="85"/>
      <c r="AZ52" s="85"/>
      <c r="BA52">
        <v>1</v>
      </c>
      <c r="BB52" s="84" t="str">
        <f>REPLACE(INDEX(GroupVertices[Group],MATCH(Edges24[[#This Row],[Vertex 1]],GroupVertices[Vertex],0)),1,1,"")</f>
        <v>1</v>
      </c>
      <c r="BC52" s="84" t="str">
        <f>REPLACE(INDEX(GroupVertices[Group],MATCH(Edges24[[#This Row],[Vertex 2]],GroupVertices[Vertex],0)),1,1,"")</f>
        <v>1</v>
      </c>
      <c r="BD52" s="51">
        <v>2</v>
      </c>
      <c r="BE52" s="52">
        <v>22.22222222222222</v>
      </c>
      <c r="BF52" s="51">
        <v>1</v>
      </c>
      <c r="BG52" s="52">
        <v>11.11111111111111</v>
      </c>
      <c r="BH52" s="51">
        <v>0</v>
      </c>
      <c r="BI52" s="52">
        <v>0</v>
      </c>
      <c r="BJ52" s="51">
        <v>6</v>
      </c>
      <c r="BK52" s="52">
        <v>66.66666666666667</v>
      </c>
      <c r="BL52" s="51">
        <v>9</v>
      </c>
    </row>
    <row r="53" spans="1:64" ht="15">
      <c r="A53" s="83" t="s">
        <v>282</v>
      </c>
      <c r="B53" s="83" t="s">
        <v>292</v>
      </c>
      <c r="C53" s="53"/>
      <c r="D53" s="54"/>
      <c r="E53" s="53"/>
      <c r="F53" s="55"/>
      <c r="G53" s="53"/>
      <c r="H53" s="57"/>
      <c r="I53" s="56"/>
      <c r="J53" s="56"/>
      <c r="K53" s="36" t="s">
        <v>65</v>
      </c>
      <c r="L53" s="62">
        <v>53</v>
      </c>
      <c r="M53" s="62"/>
      <c r="N53" s="63"/>
      <c r="O53" s="85" t="s">
        <v>294</v>
      </c>
      <c r="P53" s="87">
        <v>43488.42959490741</v>
      </c>
      <c r="Q53" s="85" t="s">
        <v>296</v>
      </c>
      <c r="R53" s="85"/>
      <c r="S53" s="85"/>
      <c r="T53" s="85" t="s">
        <v>301</v>
      </c>
      <c r="U53" s="89" t="s">
        <v>303</v>
      </c>
      <c r="V53" s="89" t="s">
        <v>303</v>
      </c>
      <c r="W53" s="87">
        <v>43488.42959490741</v>
      </c>
      <c r="X53" s="89" t="s">
        <v>356</v>
      </c>
      <c r="Y53" s="85"/>
      <c r="Z53" s="85"/>
      <c r="AA53" s="91" t="s">
        <v>418</v>
      </c>
      <c r="AB53" s="85"/>
      <c r="AC53" s="85" t="b">
        <v>0</v>
      </c>
      <c r="AD53" s="85">
        <v>0</v>
      </c>
      <c r="AE53" s="91" t="s">
        <v>430</v>
      </c>
      <c r="AF53" s="85" t="b">
        <v>0</v>
      </c>
      <c r="AG53" s="85" t="s">
        <v>431</v>
      </c>
      <c r="AH53" s="85"/>
      <c r="AI53" s="91" t="s">
        <v>430</v>
      </c>
      <c r="AJ53" s="85" t="b">
        <v>0</v>
      </c>
      <c r="AK53" s="85">
        <v>64</v>
      </c>
      <c r="AL53" s="91" t="s">
        <v>428</v>
      </c>
      <c r="AM53" s="85" t="s">
        <v>441</v>
      </c>
      <c r="AN53" s="85" t="b">
        <v>0</v>
      </c>
      <c r="AO53" s="91" t="s">
        <v>428</v>
      </c>
      <c r="AP53" s="85" t="s">
        <v>196</v>
      </c>
      <c r="AQ53" s="85">
        <v>0</v>
      </c>
      <c r="AR53" s="85">
        <v>0</v>
      </c>
      <c r="AS53" s="85"/>
      <c r="AT53" s="85"/>
      <c r="AU53" s="85"/>
      <c r="AV53" s="85"/>
      <c r="AW53" s="85"/>
      <c r="AX53" s="85"/>
      <c r="AY53" s="85"/>
      <c r="AZ53" s="85"/>
      <c r="BA53">
        <v>1</v>
      </c>
      <c r="BB53" s="84" t="str">
        <f>REPLACE(INDEX(GroupVertices[Group],MATCH(Edges24[[#This Row],[Vertex 1]],GroupVertices[Vertex],0)),1,1,"")</f>
        <v>1</v>
      </c>
      <c r="BC53" s="84" t="str">
        <f>REPLACE(INDEX(GroupVertices[Group],MATCH(Edges24[[#This Row],[Vertex 2]],GroupVertices[Vertex],0)),1,1,"")</f>
        <v>1</v>
      </c>
      <c r="BD53" s="51">
        <v>2</v>
      </c>
      <c r="BE53" s="52">
        <v>22.22222222222222</v>
      </c>
      <c r="BF53" s="51">
        <v>1</v>
      </c>
      <c r="BG53" s="52">
        <v>11.11111111111111</v>
      </c>
      <c r="BH53" s="51">
        <v>0</v>
      </c>
      <c r="BI53" s="52">
        <v>0</v>
      </c>
      <c r="BJ53" s="51">
        <v>6</v>
      </c>
      <c r="BK53" s="52">
        <v>66.66666666666667</v>
      </c>
      <c r="BL53" s="51">
        <v>9</v>
      </c>
    </row>
    <row r="54" spans="1:64" ht="15">
      <c r="A54" s="83" t="s">
        <v>283</v>
      </c>
      <c r="B54" s="83" t="s">
        <v>292</v>
      </c>
      <c r="C54" s="53"/>
      <c r="D54" s="54"/>
      <c r="E54" s="53"/>
      <c r="F54" s="55"/>
      <c r="G54" s="53"/>
      <c r="H54" s="57"/>
      <c r="I54" s="56"/>
      <c r="J54" s="56"/>
      <c r="K54" s="36" t="s">
        <v>65</v>
      </c>
      <c r="L54" s="62">
        <v>54</v>
      </c>
      <c r="M54" s="62"/>
      <c r="N54" s="63"/>
      <c r="O54" s="85" t="s">
        <v>294</v>
      </c>
      <c r="P54" s="87">
        <v>43488.47305555556</v>
      </c>
      <c r="Q54" s="85" t="s">
        <v>296</v>
      </c>
      <c r="R54" s="85"/>
      <c r="S54" s="85"/>
      <c r="T54" s="85" t="s">
        <v>301</v>
      </c>
      <c r="U54" s="89" t="s">
        <v>303</v>
      </c>
      <c r="V54" s="89" t="s">
        <v>303</v>
      </c>
      <c r="W54" s="87">
        <v>43488.47305555556</v>
      </c>
      <c r="X54" s="89" t="s">
        <v>357</v>
      </c>
      <c r="Y54" s="85"/>
      <c r="Z54" s="85"/>
      <c r="AA54" s="91" t="s">
        <v>419</v>
      </c>
      <c r="AB54" s="85"/>
      <c r="AC54" s="85" t="b">
        <v>0</v>
      </c>
      <c r="AD54" s="85">
        <v>0</v>
      </c>
      <c r="AE54" s="91" t="s">
        <v>430</v>
      </c>
      <c r="AF54" s="85" t="b">
        <v>0</v>
      </c>
      <c r="AG54" s="85" t="s">
        <v>431</v>
      </c>
      <c r="AH54" s="85"/>
      <c r="AI54" s="91" t="s">
        <v>430</v>
      </c>
      <c r="AJ54" s="85" t="b">
        <v>0</v>
      </c>
      <c r="AK54" s="85">
        <v>64</v>
      </c>
      <c r="AL54" s="91" t="s">
        <v>428</v>
      </c>
      <c r="AM54" s="85" t="s">
        <v>436</v>
      </c>
      <c r="AN54" s="85" t="b">
        <v>0</v>
      </c>
      <c r="AO54" s="91" t="s">
        <v>428</v>
      </c>
      <c r="AP54" s="85" t="s">
        <v>196</v>
      </c>
      <c r="AQ54" s="85">
        <v>0</v>
      </c>
      <c r="AR54" s="85">
        <v>0</v>
      </c>
      <c r="AS54" s="85"/>
      <c r="AT54" s="85"/>
      <c r="AU54" s="85"/>
      <c r="AV54" s="85"/>
      <c r="AW54" s="85"/>
      <c r="AX54" s="85"/>
      <c r="AY54" s="85"/>
      <c r="AZ54" s="85"/>
      <c r="BA54">
        <v>1</v>
      </c>
      <c r="BB54" s="84" t="str">
        <f>REPLACE(INDEX(GroupVertices[Group],MATCH(Edges24[[#This Row],[Vertex 1]],GroupVertices[Vertex],0)),1,1,"")</f>
        <v>1</v>
      </c>
      <c r="BC54" s="84" t="str">
        <f>REPLACE(INDEX(GroupVertices[Group],MATCH(Edges24[[#This Row],[Vertex 2]],GroupVertices[Vertex],0)),1,1,"")</f>
        <v>1</v>
      </c>
      <c r="BD54" s="51">
        <v>2</v>
      </c>
      <c r="BE54" s="52">
        <v>22.22222222222222</v>
      </c>
      <c r="BF54" s="51">
        <v>1</v>
      </c>
      <c r="BG54" s="52">
        <v>11.11111111111111</v>
      </c>
      <c r="BH54" s="51">
        <v>0</v>
      </c>
      <c r="BI54" s="52">
        <v>0</v>
      </c>
      <c r="BJ54" s="51">
        <v>6</v>
      </c>
      <c r="BK54" s="52">
        <v>66.66666666666667</v>
      </c>
      <c r="BL54" s="51">
        <v>9</v>
      </c>
    </row>
    <row r="55" spans="1:64" ht="15">
      <c r="A55" s="83" t="s">
        <v>284</v>
      </c>
      <c r="B55" s="83" t="s">
        <v>292</v>
      </c>
      <c r="C55" s="53"/>
      <c r="D55" s="54"/>
      <c r="E55" s="53"/>
      <c r="F55" s="55"/>
      <c r="G55" s="53"/>
      <c r="H55" s="57"/>
      <c r="I55" s="56"/>
      <c r="J55" s="56"/>
      <c r="K55" s="36" t="s">
        <v>65</v>
      </c>
      <c r="L55" s="62">
        <v>55</v>
      </c>
      <c r="M55" s="62"/>
      <c r="N55" s="63"/>
      <c r="O55" s="85" t="s">
        <v>294</v>
      </c>
      <c r="P55" s="87">
        <v>43488.50690972222</v>
      </c>
      <c r="Q55" s="85" t="s">
        <v>296</v>
      </c>
      <c r="R55" s="85"/>
      <c r="S55" s="85"/>
      <c r="T55" s="85" t="s">
        <v>301</v>
      </c>
      <c r="U55" s="89" t="s">
        <v>303</v>
      </c>
      <c r="V55" s="89" t="s">
        <v>303</v>
      </c>
      <c r="W55" s="87">
        <v>43488.50690972222</v>
      </c>
      <c r="X55" s="89" t="s">
        <v>358</v>
      </c>
      <c r="Y55" s="85"/>
      <c r="Z55" s="85"/>
      <c r="AA55" s="91" t="s">
        <v>420</v>
      </c>
      <c r="AB55" s="85"/>
      <c r="AC55" s="85" t="b">
        <v>0</v>
      </c>
      <c r="AD55" s="85">
        <v>0</v>
      </c>
      <c r="AE55" s="91" t="s">
        <v>430</v>
      </c>
      <c r="AF55" s="85" t="b">
        <v>0</v>
      </c>
      <c r="AG55" s="85" t="s">
        <v>431</v>
      </c>
      <c r="AH55" s="85"/>
      <c r="AI55" s="91" t="s">
        <v>430</v>
      </c>
      <c r="AJ55" s="85" t="b">
        <v>0</v>
      </c>
      <c r="AK55" s="85">
        <v>64</v>
      </c>
      <c r="AL55" s="91" t="s">
        <v>428</v>
      </c>
      <c r="AM55" s="85" t="s">
        <v>439</v>
      </c>
      <c r="AN55" s="85" t="b">
        <v>0</v>
      </c>
      <c r="AO55" s="91" t="s">
        <v>428</v>
      </c>
      <c r="AP55" s="85" t="s">
        <v>196</v>
      </c>
      <c r="AQ55" s="85">
        <v>0</v>
      </c>
      <c r="AR55" s="85">
        <v>0</v>
      </c>
      <c r="AS55" s="85"/>
      <c r="AT55" s="85"/>
      <c r="AU55" s="85"/>
      <c r="AV55" s="85"/>
      <c r="AW55" s="85"/>
      <c r="AX55" s="85"/>
      <c r="AY55" s="85"/>
      <c r="AZ55" s="85"/>
      <c r="BA55">
        <v>1</v>
      </c>
      <c r="BB55" s="84" t="str">
        <f>REPLACE(INDEX(GroupVertices[Group],MATCH(Edges24[[#This Row],[Vertex 1]],GroupVertices[Vertex],0)),1,1,"")</f>
        <v>1</v>
      </c>
      <c r="BC55" s="84" t="str">
        <f>REPLACE(INDEX(GroupVertices[Group],MATCH(Edges24[[#This Row],[Vertex 2]],GroupVertices[Vertex],0)),1,1,"")</f>
        <v>1</v>
      </c>
      <c r="BD55" s="51">
        <v>2</v>
      </c>
      <c r="BE55" s="52">
        <v>22.22222222222222</v>
      </c>
      <c r="BF55" s="51">
        <v>1</v>
      </c>
      <c r="BG55" s="52">
        <v>11.11111111111111</v>
      </c>
      <c r="BH55" s="51">
        <v>0</v>
      </c>
      <c r="BI55" s="52">
        <v>0</v>
      </c>
      <c r="BJ55" s="51">
        <v>6</v>
      </c>
      <c r="BK55" s="52">
        <v>66.66666666666667</v>
      </c>
      <c r="BL55" s="51">
        <v>9</v>
      </c>
    </row>
    <row r="56" spans="1:64" ht="15">
      <c r="A56" s="83" t="s">
        <v>285</v>
      </c>
      <c r="B56" s="83" t="s">
        <v>292</v>
      </c>
      <c r="C56" s="53"/>
      <c r="D56" s="54"/>
      <c r="E56" s="53"/>
      <c r="F56" s="55"/>
      <c r="G56" s="53"/>
      <c r="H56" s="57"/>
      <c r="I56" s="56"/>
      <c r="J56" s="56"/>
      <c r="K56" s="36" t="s">
        <v>65</v>
      </c>
      <c r="L56" s="62">
        <v>56</v>
      </c>
      <c r="M56" s="62"/>
      <c r="N56" s="63"/>
      <c r="O56" s="85" t="s">
        <v>294</v>
      </c>
      <c r="P56" s="87">
        <v>43488.56384259259</v>
      </c>
      <c r="Q56" s="85" t="s">
        <v>296</v>
      </c>
      <c r="R56" s="85"/>
      <c r="S56" s="85"/>
      <c r="T56" s="85" t="s">
        <v>301</v>
      </c>
      <c r="U56" s="89" t="s">
        <v>303</v>
      </c>
      <c r="V56" s="89" t="s">
        <v>303</v>
      </c>
      <c r="W56" s="87">
        <v>43488.56384259259</v>
      </c>
      <c r="X56" s="89" t="s">
        <v>359</v>
      </c>
      <c r="Y56" s="85"/>
      <c r="Z56" s="85"/>
      <c r="AA56" s="91" t="s">
        <v>421</v>
      </c>
      <c r="AB56" s="85"/>
      <c r="AC56" s="85" t="b">
        <v>0</v>
      </c>
      <c r="AD56" s="85">
        <v>0</v>
      </c>
      <c r="AE56" s="91" t="s">
        <v>430</v>
      </c>
      <c r="AF56" s="85" t="b">
        <v>0</v>
      </c>
      <c r="AG56" s="85" t="s">
        <v>431</v>
      </c>
      <c r="AH56" s="85"/>
      <c r="AI56" s="91" t="s">
        <v>430</v>
      </c>
      <c r="AJ56" s="85" t="b">
        <v>0</v>
      </c>
      <c r="AK56" s="85">
        <v>64</v>
      </c>
      <c r="AL56" s="91" t="s">
        <v>428</v>
      </c>
      <c r="AM56" s="85" t="s">
        <v>438</v>
      </c>
      <c r="AN56" s="85" t="b">
        <v>0</v>
      </c>
      <c r="AO56" s="91" t="s">
        <v>428</v>
      </c>
      <c r="AP56" s="85" t="s">
        <v>196</v>
      </c>
      <c r="AQ56" s="85">
        <v>0</v>
      </c>
      <c r="AR56" s="85">
        <v>0</v>
      </c>
      <c r="AS56" s="85"/>
      <c r="AT56" s="85"/>
      <c r="AU56" s="85"/>
      <c r="AV56" s="85"/>
      <c r="AW56" s="85"/>
      <c r="AX56" s="85"/>
      <c r="AY56" s="85"/>
      <c r="AZ56" s="85"/>
      <c r="BA56">
        <v>1</v>
      </c>
      <c r="BB56" s="84" t="str">
        <f>REPLACE(INDEX(GroupVertices[Group],MATCH(Edges24[[#This Row],[Vertex 1]],GroupVertices[Vertex],0)),1,1,"")</f>
        <v>1</v>
      </c>
      <c r="BC56" s="84" t="str">
        <f>REPLACE(INDEX(GroupVertices[Group],MATCH(Edges24[[#This Row],[Vertex 2]],GroupVertices[Vertex],0)),1,1,"")</f>
        <v>1</v>
      </c>
      <c r="BD56" s="51">
        <v>2</v>
      </c>
      <c r="BE56" s="52">
        <v>22.22222222222222</v>
      </c>
      <c r="BF56" s="51">
        <v>1</v>
      </c>
      <c r="BG56" s="52">
        <v>11.11111111111111</v>
      </c>
      <c r="BH56" s="51">
        <v>0</v>
      </c>
      <c r="BI56" s="52">
        <v>0</v>
      </c>
      <c r="BJ56" s="51">
        <v>6</v>
      </c>
      <c r="BK56" s="52">
        <v>66.66666666666667</v>
      </c>
      <c r="BL56" s="51">
        <v>9</v>
      </c>
    </row>
    <row r="57" spans="1:64" ht="15">
      <c r="A57" s="83" t="s">
        <v>286</v>
      </c>
      <c r="B57" s="83" t="s">
        <v>292</v>
      </c>
      <c r="C57" s="53"/>
      <c r="D57" s="54"/>
      <c r="E57" s="53"/>
      <c r="F57" s="55"/>
      <c r="G57" s="53"/>
      <c r="H57" s="57"/>
      <c r="I57" s="56"/>
      <c r="J57" s="56"/>
      <c r="K57" s="36" t="s">
        <v>65</v>
      </c>
      <c r="L57" s="62">
        <v>57</v>
      </c>
      <c r="M57" s="62"/>
      <c r="N57" s="63"/>
      <c r="O57" s="85" t="s">
        <v>294</v>
      </c>
      <c r="P57" s="87">
        <v>43488.56767361111</v>
      </c>
      <c r="Q57" s="85" t="s">
        <v>296</v>
      </c>
      <c r="R57" s="85"/>
      <c r="S57" s="85"/>
      <c r="T57" s="85" t="s">
        <v>301</v>
      </c>
      <c r="U57" s="89" t="s">
        <v>303</v>
      </c>
      <c r="V57" s="89" t="s">
        <v>303</v>
      </c>
      <c r="W57" s="87">
        <v>43488.56767361111</v>
      </c>
      <c r="X57" s="89" t="s">
        <v>360</v>
      </c>
      <c r="Y57" s="85"/>
      <c r="Z57" s="85"/>
      <c r="AA57" s="91" t="s">
        <v>422</v>
      </c>
      <c r="AB57" s="85"/>
      <c r="AC57" s="85" t="b">
        <v>0</v>
      </c>
      <c r="AD57" s="85">
        <v>0</v>
      </c>
      <c r="AE57" s="91" t="s">
        <v>430</v>
      </c>
      <c r="AF57" s="85" t="b">
        <v>0</v>
      </c>
      <c r="AG57" s="85" t="s">
        <v>431</v>
      </c>
      <c r="AH57" s="85"/>
      <c r="AI57" s="91" t="s">
        <v>430</v>
      </c>
      <c r="AJ57" s="85" t="b">
        <v>0</v>
      </c>
      <c r="AK57" s="85">
        <v>64</v>
      </c>
      <c r="AL57" s="91" t="s">
        <v>428</v>
      </c>
      <c r="AM57" s="85" t="s">
        <v>438</v>
      </c>
      <c r="AN57" s="85" t="b">
        <v>0</v>
      </c>
      <c r="AO57" s="91" t="s">
        <v>428</v>
      </c>
      <c r="AP57" s="85" t="s">
        <v>196</v>
      </c>
      <c r="AQ57" s="85">
        <v>0</v>
      </c>
      <c r="AR57" s="85">
        <v>0</v>
      </c>
      <c r="AS57" s="85"/>
      <c r="AT57" s="85"/>
      <c r="AU57" s="85"/>
      <c r="AV57" s="85"/>
      <c r="AW57" s="85"/>
      <c r="AX57" s="85"/>
      <c r="AY57" s="85"/>
      <c r="AZ57" s="85"/>
      <c r="BA57">
        <v>1</v>
      </c>
      <c r="BB57" s="84" t="str">
        <f>REPLACE(INDEX(GroupVertices[Group],MATCH(Edges24[[#This Row],[Vertex 1]],GroupVertices[Vertex],0)),1,1,"")</f>
        <v>1</v>
      </c>
      <c r="BC57" s="84" t="str">
        <f>REPLACE(INDEX(GroupVertices[Group],MATCH(Edges24[[#This Row],[Vertex 2]],GroupVertices[Vertex],0)),1,1,"")</f>
        <v>1</v>
      </c>
      <c r="BD57" s="51">
        <v>2</v>
      </c>
      <c r="BE57" s="52">
        <v>22.22222222222222</v>
      </c>
      <c r="BF57" s="51">
        <v>1</v>
      </c>
      <c r="BG57" s="52">
        <v>11.11111111111111</v>
      </c>
      <c r="BH57" s="51">
        <v>0</v>
      </c>
      <c r="BI57" s="52">
        <v>0</v>
      </c>
      <c r="BJ57" s="51">
        <v>6</v>
      </c>
      <c r="BK57" s="52">
        <v>66.66666666666667</v>
      </c>
      <c r="BL57" s="51">
        <v>9</v>
      </c>
    </row>
    <row r="58" spans="1:64" ht="15">
      <c r="A58" s="83" t="s">
        <v>287</v>
      </c>
      <c r="B58" s="83" t="s">
        <v>292</v>
      </c>
      <c r="C58" s="53"/>
      <c r="D58" s="54"/>
      <c r="E58" s="53"/>
      <c r="F58" s="55"/>
      <c r="G58" s="53"/>
      <c r="H58" s="57"/>
      <c r="I58" s="56"/>
      <c r="J58" s="56"/>
      <c r="K58" s="36" t="s">
        <v>65</v>
      </c>
      <c r="L58" s="62">
        <v>58</v>
      </c>
      <c r="M58" s="62"/>
      <c r="N58" s="63"/>
      <c r="O58" s="85" t="s">
        <v>294</v>
      </c>
      <c r="P58" s="87">
        <v>43488.57309027778</v>
      </c>
      <c r="Q58" s="85" t="s">
        <v>296</v>
      </c>
      <c r="R58" s="85"/>
      <c r="S58" s="85"/>
      <c r="T58" s="85" t="s">
        <v>301</v>
      </c>
      <c r="U58" s="89" t="s">
        <v>303</v>
      </c>
      <c r="V58" s="89" t="s">
        <v>303</v>
      </c>
      <c r="W58" s="87">
        <v>43488.57309027778</v>
      </c>
      <c r="X58" s="89" t="s">
        <v>361</v>
      </c>
      <c r="Y58" s="85"/>
      <c r="Z58" s="85"/>
      <c r="AA58" s="91" t="s">
        <v>423</v>
      </c>
      <c r="AB58" s="85"/>
      <c r="AC58" s="85" t="b">
        <v>0</v>
      </c>
      <c r="AD58" s="85">
        <v>0</v>
      </c>
      <c r="AE58" s="91" t="s">
        <v>430</v>
      </c>
      <c r="AF58" s="85" t="b">
        <v>0</v>
      </c>
      <c r="AG58" s="85" t="s">
        <v>431</v>
      </c>
      <c r="AH58" s="85"/>
      <c r="AI58" s="91" t="s">
        <v>430</v>
      </c>
      <c r="AJ58" s="85" t="b">
        <v>0</v>
      </c>
      <c r="AK58" s="85">
        <v>64</v>
      </c>
      <c r="AL58" s="91" t="s">
        <v>428</v>
      </c>
      <c r="AM58" s="85" t="s">
        <v>438</v>
      </c>
      <c r="AN58" s="85" t="b">
        <v>0</v>
      </c>
      <c r="AO58" s="91" t="s">
        <v>428</v>
      </c>
      <c r="AP58" s="85" t="s">
        <v>196</v>
      </c>
      <c r="AQ58" s="85">
        <v>0</v>
      </c>
      <c r="AR58" s="85">
        <v>0</v>
      </c>
      <c r="AS58" s="85"/>
      <c r="AT58" s="85"/>
      <c r="AU58" s="85"/>
      <c r="AV58" s="85"/>
      <c r="AW58" s="85"/>
      <c r="AX58" s="85"/>
      <c r="AY58" s="85"/>
      <c r="AZ58" s="85"/>
      <c r="BA58">
        <v>1</v>
      </c>
      <c r="BB58" s="84" t="str">
        <f>REPLACE(INDEX(GroupVertices[Group],MATCH(Edges24[[#This Row],[Vertex 1]],GroupVertices[Vertex],0)),1,1,"")</f>
        <v>1</v>
      </c>
      <c r="BC58" s="84" t="str">
        <f>REPLACE(INDEX(GroupVertices[Group],MATCH(Edges24[[#This Row],[Vertex 2]],GroupVertices[Vertex],0)),1,1,"")</f>
        <v>1</v>
      </c>
      <c r="BD58" s="51">
        <v>2</v>
      </c>
      <c r="BE58" s="52">
        <v>22.22222222222222</v>
      </c>
      <c r="BF58" s="51">
        <v>1</v>
      </c>
      <c r="BG58" s="52">
        <v>11.11111111111111</v>
      </c>
      <c r="BH58" s="51">
        <v>0</v>
      </c>
      <c r="BI58" s="52">
        <v>0</v>
      </c>
      <c r="BJ58" s="51">
        <v>6</v>
      </c>
      <c r="BK58" s="52">
        <v>66.66666666666667</v>
      </c>
      <c r="BL58" s="51">
        <v>9</v>
      </c>
    </row>
    <row r="59" spans="1:64" ht="15">
      <c r="A59" s="83" t="s">
        <v>288</v>
      </c>
      <c r="B59" s="83" t="s">
        <v>288</v>
      </c>
      <c r="C59" s="53"/>
      <c r="D59" s="54"/>
      <c r="E59" s="53"/>
      <c r="F59" s="55"/>
      <c r="G59" s="53"/>
      <c r="H59" s="57"/>
      <c r="I59" s="56"/>
      <c r="J59" s="56"/>
      <c r="K59" s="36" t="s">
        <v>65</v>
      </c>
      <c r="L59" s="62">
        <v>59</v>
      </c>
      <c r="M59" s="62"/>
      <c r="N59" s="63"/>
      <c r="O59" s="85" t="s">
        <v>196</v>
      </c>
      <c r="P59" s="87">
        <v>43488.57983796296</v>
      </c>
      <c r="Q59" s="85" t="s">
        <v>297</v>
      </c>
      <c r="R59" s="89" t="s">
        <v>299</v>
      </c>
      <c r="S59" s="85" t="s">
        <v>300</v>
      </c>
      <c r="T59" s="85" t="s">
        <v>302</v>
      </c>
      <c r="U59" s="85"/>
      <c r="V59" s="89" t="s">
        <v>305</v>
      </c>
      <c r="W59" s="87">
        <v>43488.57983796296</v>
      </c>
      <c r="X59" s="89" t="s">
        <v>362</v>
      </c>
      <c r="Y59" s="85"/>
      <c r="Z59" s="85"/>
      <c r="AA59" s="91" t="s">
        <v>424</v>
      </c>
      <c r="AB59" s="85"/>
      <c r="AC59" s="85" t="b">
        <v>0</v>
      </c>
      <c r="AD59" s="85">
        <v>0</v>
      </c>
      <c r="AE59" s="91" t="s">
        <v>430</v>
      </c>
      <c r="AF59" s="85" t="b">
        <v>1</v>
      </c>
      <c r="AG59" s="85" t="s">
        <v>432</v>
      </c>
      <c r="AH59" s="85"/>
      <c r="AI59" s="91" t="s">
        <v>428</v>
      </c>
      <c r="AJ59" s="85" t="b">
        <v>0</v>
      </c>
      <c r="AK59" s="85">
        <v>0</v>
      </c>
      <c r="AL59" s="91" t="s">
        <v>430</v>
      </c>
      <c r="AM59" s="85" t="s">
        <v>436</v>
      </c>
      <c r="AN59" s="85" t="b">
        <v>0</v>
      </c>
      <c r="AO59" s="91" t="s">
        <v>424</v>
      </c>
      <c r="AP59" s="85" t="s">
        <v>196</v>
      </c>
      <c r="AQ59" s="85">
        <v>0</v>
      </c>
      <c r="AR59" s="85">
        <v>0</v>
      </c>
      <c r="AS59" s="85"/>
      <c r="AT59" s="85"/>
      <c r="AU59" s="85"/>
      <c r="AV59" s="85"/>
      <c r="AW59" s="85"/>
      <c r="AX59" s="85"/>
      <c r="AY59" s="85"/>
      <c r="AZ59" s="85"/>
      <c r="BA59">
        <v>1</v>
      </c>
      <c r="BB59" s="84" t="str">
        <f>REPLACE(INDEX(GroupVertices[Group],MATCH(Edges24[[#This Row],[Vertex 1]],GroupVertices[Vertex],0)),1,1,"")</f>
        <v>2</v>
      </c>
      <c r="BC59" s="84" t="str">
        <f>REPLACE(INDEX(GroupVertices[Group],MATCH(Edges24[[#This Row],[Vertex 2]],GroupVertices[Vertex],0)),1,1,"")</f>
        <v>2</v>
      </c>
      <c r="BD59" s="51">
        <v>1</v>
      </c>
      <c r="BE59" s="52">
        <v>50</v>
      </c>
      <c r="BF59" s="51">
        <v>0</v>
      </c>
      <c r="BG59" s="52">
        <v>0</v>
      </c>
      <c r="BH59" s="51">
        <v>0</v>
      </c>
      <c r="BI59" s="52">
        <v>0</v>
      </c>
      <c r="BJ59" s="51">
        <v>1</v>
      </c>
      <c r="BK59" s="52">
        <v>50</v>
      </c>
      <c r="BL59" s="51">
        <v>2</v>
      </c>
    </row>
    <row r="60" spans="1:64" ht="15">
      <c r="A60" s="83" t="s">
        <v>289</v>
      </c>
      <c r="B60" s="83" t="s">
        <v>292</v>
      </c>
      <c r="C60" s="53"/>
      <c r="D60" s="54"/>
      <c r="E60" s="53"/>
      <c r="F60" s="55"/>
      <c r="G60" s="53"/>
      <c r="H60" s="57"/>
      <c r="I60" s="56"/>
      <c r="J60" s="56"/>
      <c r="K60" s="36" t="s">
        <v>65</v>
      </c>
      <c r="L60" s="62">
        <v>60</v>
      </c>
      <c r="M60" s="62"/>
      <c r="N60" s="63"/>
      <c r="O60" s="85" t="s">
        <v>294</v>
      </c>
      <c r="P60" s="87">
        <v>43488.58400462963</v>
      </c>
      <c r="Q60" s="85" t="s">
        <v>296</v>
      </c>
      <c r="R60" s="85"/>
      <c r="S60" s="85"/>
      <c r="T60" s="85" t="s">
        <v>301</v>
      </c>
      <c r="U60" s="89" t="s">
        <v>303</v>
      </c>
      <c r="V60" s="89" t="s">
        <v>303</v>
      </c>
      <c r="W60" s="87">
        <v>43488.58400462963</v>
      </c>
      <c r="X60" s="89" t="s">
        <v>363</v>
      </c>
      <c r="Y60" s="85"/>
      <c r="Z60" s="85"/>
      <c r="AA60" s="91" t="s">
        <v>425</v>
      </c>
      <c r="AB60" s="85"/>
      <c r="AC60" s="85" t="b">
        <v>0</v>
      </c>
      <c r="AD60" s="85">
        <v>0</v>
      </c>
      <c r="AE60" s="91" t="s">
        <v>430</v>
      </c>
      <c r="AF60" s="85" t="b">
        <v>0</v>
      </c>
      <c r="AG60" s="85" t="s">
        <v>431</v>
      </c>
      <c r="AH60" s="85"/>
      <c r="AI60" s="91" t="s">
        <v>430</v>
      </c>
      <c r="AJ60" s="85" t="b">
        <v>0</v>
      </c>
      <c r="AK60" s="85">
        <v>64</v>
      </c>
      <c r="AL60" s="91" t="s">
        <v>428</v>
      </c>
      <c r="AM60" s="85" t="s">
        <v>436</v>
      </c>
      <c r="AN60" s="85" t="b">
        <v>0</v>
      </c>
      <c r="AO60" s="91" t="s">
        <v>428</v>
      </c>
      <c r="AP60" s="85" t="s">
        <v>196</v>
      </c>
      <c r="AQ60" s="85">
        <v>0</v>
      </c>
      <c r="AR60" s="85">
        <v>0</v>
      </c>
      <c r="AS60" s="85"/>
      <c r="AT60" s="85"/>
      <c r="AU60" s="85"/>
      <c r="AV60" s="85"/>
      <c r="AW60" s="85"/>
      <c r="AX60" s="85"/>
      <c r="AY60" s="85"/>
      <c r="AZ60" s="85"/>
      <c r="BA60">
        <v>1</v>
      </c>
      <c r="BB60" s="84" t="str">
        <f>REPLACE(INDEX(GroupVertices[Group],MATCH(Edges24[[#This Row],[Vertex 1]],GroupVertices[Vertex],0)),1,1,"")</f>
        <v>1</v>
      </c>
      <c r="BC60" s="84" t="str">
        <f>REPLACE(INDEX(GroupVertices[Group],MATCH(Edges24[[#This Row],[Vertex 2]],GroupVertices[Vertex],0)),1,1,"")</f>
        <v>1</v>
      </c>
      <c r="BD60" s="51">
        <v>2</v>
      </c>
      <c r="BE60" s="52">
        <v>22.22222222222222</v>
      </c>
      <c r="BF60" s="51">
        <v>1</v>
      </c>
      <c r="BG60" s="52">
        <v>11.11111111111111</v>
      </c>
      <c r="BH60" s="51">
        <v>0</v>
      </c>
      <c r="BI60" s="52">
        <v>0</v>
      </c>
      <c r="BJ60" s="51">
        <v>6</v>
      </c>
      <c r="BK60" s="52">
        <v>66.66666666666667</v>
      </c>
      <c r="BL60" s="51">
        <v>9</v>
      </c>
    </row>
    <row r="61" spans="1:64" ht="15">
      <c r="A61" s="83" t="s">
        <v>290</v>
      </c>
      <c r="B61" s="83" t="s">
        <v>292</v>
      </c>
      <c r="C61" s="53"/>
      <c r="D61" s="54"/>
      <c r="E61" s="53"/>
      <c r="F61" s="55"/>
      <c r="G61" s="53"/>
      <c r="H61" s="57"/>
      <c r="I61" s="56"/>
      <c r="J61" s="56"/>
      <c r="K61" s="36" t="s">
        <v>65</v>
      </c>
      <c r="L61" s="62">
        <v>61</v>
      </c>
      <c r="M61" s="62"/>
      <c r="N61" s="63"/>
      <c r="O61" s="85" t="s">
        <v>294</v>
      </c>
      <c r="P61" s="87">
        <v>43488.59274305555</v>
      </c>
      <c r="Q61" s="85" t="s">
        <v>296</v>
      </c>
      <c r="R61" s="85"/>
      <c r="S61" s="85"/>
      <c r="T61" s="85" t="s">
        <v>301</v>
      </c>
      <c r="U61" s="89" t="s">
        <v>303</v>
      </c>
      <c r="V61" s="89" t="s">
        <v>303</v>
      </c>
      <c r="W61" s="87">
        <v>43488.59274305555</v>
      </c>
      <c r="X61" s="89" t="s">
        <v>364</v>
      </c>
      <c r="Y61" s="85"/>
      <c r="Z61" s="85"/>
      <c r="AA61" s="91" t="s">
        <v>426</v>
      </c>
      <c r="AB61" s="85"/>
      <c r="AC61" s="85" t="b">
        <v>0</v>
      </c>
      <c r="AD61" s="85">
        <v>0</v>
      </c>
      <c r="AE61" s="91" t="s">
        <v>430</v>
      </c>
      <c r="AF61" s="85" t="b">
        <v>0</v>
      </c>
      <c r="AG61" s="85" t="s">
        <v>431</v>
      </c>
      <c r="AH61" s="85"/>
      <c r="AI61" s="91" t="s">
        <v>430</v>
      </c>
      <c r="AJ61" s="85" t="b">
        <v>0</v>
      </c>
      <c r="AK61" s="85">
        <v>64</v>
      </c>
      <c r="AL61" s="91" t="s">
        <v>428</v>
      </c>
      <c r="AM61" s="85" t="s">
        <v>438</v>
      </c>
      <c r="AN61" s="85" t="b">
        <v>0</v>
      </c>
      <c r="AO61" s="91" t="s">
        <v>428</v>
      </c>
      <c r="AP61" s="85" t="s">
        <v>196</v>
      </c>
      <c r="AQ61" s="85">
        <v>0</v>
      </c>
      <c r="AR61" s="85">
        <v>0</v>
      </c>
      <c r="AS61" s="85"/>
      <c r="AT61" s="85"/>
      <c r="AU61" s="85"/>
      <c r="AV61" s="85"/>
      <c r="AW61" s="85"/>
      <c r="AX61" s="85"/>
      <c r="AY61" s="85"/>
      <c r="AZ61" s="85"/>
      <c r="BA61">
        <v>1</v>
      </c>
      <c r="BB61" s="84" t="str">
        <f>REPLACE(INDEX(GroupVertices[Group],MATCH(Edges24[[#This Row],[Vertex 1]],GroupVertices[Vertex],0)),1,1,"")</f>
        <v>1</v>
      </c>
      <c r="BC61" s="84" t="str">
        <f>REPLACE(INDEX(GroupVertices[Group],MATCH(Edges24[[#This Row],[Vertex 2]],GroupVertices[Vertex],0)),1,1,"")</f>
        <v>1</v>
      </c>
      <c r="BD61" s="51">
        <v>2</v>
      </c>
      <c r="BE61" s="52">
        <v>22.22222222222222</v>
      </c>
      <c r="BF61" s="51">
        <v>1</v>
      </c>
      <c r="BG61" s="52">
        <v>11.11111111111111</v>
      </c>
      <c r="BH61" s="51">
        <v>0</v>
      </c>
      <c r="BI61" s="52">
        <v>0</v>
      </c>
      <c r="BJ61" s="51">
        <v>6</v>
      </c>
      <c r="BK61" s="52">
        <v>66.66666666666667</v>
      </c>
      <c r="BL61" s="51">
        <v>9</v>
      </c>
    </row>
    <row r="62" spans="1:64" ht="15">
      <c r="A62" s="83" t="s">
        <v>291</v>
      </c>
      <c r="B62" s="83" t="s">
        <v>292</v>
      </c>
      <c r="C62" s="53"/>
      <c r="D62" s="54"/>
      <c r="E62" s="53"/>
      <c r="F62" s="55"/>
      <c r="G62" s="53"/>
      <c r="H62" s="57"/>
      <c r="I62" s="56"/>
      <c r="J62" s="56"/>
      <c r="K62" s="36" t="s">
        <v>65</v>
      </c>
      <c r="L62" s="62">
        <v>62</v>
      </c>
      <c r="M62" s="62"/>
      <c r="N62" s="63"/>
      <c r="O62" s="85" t="s">
        <v>294</v>
      </c>
      <c r="P62" s="87">
        <v>43488.59568287037</v>
      </c>
      <c r="Q62" s="85" t="s">
        <v>296</v>
      </c>
      <c r="R62" s="85"/>
      <c r="S62" s="85"/>
      <c r="T62" s="85" t="s">
        <v>301</v>
      </c>
      <c r="U62" s="89" t="s">
        <v>303</v>
      </c>
      <c r="V62" s="89" t="s">
        <v>303</v>
      </c>
      <c r="W62" s="87">
        <v>43488.59568287037</v>
      </c>
      <c r="X62" s="89" t="s">
        <v>365</v>
      </c>
      <c r="Y62" s="85"/>
      <c r="Z62" s="85"/>
      <c r="AA62" s="91" t="s">
        <v>427</v>
      </c>
      <c r="AB62" s="85"/>
      <c r="AC62" s="85" t="b">
        <v>0</v>
      </c>
      <c r="AD62" s="85">
        <v>0</v>
      </c>
      <c r="AE62" s="91" t="s">
        <v>430</v>
      </c>
      <c r="AF62" s="85" t="b">
        <v>0</v>
      </c>
      <c r="AG62" s="85" t="s">
        <v>431</v>
      </c>
      <c r="AH62" s="85"/>
      <c r="AI62" s="91" t="s">
        <v>430</v>
      </c>
      <c r="AJ62" s="85" t="b">
        <v>0</v>
      </c>
      <c r="AK62" s="85">
        <v>64</v>
      </c>
      <c r="AL62" s="91" t="s">
        <v>428</v>
      </c>
      <c r="AM62" s="85" t="s">
        <v>434</v>
      </c>
      <c r="AN62" s="85" t="b">
        <v>0</v>
      </c>
      <c r="AO62" s="91" t="s">
        <v>428</v>
      </c>
      <c r="AP62" s="85" t="s">
        <v>196</v>
      </c>
      <c r="AQ62" s="85">
        <v>0</v>
      </c>
      <c r="AR62" s="85">
        <v>0</v>
      </c>
      <c r="AS62" s="85"/>
      <c r="AT62" s="85"/>
      <c r="AU62" s="85"/>
      <c r="AV62" s="85"/>
      <c r="AW62" s="85"/>
      <c r="AX62" s="85"/>
      <c r="AY62" s="85"/>
      <c r="AZ62" s="85"/>
      <c r="BA62">
        <v>1</v>
      </c>
      <c r="BB62" s="84" t="str">
        <f>REPLACE(INDEX(GroupVertices[Group],MATCH(Edges24[[#This Row],[Vertex 1]],GroupVertices[Vertex],0)),1,1,"")</f>
        <v>1</v>
      </c>
      <c r="BC62" s="84" t="str">
        <f>REPLACE(INDEX(GroupVertices[Group],MATCH(Edges24[[#This Row],[Vertex 2]],GroupVertices[Vertex],0)),1,1,"")</f>
        <v>1</v>
      </c>
      <c r="BD62" s="51">
        <v>2</v>
      </c>
      <c r="BE62" s="52">
        <v>22.22222222222222</v>
      </c>
      <c r="BF62" s="51">
        <v>1</v>
      </c>
      <c r="BG62" s="52">
        <v>11.11111111111111</v>
      </c>
      <c r="BH62" s="51">
        <v>0</v>
      </c>
      <c r="BI62" s="52">
        <v>0</v>
      </c>
      <c r="BJ62" s="51">
        <v>6</v>
      </c>
      <c r="BK62" s="52">
        <v>66.66666666666667</v>
      </c>
      <c r="BL62" s="51">
        <v>9</v>
      </c>
    </row>
    <row r="63" spans="1:64" ht="15">
      <c r="A63" s="83" t="s">
        <v>292</v>
      </c>
      <c r="B63" s="83" t="s">
        <v>292</v>
      </c>
      <c r="C63" s="53"/>
      <c r="D63" s="54"/>
      <c r="E63" s="53"/>
      <c r="F63" s="55"/>
      <c r="G63" s="53"/>
      <c r="H63" s="57"/>
      <c r="I63" s="56"/>
      <c r="J63" s="56"/>
      <c r="K63" s="36" t="s">
        <v>65</v>
      </c>
      <c r="L63" s="62">
        <v>63</v>
      </c>
      <c r="M63" s="62"/>
      <c r="N63" s="63"/>
      <c r="O63" s="85" t="s">
        <v>196</v>
      </c>
      <c r="P63" s="87">
        <v>43488.11251157407</v>
      </c>
      <c r="Q63" s="85" t="s">
        <v>296</v>
      </c>
      <c r="R63" s="85"/>
      <c r="S63" s="85"/>
      <c r="T63" s="85" t="s">
        <v>301</v>
      </c>
      <c r="U63" s="89" t="s">
        <v>303</v>
      </c>
      <c r="V63" s="89" t="s">
        <v>303</v>
      </c>
      <c r="W63" s="87">
        <v>43488.11251157407</v>
      </c>
      <c r="X63" s="89" t="s">
        <v>366</v>
      </c>
      <c r="Y63" s="85"/>
      <c r="Z63" s="85"/>
      <c r="AA63" s="91" t="s">
        <v>428</v>
      </c>
      <c r="AB63" s="85"/>
      <c r="AC63" s="85" t="b">
        <v>0</v>
      </c>
      <c r="AD63" s="85">
        <v>278</v>
      </c>
      <c r="AE63" s="91" t="s">
        <v>430</v>
      </c>
      <c r="AF63" s="85" t="b">
        <v>0</v>
      </c>
      <c r="AG63" s="85" t="s">
        <v>431</v>
      </c>
      <c r="AH63" s="85"/>
      <c r="AI63" s="91" t="s">
        <v>430</v>
      </c>
      <c r="AJ63" s="85" t="b">
        <v>0</v>
      </c>
      <c r="AK63" s="85">
        <v>64</v>
      </c>
      <c r="AL63" s="91" t="s">
        <v>430</v>
      </c>
      <c r="AM63" s="85" t="s">
        <v>434</v>
      </c>
      <c r="AN63" s="85" t="b">
        <v>0</v>
      </c>
      <c r="AO63" s="91" t="s">
        <v>428</v>
      </c>
      <c r="AP63" s="85" t="s">
        <v>196</v>
      </c>
      <c r="AQ63" s="85">
        <v>0</v>
      </c>
      <c r="AR63" s="85">
        <v>0</v>
      </c>
      <c r="AS63" s="85"/>
      <c r="AT63" s="85"/>
      <c r="AU63" s="85"/>
      <c r="AV63" s="85"/>
      <c r="AW63" s="85"/>
      <c r="AX63" s="85"/>
      <c r="AY63" s="85"/>
      <c r="AZ63" s="85"/>
      <c r="BA63">
        <v>1</v>
      </c>
      <c r="BB63" s="84" t="str">
        <f>REPLACE(INDEX(GroupVertices[Group],MATCH(Edges24[[#This Row],[Vertex 1]],GroupVertices[Vertex],0)),1,1,"")</f>
        <v>1</v>
      </c>
      <c r="BC63" s="84" t="str">
        <f>REPLACE(INDEX(GroupVertices[Group],MATCH(Edges24[[#This Row],[Vertex 2]],GroupVertices[Vertex],0)),1,1,"")</f>
        <v>1</v>
      </c>
      <c r="BD63" s="51">
        <v>2</v>
      </c>
      <c r="BE63" s="52">
        <v>22.22222222222222</v>
      </c>
      <c r="BF63" s="51">
        <v>1</v>
      </c>
      <c r="BG63" s="52">
        <v>11.11111111111111</v>
      </c>
      <c r="BH63" s="51">
        <v>0</v>
      </c>
      <c r="BI63" s="52">
        <v>0</v>
      </c>
      <c r="BJ63" s="51">
        <v>6</v>
      </c>
      <c r="BK63" s="52">
        <v>66.66666666666667</v>
      </c>
      <c r="BL63" s="51">
        <v>9</v>
      </c>
    </row>
    <row r="64" spans="1:64" ht="15">
      <c r="A64" s="83" t="s">
        <v>293</v>
      </c>
      <c r="B64" s="83" t="s">
        <v>292</v>
      </c>
      <c r="C64" s="53"/>
      <c r="D64" s="54"/>
      <c r="E64" s="53"/>
      <c r="F64" s="55"/>
      <c r="G64" s="53"/>
      <c r="H64" s="57"/>
      <c r="I64" s="56"/>
      <c r="J64" s="56"/>
      <c r="K64" s="36" t="s">
        <v>65</v>
      </c>
      <c r="L64" s="62">
        <v>64</v>
      </c>
      <c r="M64" s="62"/>
      <c r="N64" s="63"/>
      <c r="O64" s="85" t="s">
        <v>294</v>
      </c>
      <c r="P64" s="87">
        <v>43488.63888888889</v>
      </c>
      <c r="Q64" s="85" t="s">
        <v>296</v>
      </c>
      <c r="R64" s="85"/>
      <c r="S64" s="85"/>
      <c r="T64" s="85" t="s">
        <v>301</v>
      </c>
      <c r="U64" s="89" t="s">
        <v>303</v>
      </c>
      <c r="V64" s="89" t="s">
        <v>303</v>
      </c>
      <c r="W64" s="87">
        <v>43488.63888888889</v>
      </c>
      <c r="X64" s="89" t="s">
        <v>367</v>
      </c>
      <c r="Y64" s="85"/>
      <c r="Z64" s="85"/>
      <c r="AA64" s="91" t="s">
        <v>429</v>
      </c>
      <c r="AB64" s="85"/>
      <c r="AC64" s="85" t="b">
        <v>0</v>
      </c>
      <c r="AD64" s="85">
        <v>0</v>
      </c>
      <c r="AE64" s="91" t="s">
        <v>430</v>
      </c>
      <c r="AF64" s="85" t="b">
        <v>0</v>
      </c>
      <c r="AG64" s="85" t="s">
        <v>431</v>
      </c>
      <c r="AH64" s="85"/>
      <c r="AI64" s="91" t="s">
        <v>430</v>
      </c>
      <c r="AJ64" s="85" t="b">
        <v>0</v>
      </c>
      <c r="AK64" s="85">
        <v>64</v>
      </c>
      <c r="AL64" s="91" t="s">
        <v>428</v>
      </c>
      <c r="AM64" s="85" t="s">
        <v>436</v>
      </c>
      <c r="AN64" s="85" t="b">
        <v>0</v>
      </c>
      <c r="AO64" s="91" t="s">
        <v>428</v>
      </c>
      <c r="AP64" s="85" t="s">
        <v>196</v>
      </c>
      <c r="AQ64" s="85">
        <v>0</v>
      </c>
      <c r="AR64" s="85">
        <v>0</v>
      </c>
      <c r="AS64" s="85"/>
      <c r="AT64" s="85"/>
      <c r="AU64" s="85"/>
      <c r="AV64" s="85"/>
      <c r="AW64" s="85"/>
      <c r="AX64" s="85"/>
      <c r="AY64" s="85"/>
      <c r="AZ64" s="85"/>
      <c r="BA64">
        <v>1</v>
      </c>
      <c r="BB64" s="84" t="str">
        <f>REPLACE(INDEX(GroupVertices[Group],MATCH(Edges24[[#This Row],[Vertex 1]],GroupVertices[Vertex],0)),1,1,"")</f>
        <v>1</v>
      </c>
      <c r="BC64" s="84" t="str">
        <f>REPLACE(INDEX(GroupVertices[Group],MATCH(Edges24[[#This Row],[Vertex 2]],GroupVertices[Vertex],0)),1,1,"")</f>
        <v>1</v>
      </c>
      <c r="BD64" s="51">
        <v>2</v>
      </c>
      <c r="BE64" s="52">
        <v>22.22222222222222</v>
      </c>
      <c r="BF64" s="51">
        <v>1</v>
      </c>
      <c r="BG64" s="52">
        <v>11.11111111111111</v>
      </c>
      <c r="BH64" s="51">
        <v>0</v>
      </c>
      <c r="BI64" s="52">
        <v>0</v>
      </c>
      <c r="BJ64" s="51">
        <v>6</v>
      </c>
      <c r="BK64" s="52">
        <v>66.66666666666667</v>
      </c>
      <c r="BL64" s="51">
        <v>9</v>
      </c>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4"/>
    <dataValidation allowBlank="1" showInputMessage="1" showErrorMessage="1" promptTitle="Vertex 2 Name" prompt="Enter the name of the edge's second vertex." sqref="B3:B64"/>
    <dataValidation allowBlank="1" showInputMessage="1" showErrorMessage="1" promptTitle="Vertex 1 Name" prompt="Enter the name of the edge's first vertex." sqref="A3:A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4"/>
    <dataValidation allowBlank="1" showInputMessage="1" promptTitle="Edge Width" prompt="Enter an optional edge width between 1 and 10." errorTitle="Invalid Edge Width" error="The optional edge width must be a whole number between 1 and 10." sqref="D3:D64"/>
    <dataValidation allowBlank="1" showInputMessage="1" promptTitle="Edge Color" prompt="To select an optional edge color, right-click and select Select Color on the right-click menu." sqref="C3:C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4"/>
    <dataValidation allowBlank="1" showErrorMessage="1" sqref="N2:N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4"/>
  </dataValidations>
  <hyperlinks>
    <hyperlink ref="R3" r:id="rId1" display="https://twitter.com/videotroph/status/1087805145960902656"/>
    <hyperlink ref="R59" r:id="rId2" display="https://twitter.com/StephanieKelton/status/1087903247803838466"/>
    <hyperlink ref="U4" r:id="rId3" display="https://pbs.twimg.com/media/DxkCPHKWwAAFsN-.jpg"/>
    <hyperlink ref="U5" r:id="rId4" display="https://pbs.twimg.com/media/DxkCPHKWwAAFsN-.jpg"/>
    <hyperlink ref="U6" r:id="rId5" display="https://pbs.twimg.com/media/DxkCPHKWwAAFsN-.jpg"/>
    <hyperlink ref="U7" r:id="rId6" display="https://pbs.twimg.com/media/DxkCPHKWwAAFsN-.jpg"/>
    <hyperlink ref="U8" r:id="rId7" display="https://pbs.twimg.com/media/DxkCPHKWwAAFsN-.jpg"/>
    <hyperlink ref="U9" r:id="rId8" display="https://pbs.twimg.com/media/DxkCPHKWwAAFsN-.jpg"/>
    <hyperlink ref="U10" r:id="rId9" display="https://pbs.twimg.com/media/DxkCPHKWwAAFsN-.jpg"/>
    <hyperlink ref="U11" r:id="rId10" display="https://pbs.twimg.com/media/DxkCPHKWwAAFsN-.jpg"/>
    <hyperlink ref="U12" r:id="rId11" display="https://pbs.twimg.com/media/DxkCPHKWwAAFsN-.jpg"/>
    <hyperlink ref="U13" r:id="rId12" display="https://pbs.twimg.com/media/DxkCPHKWwAAFsN-.jpg"/>
    <hyperlink ref="U14" r:id="rId13" display="https://pbs.twimg.com/media/DxkCPHKWwAAFsN-.jpg"/>
    <hyperlink ref="U15" r:id="rId14" display="https://pbs.twimg.com/media/DxkCPHKWwAAFsN-.jpg"/>
    <hyperlink ref="U16" r:id="rId15" display="https://pbs.twimg.com/media/DxkCPHKWwAAFsN-.jpg"/>
    <hyperlink ref="U17" r:id="rId16" display="https://pbs.twimg.com/media/DxkCPHKWwAAFsN-.jpg"/>
    <hyperlink ref="U18" r:id="rId17" display="https://pbs.twimg.com/media/DxkCPHKWwAAFsN-.jpg"/>
    <hyperlink ref="U19" r:id="rId18" display="https://pbs.twimg.com/media/DxkCPHKWwAAFsN-.jpg"/>
    <hyperlink ref="U20" r:id="rId19" display="https://pbs.twimg.com/media/DxkCPHKWwAAFsN-.jpg"/>
    <hyperlink ref="U21" r:id="rId20" display="https://pbs.twimg.com/media/DxkCPHKWwAAFsN-.jpg"/>
    <hyperlink ref="U22" r:id="rId21" display="https://pbs.twimg.com/media/DxkCPHKWwAAFsN-.jpg"/>
    <hyperlink ref="U23" r:id="rId22" display="https://pbs.twimg.com/media/DxkCPHKWwAAFsN-.jpg"/>
    <hyperlink ref="U24" r:id="rId23" display="https://pbs.twimg.com/media/DxkCPHKWwAAFsN-.jpg"/>
    <hyperlink ref="U25" r:id="rId24" display="https://pbs.twimg.com/media/DxkCPHKWwAAFsN-.jpg"/>
    <hyperlink ref="U26" r:id="rId25" display="https://pbs.twimg.com/media/DxkCPHKWwAAFsN-.jpg"/>
    <hyperlink ref="U27" r:id="rId26" display="https://pbs.twimg.com/media/DxkCPHKWwAAFsN-.jpg"/>
    <hyperlink ref="U28" r:id="rId27" display="https://pbs.twimg.com/media/DxkCPHKWwAAFsN-.jpg"/>
    <hyperlink ref="U29" r:id="rId28" display="https://pbs.twimg.com/media/DxkCPHKWwAAFsN-.jpg"/>
    <hyperlink ref="U30" r:id="rId29" display="https://pbs.twimg.com/media/DxkCPHKWwAAFsN-.jpg"/>
    <hyperlink ref="U31" r:id="rId30" display="https://pbs.twimg.com/media/DxkCPHKWwAAFsN-.jpg"/>
    <hyperlink ref="U32" r:id="rId31" display="https://pbs.twimg.com/media/DxkCPHKWwAAFsN-.jpg"/>
    <hyperlink ref="U33" r:id="rId32" display="https://pbs.twimg.com/media/DxkCPHKWwAAFsN-.jpg"/>
    <hyperlink ref="U34" r:id="rId33" display="https://pbs.twimg.com/media/DxkCPHKWwAAFsN-.jpg"/>
    <hyperlink ref="U35" r:id="rId34" display="https://pbs.twimg.com/media/DxkCPHKWwAAFsN-.jpg"/>
    <hyperlink ref="U36" r:id="rId35" display="https://pbs.twimg.com/media/DxkCPHKWwAAFsN-.jpg"/>
    <hyperlink ref="U37" r:id="rId36" display="https://pbs.twimg.com/media/DxkCPHKWwAAFsN-.jpg"/>
    <hyperlink ref="U38" r:id="rId37" display="https://pbs.twimg.com/media/DxkCPHKWwAAFsN-.jpg"/>
    <hyperlink ref="U39" r:id="rId38" display="https://pbs.twimg.com/media/DxkCPHKWwAAFsN-.jpg"/>
    <hyperlink ref="U40" r:id="rId39" display="https://pbs.twimg.com/media/DxkCPHKWwAAFsN-.jpg"/>
    <hyperlink ref="U41" r:id="rId40" display="https://pbs.twimg.com/media/DxkCPHKWwAAFsN-.jpg"/>
    <hyperlink ref="U42" r:id="rId41" display="https://pbs.twimg.com/media/DxkCPHKWwAAFsN-.jpg"/>
    <hyperlink ref="U43" r:id="rId42" display="https://pbs.twimg.com/media/DxkCPHKWwAAFsN-.jpg"/>
    <hyperlink ref="U44" r:id="rId43" display="https://pbs.twimg.com/media/DxkCPHKWwAAFsN-.jpg"/>
    <hyperlink ref="U45" r:id="rId44" display="https://pbs.twimg.com/media/DxkCPHKWwAAFsN-.jpg"/>
    <hyperlink ref="U46" r:id="rId45" display="https://pbs.twimg.com/media/DxkCPHKWwAAFsN-.jpg"/>
    <hyperlink ref="U47" r:id="rId46" display="https://pbs.twimg.com/media/DxkCPHKWwAAFsN-.jpg"/>
    <hyperlink ref="U48" r:id="rId47" display="https://pbs.twimg.com/media/DxkCPHKWwAAFsN-.jpg"/>
    <hyperlink ref="U49" r:id="rId48" display="https://pbs.twimg.com/media/DxkCPHKWwAAFsN-.jpg"/>
    <hyperlink ref="U50" r:id="rId49" display="https://pbs.twimg.com/media/DxkCPHKWwAAFsN-.jpg"/>
    <hyperlink ref="U51" r:id="rId50" display="https://pbs.twimg.com/media/DxkCPHKWwAAFsN-.jpg"/>
    <hyperlink ref="U52" r:id="rId51" display="https://pbs.twimg.com/media/DxkCPHKWwAAFsN-.jpg"/>
    <hyperlink ref="U53" r:id="rId52" display="https://pbs.twimg.com/media/DxkCPHKWwAAFsN-.jpg"/>
    <hyperlink ref="U54" r:id="rId53" display="https://pbs.twimg.com/media/DxkCPHKWwAAFsN-.jpg"/>
    <hyperlink ref="U55" r:id="rId54" display="https://pbs.twimg.com/media/DxkCPHKWwAAFsN-.jpg"/>
    <hyperlink ref="U56" r:id="rId55" display="https://pbs.twimg.com/media/DxkCPHKWwAAFsN-.jpg"/>
    <hyperlink ref="U57" r:id="rId56" display="https://pbs.twimg.com/media/DxkCPHKWwAAFsN-.jpg"/>
    <hyperlink ref="U58" r:id="rId57" display="https://pbs.twimg.com/media/DxkCPHKWwAAFsN-.jpg"/>
    <hyperlink ref="U60" r:id="rId58" display="https://pbs.twimg.com/media/DxkCPHKWwAAFsN-.jpg"/>
    <hyperlink ref="U61" r:id="rId59" display="https://pbs.twimg.com/media/DxkCPHKWwAAFsN-.jpg"/>
    <hyperlink ref="U62" r:id="rId60" display="https://pbs.twimg.com/media/DxkCPHKWwAAFsN-.jpg"/>
    <hyperlink ref="U63" r:id="rId61" display="https://pbs.twimg.com/media/DxkCPHKWwAAFsN-.jpg"/>
    <hyperlink ref="U64" r:id="rId62" display="https://pbs.twimg.com/media/DxkCPHKWwAAFsN-.jpg"/>
    <hyperlink ref="V3" r:id="rId63" display="http://pbs.twimg.com/profile_images/1057674892005433344/7QTVlFY0_normal.jpg"/>
    <hyperlink ref="V4" r:id="rId64" display="https://pbs.twimg.com/media/DxkCPHKWwAAFsN-.jpg"/>
    <hyperlink ref="V5" r:id="rId65" display="https://pbs.twimg.com/media/DxkCPHKWwAAFsN-.jpg"/>
    <hyperlink ref="V6" r:id="rId66" display="https://pbs.twimg.com/media/DxkCPHKWwAAFsN-.jpg"/>
    <hyperlink ref="V7" r:id="rId67" display="https://pbs.twimg.com/media/DxkCPHKWwAAFsN-.jpg"/>
    <hyperlink ref="V8" r:id="rId68" display="https://pbs.twimg.com/media/DxkCPHKWwAAFsN-.jpg"/>
    <hyperlink ref="V9" r:id="rId69" display="https://pbs.twimg.com/media/DxkCPHKWwAAFsN-.jpg"/>
    <hyperlink ref="V10" r:id="rId70" display="https://pbs.twimg.com/media/DxkCPHKWwAAFsN-.jpg"/>
    <hyperlink ref="V11" r:id="rId71" display="https://pbs.twimg.com/media/DxkCPHKWwAAFsN-.jpg"/>
    <hyperlink ref="V12" r:id="rId72" display="https://pbs.twimg.com/media/DxkCPHKWwAAFsN-.jpg"/>
    <hyperlink ref="V13" r:id="rId73" display="https://pbs.twimg.com/media/DxkCPHKWwAAFsN-.jpg"/>
    <hyperlink ref="V14" r:id="rId74" display="https://pbs.twimg.com/media/DxkCPHKWwAAFsN-.jpg"/>
    <hyperlink ref="V15" r:id="rId75" display="https://pbs.twimg.com/media/DxkCPHKWwAAFsN-.jpg"/>
    <hyperlink ref="V16" r:id="rId76" display="https://pbs.twimg.com/media/DxkCPHKWwAAFsN-.jpg"/>
    <hyperlink ref="V17" r:id="rId77" display="https://pbs.twimg.com/media/DxkCPHKWwAAFsN-.jpg"/>
    <hyperlink ref="V18" r:id="rId78" display="https://pbs.twimg.com/media/DxkCPHKWwAAFsN-.jpg"/>
    <hyperlink ref="V19" r:id="rId79" display="https://pbs.twimg.com/media/DxkCPHKWwAAFsN-.jpg"/>
    <hyperlink ref="V20" r:id="rId80" display="https://pbs.twimg.com/media/DxkCPHKWwAAFsN-.jpg"/>
    <hyperlink ref="V21" r:id="rId81" display="https://pbs.twimg.com/media/DxkCPHKWwAAFsN-.jpg"/>
    <hyperlink ref="V22" r:id="rId82" display="https://pbs.twimg.com/media/DxkCPHKWwAAFsN-.jpg"/>
    <hyperlink ref="V23" r:id="rId83" display="https://pbs.twimg.com/media/DxkCPHKWwAAFsN-.jpg"/>
    <hyperlink ref="V24" r:id="rId84" display="https://pbs.twimg.com/media/DxkCPHKWwAAFsN-.jpg"/>
    <hyperlink ref="V25" r:id="rId85" display="https://pbs.twimg.com/media/DxkCPHKWwAAFsN-.jpg"/>
    <hyperlink ref="V26" r:id="rId86" display="https://pbs.twimg.com/media/DxkCPHKWwAAFsN-.jpg"/>
    <hyperlink ref="V27" r:id="rId87" display="https://pbs.twimg.com/media/DxkCPHKWwAAFsN-.jpg"/>
    <hyperlink ref="V28" r:id="rId88" display="https://pbs.twimg.com/media/DxkCPHKWwAAFsN-.jpg"/>
    <hyperlink ref="V29" r:id="rId89" display="https://pbs.twimg.com/media/DxkCPHKWwAAFsN-.jpg"/>
    <hyperlink ref="V30" r:id="rId90" display="https://pbs.twimg.com/media/DxkCPHKWwAAFsN-.jpg"/>
    <hyperlink ref="V31" r:id="rId91" display="https://pbs.twimg.com/media/DxkCPHKWwAAFsN-.jpg"/>
    <hyperlink ref="V32" r:id="rId92" display="https://pbs.twimg.com/media/DxkCPHKWwAAFsN-.jpg"/>
    <hyperlink ref="V33" r:id="rId93" display="https://pbs.twimg.com/media/DxkCPHKWwAAFsN-.jpg"/>
    <hyperlink ref="V34" r:id="rId94" display="https://pbs.twimg.com/media/DxkCPHKWwAAFsN-.jpg"/>
    <hyperlink ref="V35" r:id="rId95" display="https://pbs.twimg.com/media/DxkCPHKWwAAFsN-.jpg"/>
    <hyperlink ref="V36" r:id="rId96" display="https://pbs.twimg.com/media/DxkCPHKWwAAFsN-.jpg"/>
    <hyperlink ref="V37" r:id="rId97" display="https://pbs.twimg.com/media/DxkCPHKWwAAFsN-.jpg"/>
    <hyperlink ref="V38" r:id="rId98" display="https://pbs.twimg.com/media/DxkCPHKWwAAFsN-.jpg"/>
    <hyperlink ref="V39" r:id="rId99" display="https://pbs.twimg.com/media/DxkCPHKWwAAFsN-.jpg"/>
    <hyperlink ref="V40" r:id="rId100" display="https://pbs.twimg.com/media/DxkCPHKWwAAFsN-.jpg"/>
    <hyperlink ref="V41" r:id="rId101" display="https://pbs.twimg.com/media/DxkCPHKWwAAFsN-.jpg"/>
    <hyperlink ref="V42" r:id="rId102" display="https://pbs.twimg.com/media/DxkCPHKWwAAFsN-.jpg"/>
    <hyperlink ref="V43" r:id="rId103" display="https://pbs.twimg.com/media/DxkCPHKWwAAFsN-.jpg"/>
    <hyperlink ref="V44" r:id="rId104" display="https://pbs.twimg.com/media/DxkCPHKWwAAFsN-.jpg"/>
    <hyperlink ref="V45" r:id="rId105" display="https://pbs.twimg.com/media/DxkCPHKWwAAFsN-.jpg"/>
    <hyperlink ref="V46" r:id="rId106" display="https://pbs.twimg.com/media/DxkCPHKWwAAFsN-.jpg"/>
    <hyperlink ref="V47" r:id="rId107" display="https://pbs.twimg.com/media/DxkCPHKWwAAFsN-.jpg"/>
    <hyperlink ref="V48" r:id="rId108" display="https://pbs.twimg.com/media/DxkCPHKWwAAFsN-.jpg"/>
    <hyperlink ref="V49" r:id="rId109" display="https://pbs.twimg.com/media/DxkCPHKWwAAFsN-.jpg"/>
    <hyperlink ref="V50" r:id="rId110" display="https://pbs.twimg.com/media/DxkCPHKWwAAFsN-.jpg"/>
    <hyperlink ref="V51" r:id="rId111" display="https://pbs.twimg.com/media/DxkCPHKWwAAFsN-.jpg"/>
    <hyperlink ref="V52" r:id="rId112" display="https://pbs.twimg.com/media/DxkCPHKWwAAFsN-.jpg"/>
    <hyperlink ref="V53" r:id="rId113" display="https://pbs.twimg.com/media/DxkCPHKWwAAFsN-.jpg"/>
    <hyperlink ref="V54" r:id="rId114" display="https://pbs.twimg.com/media/DxkCPHKWwAAFsN-.jpg"/>
    <hyperlink ref="V55" r:id="rId115" display="https://pbs.twimg.com/media/DxkCPHKWwAAFsN-.jpg"/>
    <hyperlink ref="V56" r:id="rId116" display="https://pbs.twimg.com/media/DxkCPHKWwAAFsN-.jpg"/>
    <hyperlink ref="V57" r:id="rId117" display="https://pbs.twimg.com/media/DxkCPHKWwAAFsN-.jpg"/>
    <hyperlink ref="V58" r:id="rId118" display="https://pbs.twimg.com/media/DxkCPHKWwAAFsN-.jpg"/>
    <hyperlink ref="V59" r:id="rId119" display="http://pbs.twimg.com/profile_images/885667939546005504/KiMt0T1S_normal.jpg"/>
    <hyperlink ref="V60" r:id="rId120" display="https://pbs.twimg.com/media/DxkCPHKWwAAFsN-.jpg"/>
    <hyperlink ref="V61" r:id="rId121" display="https://pbs.twimg.com/media/DxkCPHKWwAAFsN-.jpg"/>
    <hyperlink ref="V62" r:id="rId122" display="https://pbs.twimg.com/media/DxkCPHKWwAAFsN-.jpg"/>
    <hyperlink ref="V63" r:id="rId123" display="https://pbs.twimg.com/media/DxkCPHKWwAAFsN-.jpg"/>
    <hyperlink ref="V64" r:id="rId124" display="https://pbs.twimg.com/media/DxkCPHKWwAAFsN-.jpg"/>
    <hyperlink ref="X3" r:id="rId125" display="https://twitter.com/erinmbtaylor/status/1087875861326393344"/>
    <hyperlink ref="X4" r:id="rId126" display="https://twitter.com/dangerdaveball/status/1087903318146334720"/>
    <hyperlink ref="X5" r:id="rId127" display="https://twitter.com/alexqgb/status/1087903571553615872"/>
    <hyperlink ref="X6" r:id="rId128" display="https://twitter.com/matt_read_nz/status/1087903754861432833"/>
    <hyperlink ref="X7" r:id="rId129" display="https://twitter.com/lisamp925/status/1087903774876856323"/>
    <hyperlink ref="X8" r:id="rId130" display="https://twitter.com/pppatticake/status/1087904042490171392"/>
    <hyperlink ref="X9" r:id="rId131" display="https://twitter.com/my2meows/status/1087904182085009409"/>
    <hyperlink ref="X10" r:id="rId132" display="https://twitter.com/ziga_iglic/status/1087904489884012544"/>
    <hyperlink ref="X11" r:id="rId133" display="https://twitter.com/polrevolutionsv/status/1087904491335270401"/>
    <hyperlink ref="X12" r:id="rId134" display="https://twitter.com/nofuncdemo/status/1087904597446926339"/>
    <hyperlink ref="X13" r:id="rId135" display="https://twitter.com/bradvoracek/status/1087904730267803648"/>
    <hyperlink ref="X14" r:id="rId136" display="https://twitter.com/prezntval/status/1087904781975183360"/>
    <hyperlink ref="X15" r:id="rId137" display="https://twitter.com/wildflowersrq/status/1087904984639905792"/>
    <hyperlink ref="X16" r:id="rId138" display="https://twitter.com/brianmoylan4/status/1087905052906250241"/>
    <hyperlink ref="X17" r:id="rId139" display="https://twitter.com/ecoroberto/status/1087905796061462529"/>
    <hyperlink ref="X18" r:id="rId140" display="https://twitter.com/joekearns_psu/status/1087905886935355392"/>
    <hyperlink ref="X19" r:id="rId141" display="https://twitter.com/computerbugg/status/1087905908582055936"/>
    <hyperlink ref="X20" r:id="rId142" display="https://twitter.com/ruterwilligerjr/status/1087908322286686209"/>
    <hyperlink ref="X21" r:id="rId143" display="https://twitter.com/rick_carmody/status/1087911930507911168"/>
    <hyperlink ref="X22" r:id="rId144" display="https://twitter.com/zapradon/status/1087913941865545728"/>
    <hyperlink ref="X23" r:id="rId145" display="https://twitter.com/reformed_mind/status/1087913961238888448"/>
    <hyperlink ref="X24" r:id="rId146" display="https://twitter.com/socialista_jose/status/1087915107118592000"/>
    <hyperlink ref="X25" r:id="rId147" display="https://twitter.com/nualphaomegam/status/1087915176031145984"/>
    <hyperlink ref="X26" r:id="rId148" display="https://twitter.com/odirilesoul/status/1087917671918850048"/>
    <hyperlink ref="X27" r:id="rId149" display="https://twitter.com/netbacker/status/1087918718217318403"/>
    <hyperlink ref="X28" r:id="rId150" display="https://twitter.com/leftygrove/status/1087921077647491074"/>
    <hyperlink ref="X29" r:id="rId151" display="https://twitter.com/esoterikdude/status/1087925520757600258"/>
    <hyperlink ref="X30" r:id="rId152" display="https://twitter.com/paulbfagan/status/1087926607791063040"/>
    <hyperlink ref="X31" r:id="rId153" display="https://twitter.com/david_kell3/status/1087926744764559360"/>
    <hyperlink ref="X32" r:id="rId154" display="https://twitter.com/jabmorris/status/1087929231093436416"/>
    <hyperlink ref="X33" r:id="rId155" display="https://twitter.com/makarov__/status/1087934569062588417"/>
    <hyperlink ref="X34" r:id="rId156" display="https://twitter.com/cdbrzezinski/status/1087939028916334594"/>
    <hyperlink ref="X35" r:id="rId157" display="https://twitter.com/flowersxsilence/status/1087939557860036608"/>
    <hyperlink ref="X36" r:id="rId158" display="https://twitter.com/dan_nahum/status/1087943609951895554"/>
    <hyperlink ref="X37" r:id="rId159" display="https://twitter.com/hurtyowl/status/1087948856913002496"/>
    <hyperlink ref="X38" r:id="rId160" display="https://twitter.com/truman_town/status/1087952037160124416"/>
    <hyperlink ref="X39" r:id="rId161" display="https://twitter.com/dci_james/status/1087952541613199360"/>
    <hyperlink ref="X40" r:id="rId162" display="https://twitter.com/fadhelkaboub/status/1087952719355265024"/>
    <hyperlink ref="X41" r:id="rId163" display="https://twitter.com/tianran/status/1087963086554836992"/>
    <hyperlink ref="X42" r:id="rId164" display="https://twitter.com/brunopostle/status/1087967042676899842"/>
    <hyperlink ref="X43" r:id="rId165" display="https://twitter.com/analyticd/status/1087968633928732674"/>
    <hyperlink ref="X44" r:id="rId166" display="https://twitter.com/itsnotubutme/status/1087968709220712451"/>
    <hyperlink ref="X45" r:id="rId167" display="https://twitter.com/jmforcalifornia/status/1087969547930529792"/>
    <hyperlink ref="X46" r:id="rId168" display="https://twitter.com/pereira_joca/status/1087977011799384070"/>
    <hyperlink ref="X47" r:id="rId169" display="https://twitter.com/greenrd/status/1087978171188809729"/>
    <hyperlink ref="X48" r:id="rId170" display="https://twitter.com/kfredrickson23/status/1087987680812716035"/>
    <hyperlink ref="X49" r:id="rId171" display="https://twitter.com/pdwriter/status/1087988835382976513"/>
    <hyperlink ref="X50" r:id="rId172" display="https://twitter.com/ezquid/status/1087993430830170112"/>
    <hyperlink ref="X51" r:id="rId173" display="https://twitter.com/dehnts/status/1087999955778879488"/>
    <hyperlink ref="X52" r:id="rId174" display="https://twitter.com/thedudedj/status/1088005004517097473"/>
    <hyperlink ref="X53" r:id="rId175" display="https://twitter.com/bradbelltv/status/1088018157799985156"/>
    <hyperlink ref="X54" r:id="rId176" display="https://twitter.com/philforcongress/status/1088033907793166337"/>
    <hyperlink ref="X55" r:id="rId177" display="https://twitter.com/dalek_fan/status/1088046173427023872"/>
    <hyperlink ref="X56" r:id="rId178" display="https://twitter.com/caseytjaden/status/1088066807393648641"/>
    <hyperlink ref="X57" r:id="rId179" display="https://twitter.com/brucepatrick23/status/1088068192898113536"/>
    <hyperlink ref="X58" r:id="rId180" display="https://twitter.com/sdgrumbine/status/1088070156595707904"/>
    <hyperlink ref="X59" r:id="rId181" display="https://twitter.com/chrisatru/status/1088072602445320192"/>
    <hyperlink ref="X60" r:id="rId182" display="https://twitter.com/riklongenecker/status/1088074113950908417"/>
    <hyperlink ref="X61" r:id="rId183" display="https://twitter.com/dianabardsley/status/1088077277433417728"/>
    <hyperlink ref="X62" r:id="rId184" display="https://twitter.com/carolynmcc/status/1088078343398932480"/>
    <hyperlink ref="X63" r:id="rId185" display="https://twitter.com/stephaniekelton/status/1087903247803838466"/>
    <hyperlink ref="X64" r:id="rId186" display="https://twitter.com/gaius_publius/status/1088094002337988609"/>
  </hyperlinks>
  <printOptions/>
  <pageMargins left="0.7" right="0.7" top="0.75" bottom="0.75" header="0.3" footer="0.3"/>
  <pageSetup horizontalDpi="600" verticalDpi="600" orientation="portrait" r:id="rId190"/>
  <legacyDrawing r:id="rId188"/>
  <tableParts>
    <tablePart r:id="rId189"/>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7F11D-DB93-4AD9-9207-5DB944172F88}">
  <dimension ref="A1:B11"/>
  <sheetViews>
    <sheetView workbookViewId="0" topLeftCell="A1"/>
  </sheetViews>
  <sheetFormatPr defaultColWidth="9.140625" defaultRowHeight="15"/>
  <cols>
    <col min="1" max="1" width="45.8515625" style="0" bestFit="1" customWidth="1"/>
    <col min="2" max="2" width="22.57421875" style="0" bestFit="1" customWidth="1"/>
  </cols>
  <sheetData>
    <row r="1" spans="1:2" ht="14.3" customHeight="1">
      <c r="A1" s="13" t="s">
        <v>1000</v>
      </c>
      <c r="B1" s="13" t="s">
        <v>34</v>
      </c>
    </row>
    <row r="2" spans="1:2" ht="15">
      <c r="A2" s="120" t="s">
        <v>292</v>
      </c>
      <c r="B2" s="84">
        <v>3422</v>
      </c>
    </row>
    <row r="3" spans="1:2" ht="15">
      <c r="A3" s="120" t="s">
        <v>273</v>
      </c>
      <c r="B3" s="84">
        <v>0</v>
      </c>
    </row>
    <row r="4" spans="1:2" ht="15">
      <c r="A4" s="120" t="s">
        <v>271</v>
      </c>
      <c r="B4" s="84">
        <v>0</v>
      </c>
    </row>
    <row r="5" spans="1:2" ht="15">
      <c r="A5" s="120" t="s">
        <v>272</v>
      </c>
      <c r="B5" s="84">
        <v>0</v>
      </c>
    </row>
    <row r="6" spans="1:2" ht="15">
      <c r="A6" s="120" t="s">
        <v>274</v>
      </c>
      <c r="B6" s="84">
        <v>0</v>
      </c>
    </row>
    <row r="7" spans="1:2" ht="15">
      <c r="A7" s="120" t="s">
        <v>277</v>
      </c>
      <c r="B7" s="84">
        <v>0</v>
      </c>
    </row>
    <row r="8" spans="1:2" ht="15">
      <c r="A8" s="120" t="s">
        <v>276</v>
      </c>
      <c r="B8" s="84">
        <v>0</v>
      </c>
    </row>
    <row r="9" spans="1:2" ht="15">
      <c r="A9" s="120" t="s">
        <v>275</v>
      </c>
      <c r="B9" s="84">
        <v>0</v>
      </c>
    </row>
    <row r="10" spans="1:2" ht="15">
      <c r="A10" s="120" t="s">
        <v>270</v>
      </c>
      <c r="B10" s="84">
        <v>0</v>
      </c>
    </row>
    <row r="11" spans="1:2" ht="15">
      <c r="A11" s="120" t="s">
        <v>265</v>
      </c>
      <c r="B11" s="84">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51205-3FDA-411B-A76D-830686C154C7}">
  <dimension ref="A25:B44"/>
  <sheetViews>
    <sheetView workbookViewId="0" topLeftCell="A1"/>
  </sheetViews>
  <sheetFormatPr defaultColWidth="9.140625" defaultRowHeight="15"/>
  <cols>
    <col min="1" max="1" width="14.28125" style="0" bestFit="1" customWidth="1"/>
    <col min="2" max="2" width="23.8515625" style="0" bestFit="1" customWidth="1"/>
  </cols>
  <sheetData>
    <row r="25" spans="1:2" ht="15">
      <c r="A25" s="131" t="s">
        <v>1002</v>
      </c>
      <c r="B25" t="s">
        <v>1001</v>
      </c>
    </row>
    <row r="26" spans="1:2" ht="15">
      <c r="A26" s="132" t="s">
        <v>1004</v>
      </c>
      <c r="B26" s="3">
        <v>62</v>
      </c>
    </row>
    <row r="27" spans="1:2" ht="15">
      <c r="A27" s="133" t="s">
        <v>1005</v>
      </c>
      <c r="B27" s="3">
        <v>62</v>
      </c>
    </row>
    <row r="28" spans="1:2" ht="15">
      <c r="A28" s="134" t="s">
        <v>1006</v>
      </c>
      <c r="B28" s="3">
        <v>62</v>
      </c>
    </row>
    <row r="29" spans="1:2" ht="15">
      <c r="A29" s="135" t="s">
        <v>1007</v>
      </c>
      <c r="B29" s="3">
        <v>1</v>
      </c>
    </row>
    <row r="30" spans="1:2" ht="15">
      <c r="A30" s="135" t="s">
        <v>1008</v>
      </c>
      <c r="B30" s="3">
        <v>17</v>
      </c>
    </row>
    <row r="31" spans="1:2" ht="15">
      <c r="A31" s="135" t="s">
        <v>1009</v>
      </c>
      <c r="B31" s="3">
        <v>9</v>
      </c>
    </row>
    <row r="32" spans="1:2" ht="15">
      <c r="A32" s="135" t="s">
        <v>1010</v>
      </c>
      <c r="B32" s="3">
        <v>5</v>
      </c>
    </row>
    <row r="33" spans="1:2" ht="15">
      <c r="A33" s="135" t="s">
        <v>1011</v>
      </c>
      <c r="B33" s="3">
        <v>7</v>
      </c>
    </row>
    <row r="34" spans="1:2" ht="15">
      <c r="A34" s="135" t="s">
        <v>1012</v>
      </c>
      <c r="B34" s="3">
        <v>2</v>
      </c>
    </row>
    <row r="35" spans="1:2" ht="15">
      <c r="A35" s="135" t="s">
        <v>1013</v>
      </c>
      <c r="B35" s="3">
        <v>5</v>
      </c>
    </row>
    <row r="36" spans="1:2" ht="15">
      <c r="A36" s="135" t="s">
        <v>1014</v>
      </c>
      <c r="B36" s="3">
        <v>3</v>
      </c>
    </row>
    <row r="37" spans="1:2" ht="15">
      <c r="A37" s="135" t="s">
        <v>1015</v>
      </c>
      <c r="B37" s="3">
        <v>2</v>
      </c>
    </row>
    <row r="38" spans="1:2" ht="15">
      <c r="A38" s="135" t="s">
        <v>1016</v>
      </c>
      <c r="B38" s="3">
        <v>1</v>
      </c>
    </row>
    <row r="39" spans="1:2" ht="15">
      <c r="A39" s="135" t="s">
        <v>1017</v>
      </c>
      <c r="B39" s="3">
        <v>1</v>
      </c>
    </row>
    <row r="40" spans="1:2" ht="15">
      <c r="A40" s="135" t="s">
        <v>1018</v>
      </c>
      <c r="B40" s="3">
        <v>1</v>
      </c>
    </row>
    <row r="41" spans="1:2" ht="15">
      <c r="A41" s="135" t="s">
        <v>1019</v>
      </c>
      <c r="B41" s="3">
        <v>4</v>
      </c>
    </row>
    <row r="42" spans="1:2" ht="15">
      <c r="A42" s="135" t="s">
        <v>1020</v>
      </c>
      <c r="B42" s="3">
        <v>3</v>
      </c>
    </row>
    <row r="43" spans="1:2" ht="15">
      <c r="A43" s="135" t="s">
        <v>1021</v>
      </c>
      <c r="B43" s="3">
        <v>1</v>
      </c>
    </row>
    <row r="44" spans="1:2" ht="15">
      <c r="A44" s="132" t="s">
        <v>1003</v>
      </c>
      <c r="B44" s="3">
        <v>62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6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7.8515625" style="3" customWidth="1"/>
    <col min="32" max="32" width="10.421875" style="3" customWidth="1"/>
    <col min="33" max="33" width="10.8515625" style="3" customWidth="1"/>
    <col min="34" max="34" width="9.00390625" style="3" customWidth="1"/>
    <col min="35" max="35" width="10.421875" style="0" customWidth="1"/>
    <col min="36" max="36" width="16.7109375" style="0" customWidth="1"/>
    <col min="37" max="37" width="12.421875" style="0" customWidth="1"/>
    <col min="38" max="38" width="10.00390625" style="0" customWidth="1"/>
    <col min="39" max="39" width="6.8515625" style="0" customWidth="1"/>
    <col min="40" max="40" width="7.140625" style="0" customWidth="1"/>
    <col min="41" max="41" width="14.421875" style="0" customWidth="1"/>
    <col min="42" max="42" width="11.7109375" style="0" customWidth="1"/>
    <col min="43" max="43" width="9.140625" style="0" customWidth="1"/>
    <col min="44" max="44" width="14.8515625" style="0" customWidth="1"/>
    <col min="45" max="45" width="9.57421875" style="0" customWidth="1"/>
    <col min="46" max="46" width="11.00390625" style="0" customWidth="1"/>
    <col min="47" max="47" width="8.00390625" style="0" customWidth="1"/>
    <col min="48" max="48" width="18.421875" style="0" customWidth="1"/>
    <col min="49" max="49" width="9.421875" style="0" customWidth="1"/>
    <col min="50" max="51" width="14.421875" style="0" customWidth="1"/>
    <col min="52" max="52" width="16.140625" style="0" customWidth="1"/>
    <col min="53" max="53" width="8.8515625" style="0" customWidth="1"/>
    <col min="54" max="54" width="15.8515625" style="0" customWidth="1"/>
    <col min="55" max="55" width="17.8515625" style="0" customWidth="1"/>
    <col min="56" max="56" width="16.421875" style="0" customWidth="1"/>
    <col min="57" max="57" width="17.8515625" style="0" customWidth="1"/>
    <col min="58" max="58" width="16.8515625" style="0" customWidth="1"/>
    <col min="59" max="59" width="17.8515625" style="0" customWidth="1"/>
    <col min="60" max="60" width="15.8515625" style="0" customWidth="1"/>
    <col min="61" max="62" width="17.8515625" style="0" customWidth="1"/>
    <col min="63" max="63" width="18.140625" style="0" customWidth="1"/>
    <col min="64" max="64" width="19.8515625" style="0" customWidth="1"/>
    <col min="65" max="65" width="25.421875" style="0" customWidth="1"/>
    <col min="66" max="66" width="20.7109375" style="0" customWidth="1"/>
    <col min="67" max="67" width="26.28125" style="0" customWidth="1"/>
    <col min="68" max="68" width="24.7109375" style="0" customWidth="1"/>
    <col min="69" max="69" width="30.28125" style="0" customWidth="1"/>
    <col min="70" max="70" width="17.00390625" style="0" customWidth="1"/>
    <col min="71" max="71" width="20.421875" style="0" customWidth="1"/>
    <col min="72" max="72" width="15.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1" customHeight="1">
      <c r="A2" s="11" t="s">
        <v>5</v>
      </c>
      <c r="B2" t="s">
        <v>1026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442</v>
      </c>
      <c r="AF2" s="13" t="s">
        <v>443</v>
      </c>
      <c r="AG2" s="13" t="s">
        <v>444</v>
      </c>
      <c r="AH2" s="13" t="s">
        <v>445</v>
      </c>
      <c r="AI2" s="13" t="s">
        <v>446</v>
      </c>
      <c r="AJ2" s="13" t="s">
        <v>447</v>
      </c>
      <c r="AK2" s="13" t="s">
        <v>448</v>
      </c>
      <c r="AL2" s="13" t="s">
        <v>449</v>
      </c>
      <c r="AM2" s="13" t="s">
        <v>450</v>
      </c>
      <c r="AN2" s="13" t="s">
        <v>451</v>
      </c>
      <c r="AO2" s="13" t="s">
        <v>452</v>
      </c>
      <c r="AP2" s="13" t="s">
        <v>453</v>
      </c>
      <c r="AQ2" s="13" t="s">
        <v>454</v>
      </c>
      <c r="AR2" s="13" t="s">
        <v>455</v>
      </c>
      <c r="AS2" s="13" t="s">
        <v>456</v>
      </c>
      <c r="AT2" s="13" t="s">
        <v>212</v>
      </c>
      <c r="AU2" s="13" t="s">
        <v>457</v>
      </c>
      <c r="AV2" s="13" t="s">
        <v>458</v>
      </c>
      <c r="AW2" s="13" t="s">
        <v>459</v>
      </c>
      <c r="AX2" s="13" t="s">
        <v>460</v>
      </c>
      <c r="AY2" s="13" t="s">
        <v>461</v>
      </c>
      <c r="AZ2" s="13" t="s">
        <v>462</v>
      </c>
      <c r="BA2" s="13" t="s">
        <v>892</v>
      </c>
      <c r="BB2" s="126" t="s">
        <v>959</v>
      </c>
      <c r="BC2" s="126" t="s">
        <v>960</v>
      </c>
      <c r="BD2" s="126" t="s">
        <v>961</v>
      </c>
      <c r="BE2" s="126" t="s">
        <v>962</v>
      </c>
      <c r="BF2" s="126" t="s">
        <v>963</v>
      </c>
      <c r="BG2" s="126" t="s">
        <v>964</v>
      </c>
      <c r="BH2" s="126" t="s">
        <v>965</v>
      </c>
      <c r="BI2" s="126" t="s">
        <v>967</v>
      </c>
      <c r="BJ2" s="126" t="s">
        <v>968</v>
      </c>
      <c r="BK2" s="126" t="s">
        <v>971</v>
      </c>
      <c r="BL2" s="126" t="s">
        <v>988</v>
      </c>
      <c r="BM2" s="126" t="s">
        <v>989</v>
      </c>
      <c r="BN2" s="126" t="s">
        <v>990</v>
      </c>
      <c r="BO2" s="126" t="s">
        <v>991</v>
      </c>
      <c r="BP2" s="126" t="s">
        <v>992</v>
      </c>
      <c r="BQ2" s="126" t="s">
        <v>993</v>
      </c>
      <c r="BR2" s="126" t="s">
        <v>994</v>
      </c>
      <c r="BS2" s="126" t="s">
        <v>995</v>
      </c>
      <c r="BT2" s="126" t="s">
        <v>997</v>
      </c>
      <c r="BU2" s="3"/>
      <c r="BV2" s="3"/>
    </row>
    <row r="3" spans="1:74" ht="37.9" customHeight="1">
      <c r="A3" s="50" t="s">
        <v>232</v>
      </c>
      <c r="C3" s="53"/>
      <c r="D3" s="53" t="s">
        <v>64</v>
      </c>
      <c r="E3" s="54">
        <v>203.51382488479263</v>
      </c>
      <c r="F3" s="55"/>
      <c r="G3" s="111" t="s">
        <v>304</v>
      </c>
      <c r="H3" s="53"/>
      <c r="I3" s="57" t="s">
        <v>232</v>
      </c>
      <c r="J3" s="56"/>
      <c r="K3" s="56"/>
      <c r="L3" s="113" t="s">
        <v>823</v>
      </c>
      <c r="M3" s="59">
        <v>76.8225749559083</v>
      </c>
      <c r="N3" s="60">
        <v>9677.294921875</v>
      </c>
      <c r="O3" s="60">
        <v>4999.5</v>
      </c>
      <c r="P3" s="58"/>
      <c r="Q3" s="61"/>
      <c r="R3" s="61"/>
      <c r="S3" s="51"/>
      <c r="T3" s="51">
        <v>1</v>
      </c>
      <c r="U3" s="51">
        <v>1</v>
      </c>
      <c r="V3" s="52">
        <v>0</v>
      </c>
      <c r="W3" s="52">
        <v>0</v>
      </c>
      <c r="X3" s="52">
        <v>0</v>
      </c>
      <c r="Y3" s="52">
        <v>0.999992</v>
      </c>
      <c r="Z3" s="52">
        <v>0</v>
      </c>
      <c r="AA3" s="52" t="s">
        <v>999</v>
      </c>
      <c r="AB3" s="62">
        <v>3</v>
      </c>
      <c r="AC3" s="62"/>
      <c r="AD3" s="63"/>
      <c r="AE3" s="84" t="s">
        <v>463</v>
      </c>
      <c r="AF3" s="84">
        <v>344</v>
      </c>
      <c r="AG3" s="84">
        <v>349</v>
      </c>
      <c r="AH3" s="84">
        <v>4422</v>
      </c>
      <c r="AI3" s="84">
        <v>6992</v>
      </c>
      <c r="AJ3" s="84"/>
      <c r="AK3" s="84" t="s">
        <v>525</v>
      </c>
      <c r="AL3" s="84"/>
      <c r="AM3" s="84"/>
      <c r="AN3" s="84"/>
      <c r="AO3" s="86">
        <v>43036.71099537037</v>
      </c>
      <c r="AP3" s="88" t="s">
        <v>640</v>
      </c>
      <c r="AQ3" s="84" t="b">
        <v>0</v>
      </c>
      <c r="AR3" s="84" t="b">
        <v>0</v>
      </c>
      <c r="AS3" s="84" t="b">
        <v>0</v>
      </c>
      <c r="AT3" s="84" t="s">
        <v>431</v>
      </c>
      <c r="AU3" s="84">
        <v>8</v>
      </c>
      <c r="AV3" s="88" t="s">
        <v>692</v>
      </c>
      <c r="AW3" s="84" t="b">
        <v>0</v>
      </c>
      <c r="AX3" s="84" t="s">
        <v>760</v>
      </c>
      <c r="AY3" s="88" t="s">
        <v>761</v>
      </c>
      <c r="AZ3" s="84" t="s">
        <v>66</v>
      </c>
      <c r="BA3" s="84" t="str">
        <f>REPLACE(INDEX(GroupVertices[Group],MATCH(Vertices[[#This Row],[Vertex]],GroupVertices[Vertex],0)),1,1,"")</f>
        <v>2</v>
      </c>
      <c r="BB3" s="51" t="s">
        <v>298</v>
      </c>
      <c r="BC3" s="51" t="s">
        <v>298</v>
      </c>
      <c r="BD3" s="51" t="s">
        <v>300</v>
      </c>
      <c r="BE3" s="51" t="s">
        <v>300</v>
      </c>
      <c r="BF3" s="51" t="s">
        <v>301</v>
      </c>
      <c r="BG3" s="51" t="s">
        <v>301</v>
      </c>
      <c r="BH3" s="127" t="s">
        <v>966</v>
      </c>
      <c r="BI3" s="127" t="s">
        <v>966</v>
      </c>
      <c r="BJ3" s="127" t="s">
        <v>969</v>
      </c>
      <c r="BK3" s="127" t="s">
        <v>969</v>
      </c>
      <c r="BL3" s="127">
        <v>3</v>
      </c>
      <c r="BM3" s="130">
        <v>21.428571428571427</v>
      </c>
      <c r="BN3" s="127">
        <v>1</v>
      </c>
      <c r="BO3" s="130">
        <v>7.142857142857143</v>
      </c>
      <c r="BP3" s="127">
        <v>0</v>
      </c>
      <c r="BQ3" s="130">
        <v>0</v>
      </c>
      <c r="BR3" s="127">
        <v>10</v>
      </c>
      <c r="BS3" s="130">
        <v>71.42857142857143</v>
      </c>
      <c r="BT3" s="127">
        <v>14</v>
      </c>
      <c r="BU3" s="3"/>
      <c r="BV3" s="3"/>
    </row>
    <row r="4" spans="1:77" ht="37.9" customHeight="1">
      <c r="A4" s="14" t="s">
        <v>233</v>
      </c>
      <c r="C4" s="15"/>
      <c r="D4" s="15" t="s">
        <v>64</v>
      </c>
      <c r="E4" s="92">
        <v>564.1048387096774</v>
      </c>
      <c r="F4" s="81"/>
      <c r="G4" s="111" t="s">
        <v>700</v>
      </c>
      <c r="H4" s="15"/>
      <c r="I4" s="16" t="s">
        <v>233</v>
      </c>
      <c r="J4" s="66"/>
      <c r="K4" s="66"/>
      <c r="L4" s="113" t="s">
        <v>824</v>
      </c>
      <c r="M4" s="93">
        <v>735.420987654321</v>
      </c>
      <c r="N4" s="94">
        <v>746.6002197265625</v>
      </c>
      <c r="O4" s="94">
        <v>3378.647216796875</v>
      </c>
      <c r="P4" s="77"/>
      <c r="Q4" s="95"/>
      <c r="R4" s="95"/>
      <c r="S4" s="96"/>
      <c r="T4" s="51">
        <v>0</v>
      </c>
      <c r="U4" s="51">
        <v>1</v>
      </c>
      <c r="V4" s="52">
        <v>0</v>
      </c>
      <c r="W4" s="52">
        <v>0.008547</v>
      </c>
      <c r="X4" s="52">
        <v>0.014882</v>
      </c>
      <c r="Y4" s="52">
        <v>0.544708</v>
      </c>
      <c r="Z4" s="52">
        <v>0</v>
      </c>
      <c r="AA4" s="52">
        <v>0</v>
      </c>
      <c r="AB4" s="82">
        <v>4</v>
      </c>
      <c r="AC4" s="82"/>
      <c r="AD4" s="97"/>
      <c r="AE4" s="84" t="s">
        <v>464</v>
      </c>
      <c r="AF4" s="84">
        <v>2114</v>
      </c>
      <c r="AG4" s="84">
        <v>3337</v>
      </c>
      <c r="AH4" s="84">
        <v>25913</v>
      </c>
      <c r="AI4" s="84">
        <v>3145</v>
      </c>
      <c r="AJ4" s="84"/>
      <c r="AK4" s="84" t="s">
        <v>526</v>
      </c>
      <c r="AL4" s="84" t="s">
        <v>578</v>
      </c>
      <c r="AM4" s="84"/>
      <c r="AN4" s="84"/>
      <c r="AO4" s="86">
        <v>40047.23118055556</v>
      </c>
      <c r="AP4" s="88" t="s">
        <v>641</v>
      </c>
      <c r="AQ4" s="84" t="b">
        <v>0</v>
      </c>
      <c r="AR4" s="84" t="b">
        <v>0</v>
      </c>
      <c r="AS4" s="84" t="b">
        <v>1</v>
      </c>
      <c r="AT4" s="84" t="s">
        <v>431</v>
      </c>
      <c r="AU4" s="84">
        <v>205</v>
      </c>
      <c r="AV4" s="88" t="s">
        <v>693</v>
      </c>
      <c r="AW4" s="84" t="b">
        <v>0</v>
      </c>
      <c r="AX4" s="84" t="s">
        <v>760</v>
      </c>
      <c r="AY4" s="88" t="s">
        <v>762</v>
      </c>
      <c r="AZ4" s="84" t="s">
        <v>66</v>
      </c>
      <c r="BA4" s="84" t="str">
        <f>REPLACE(INDEX(GroupVertices[Group],MATCH(Vertices[[#This Row],[Vertex]],GroupVertices[Vertex],0)),1,1,"")</f>
        <v>1</v>
      </c>
      <c r="BB4" s="51"/>
      <c r="BC4" s="51"/>
      <c r="BD4" s="51"/>
      <c r="BE4" s="51"/>
      <c r="BF4" s="51" t="s">
        <v>301</v>
      </c>
      <c r="BG4" s="51" t="s">
        <v>301</v>
      </c>
      <c r="BH4" s="127" t="s">
        <v>934</v>
      </c>
      <c r="BI4" s="127" t="s">
        <v>934</v>
      </c>
      <c r="BJ4" s="127" t="s">
        <v>944</v>
      </c>
      <c r="BK4" s="127" t="s">
        <v>944</v>
      </c>
      <c r="BL4" s="127">
        <v>2</v>
      </c>
      <c r="BM4" s="130">
        <v>22.22222222222222</v>
      </c>
      <c r="BN4" s="127">
        <v>1</v>
      </c>
      <c r="BO4" s="130">
        <v>11.11111111111111</v>
      </c>
      <c r="BP4" s="127">
        <v>0</v>
      </c>
      <c r="BQ4" s="130">
        <v>0</v>
      </c>
      <c r="BR4" s="127">
        <v>6</v>
      </c>
      <c r="BS4" s="130">
        <v>66.66666666666667</v>
      </c>
      <c r="BT4" s="127">
        <v>9</v>
      </c>
      <c r="BU4" s="2"/>
      <c r="BV4" s="3"/>
      <c r="BW4" s="3"/>
      <c r="BX4" s="3"/>
      <c r="BY4" s="3"/>
    </row>
    <row r="5" spans="1:77" ht="37.9" customHeight="1">
      <c r="A5" s="14" t="s">
        <v>292</v>
      </c>
      <c r="C5" s="15"/>
      <c r="D5" s="15" t="s">
        <v>64</v>
      </c>
      <c r="E5" s="92">
        <v>1000</v>
      </c>
      <c r="F5" s="81"/>
      <c r="G5" s="111" t="s">
        <v>701</v>
      </c>
      <c r="H5" s="15"/>
      <c r="I5" s="16" t="s">
        <v>292</v>
      </c>
      <c r="J5" s="66"/>
      <c r="K5" s="66"/>
      <c r="L5" s="113" t="s">
        <v>825</v>
      </c>
      <c r="M5" s="93">
        <v>9999</v>
      </c>
      <c r="N5" s="94">
        <v>4849.82080078125</v>
      </c>
      <c r="O5" s="94">
        <v>4985.8857421875</v>
      </c>
      <c r="P5" s="77"/>
      <c r="Q5" s="95"/>
      <c r="R5" s="95"/>
      <c r="S5" s="96"/>
      <c r="T5" s="51">
        <v>60</v>
      </c>
      <c r="U5" s="51">
        <v>1</v>
      </c>
      <c r="V5" s="52">
        <v>3422</v>
      </c>
      <c r="W5" s="52">
        <v>0.016949</v>
      </c>
      <c r="X5" s="52">
        <v>0.121989</v>
      </c>
      <c r="Y5" s="52">
        <v>27.861765</v>
      </c>
      <c r="Z5" s="52">
        <v>0</v>
      </c>
      <c r="AA5" s="52">
        <v>0</v>
      </c>
      <c r="AB5" s="82">
        <v>5</v>
      </c>
      <c r="AC5" s="82"/>
      <c r="AD5" s="97"/>
      <c r="AE5" s="84" t="s">
        <v>465</v>
      </c>
      <c r="AF5" s="84">
        <v>335</v>
      </c>
      <c r="AG5" s="84">
        <v>45365</v>
      </c>
      <c r="AH5" s="84">
        <v>14686</v>
      </c>
      <c r="AI5" s="84">
        <v>3464</v>
      </c>
      <c r="AJ5" s="84"/>
      <c r="AK5" s="84" t="s">
        <v>527</v>
      </c>
      <c r="AL5" s="84" t="s">
        <v>579</v>
      </c>
      <c r="AM5" s="88" t="s">
        <v>618</v>
      </c>
      <c r="AN5" s="84"/>
      <c r="AO5" s="86">
        <v>40736.799479166664</v>
      </c>
      <c r="AP5" s="88" t="s">
        <v>642</v>
      </c>
      <c r="AQ5" s="84" t="b">
        <v>1</v>
      </c>
      <c r="AR5" s="84" t="b">
        <v>0</v>
      </c>
      <c r="AS5" s="84" t="b">
        <v>0</v>
      </c>
      <c r="AT5" s="84" t="s">
        <v>431</v>
      </c>
      <c r="AU5" s="84">
        <v>1489</v>
      </c>
      <c r="AV5" s="88" t="s">
        <v>692</v>
      </c>
      <c r="AW5" s="84" t="b">
        <v>1</v>
      </c>
      <c r="AX5" s="84" t="s">
        <v>760</v>
      </c>
      <c r="AY5" s="88" t="s">
        <v>763</v>
      </c>
      <c r="AZ5" s="84" t="s">
        <v>66</v>
      </c>
      <c r="BA5" s="84" t="str">
        <f>REPLACE(INDEX(GroupVertices[Group],MATCH(Vertices[[#This Row],[Vertex]],GroupVertices[Vertex],0)),1,1,"")</f>
        <v>1</v>
      </c>
      <c r="BB5" s="51"/>
      <c r="BC5" s="51"/>
      <c r="BD5" s="51"/>
      <c r="BE5" s="51"/>
      <c r="BF5" s="51" t="s">
        <v>301</v>
      </c>
      <c r="BG5" s="51" t="s">
        <v>301</v>
      </c>
      <c r="BH5" s="127" t="s">
        <v>934</v>
      </c>
      <c r="BI5" s="127" t="s">
        <v>934</v>
      </c>
      <c r="BJ5" s="127" t="s">
        <v>944</v>
      </c>
      <c r="BK5" s="127" t="s">
        <v>944</v>
      </c>
      <c r="BL5" s="127">
        <v>2</v>
      </c>
      <c r="BM5" s="130">
        <v>22.22222222222222</v>
      </c>
      <c r="BN5" s="127">
        <v>1</v>
      </c>
      <c r="BO5" s="130">
        <v>11.11111111111111</v>
      </c>
      <c r="BP5" s="127">
        <v>0</v>
      </c>
      <c r="BQ5" s="130">
        <v>0</v>
      </c>
      <c r="BR5" s="127">
        <v>6</v>
      </c>
      <c r="BS5" s="130">
        <v>66.66666666666667</v>
      </c>
      <c r="BT5" s="127">
        <v>9</v>
      </c>
      <c r="BU5" s="2"/>
      <c r="BV5" s="3"/>
      <c r="BW5" s="3"/>
      <c r="BX5" s="3"/>
      <c r="BY5" s="3"/>
    </row>
    <row r="6" spans="1:77" ht="37.9" customHeight="1">
      <c r="A6" s="14" t="s">
        <v>234</v>
      </c>
      <c r="C6" s="15"/>
      <c r="D6" s="15" t="s">
        <v>64</v>
      </c>
      <c r="E6" s="92">
        <v>590.2923387096774</v>
      </c>
      <c r="F6" s="81"/>
      <c r="G6" s="111" t="s">
        <v>702</v>
      </c>
      <c r="H6" s="15"/>
      <c r="I6" s="16" t="s">
        <v>234</v>
      </c>
      <c r="J6" s="66"/>
      <c r="K6" s="66"/>
      <c r="L6" s="113" t="s">
        <v>826</v>
      </c>
      <c r="M6" s="93">
        <v>783.2509259259259</v>
      </c>
      <c r="N6" s="94">
        <v>7519.587890625</v>
      </c>
      <c r="O6" s="94">
        <v>3899.457763671875</v>
      </c>
      <c r="P6" s="77"/>
      <c r="Q6" s="95"/>
      <c r="R6" s="95"/>
      <c r="S6" s="96"/>
      <c r="T6" s="51">
        <v>0</v>
      </c>
      <c r="U6" s="51">
        <v>1</v>
      </c>
      <c r="V6" s="52">
        <v>0</v>
      </c>
      <c r="W6" s="52">
        <v>0.008547</v>
      </c>
      <c r="X6" s="52">
        <v>0.014882</v>
      </c>
      <c r="Y6" s="52">
        <v>0.544708</v>
      </c>
      <c r="Z6" s="52">
        <v>0</v>
      </c>
      <c r="AA6" s="52">
        <v>0</v>
      </c>
      <c r="AB6" s="82">
        <v>6</v>
      </c>
      <c r="AC6" s="82"/>
      <c r="AD6" s="97"/>
      <c r="AE6" s="84" t="s">
        <v>466</v>
      </c>
      <c r="AF6" s="84">
        <v>869</v>
      </c>
      <c r="AG6" s="84">
        <v>3554</v>
      </c>
      <c r="AH6" s="84">
        <v>75655</v>
      </c>
      <c r="AI6" s="84">
        <v>49026</v>
      </c>
      <c r="AJ6" s="84"/>
      <c r="AK6" s="84" t="s">
        <v>528</v>
      </c>
      <c r="AL6" s="84" t="s">
        <v>580</v>
      </c>
      <c r="AM6" s="88" t="s">
        <v>619</v>
      </c>
      <c r="AN6" s="84"/>
      <c r="AO6" s="86">
        <v>39787.07078703704</v>
      </c>
      <c r="AP6" s="88" t="s">
        <v>643</v>
      </c>
      <c r="AQ6" s="84" t="b">
        <v>0</v>
      </c>
      <c r="AR6" s="84" t="b">
        <v>0</v>
      </c>
      <c r="AS6" s="84" t="b">
        <v>0</v>
      </c>
      <c r="AT6" s="84" t="s">
        <v>431</v>
      </c>
      <c r="AU6" s="84">
        <v>211</v>
      </c>
      <c r="AV6" s="88" t="s">
        <v>694</v>
      </c>
      <c r="AW6" s="84" t="b">
        <v>0</v>
      </c>
      <c r="AX6" s="84" t="s">
        <v>760</v>
      </c>
      <c r="AY6" s="88" t="s">
        <v>764</v>
      </c>
      <c r="AZ6" s="84" t="s">
        <v>66</v>
      </c>
      <c r="BA6" s="84" t="str">
        <f>REPLACE(INDEX(GroupVertices[Group],MATCH(Vertices[[#This Row],[Vertex]],GroupVertices[Vertex],0)),1,1,"")</f>
        <v>1</v>
      </c>
      <c r="BB6" s="51"/>
      <c r="BC6" s="51"/>
      <c r="BD6" s="51"/>
      <c r="BE6" s="51"/>
      <c r="BF6" s="51" t="s">
        <v>301</v>
      </c>
      <c r="BG6" s="51" t="s">
        <v>301</v>
      </c>
      <c r="BH6" s="127" t="s">
        <v>934</v>
      </c>
      <c r="BI6" s="127" t="s">
        <v>934</v>
      </c>
      <c r="BJ6" s="127" t="s">
        <v>944</v>
      </c>
      <c r="BK6" s="127" t="s">
        <v>944</v>
      </c>
      <c r="BL6" s="127">
        <v>2</v>
      </c>
      <c r="BM6" s="130">
        <v>22.22222222222222</v>
      </c>
      <c r="BN6" s="127">
        <v>1</v>
      </c>
      <c r="BO6" s="130">
        <v>11.11111111111111</v>
      </c>
      <c r="BP6" s="127">
        <v>0</v>
      </c>
      <c r="BQ6" s="130">
        <v>0</v>
      </c>
      <c r="BR6" s="127">
        <v>6</v>
      </c>
      <c r="BS6" s="130">
        <v>66.66666666666667</v>
      </c>
      <c r="BT6" s="127">
        <v>9</v>
      </c>
      <c r="BU6" s="2"/>
      <c r="BV6" s="3"/>
      <c r="BW6" s="3"/>
      <c r="BX6" s="3"/>
      <c r="BY6" s="3"/>
    </row>
    <row r="7" spans="1:77" ht="37.9" customHeight="1">
      <c r="A7" s="14" t="s">
        <v>235</v>
      </c>
      <c r="C7" s="15"/>
      <c r="D7" s="15" t="s">
        <v>64</v>
      </c>
      <c r="E7" s="92">
        <v>352.7946428571429</v>
      </c>
      <c r="F7" s="81"/>
      <c r="G7" s="111" t="s">
        <v>703</v>
      </c>
      <c r="H7" s="15"/>
      <c r="I7" s="16" t="s">
        <v>235</v>
      </c>
      <c r="J7" s="66"/>
      <c r="K7" s="66"/>
      <c r="L7" s="113" t="s">
        <v>827</v>
      </c>
      <c r="M7" s="93">
        <v>349.47526455026457</v>
      </c>
      <c r="N7" s="94">
        <v>1910.175048828125</v>
      </c>
      <c r="O7" s="94">
        <v>2713.27734375</v>
      </c>
      <c r="P7" s="77"/>
      <c r="Q7" s="95"/>
      <c r="R7" s="95"/>
      <c r="S7" s="96"/>
      <c r="T7" s="51">
        <v>0</v>
      </c>
      <c r="U7" s="51">
        <v>1</v>
      </c>
      <c r="V7" s="52">
        <v>0</v>
      </c>
      <c r="W7" s="52">
        <v>0.008547</v>
      </c>
      <c r="X7" s="52">
        <v>0.014882</v>
      </c>
      <c r="Y7" s="52">
        <v>0.544708</v>
      </c>
      <c r="Z7" s="52">
        <v>0</v>
      </c>
      <c r="AA7" s="52">
        <v>0</v>
      </c>
      <c r="AB7" s="82">
        <v>7</v>
      </c>
      <c r="AC7" s="82"/>
      <c r="AD7" s="97"/>
      <c r="AE7" s="84" t="s">
        <v>467</v>
      </c>
      <c r="AF7" s="84">
        <v>1004</v>
      </c>
      <c r="AG7" s="84">
        <v>1586</v>
      </c>
      <c r="AH7" s="84">
        <v>24803</v>
      </c>
      <c r="AI7" s="84">
        <v>56775</v>
      </c>
      <c r="AJ7" s="84"/>
      <c r="AK7" s="84" t="s">
        <v>529</v>
      </c>
      <c r="AL7" s="84"/>
      <c r="AM7" s="84"/>
      <c r="AN7" s="84"/>
      <c r="AO7" s="86">
        <v>40597.98434027778</v>
      </c>
      <c r="AP7" s="88" t="s">
        <v>644</v>
      </c>
      <c r="AQ7" s="84" t="b">
        <v>1</v>
      </c>
      <c r="AR7" s="84" t="b">
        <v>0</v>
      </c>
      <c r="AS7" s="84" t="b">
        <v>0</v>
      </c>
      <c r="AT7" s="84" t="s">
        <v>431</v>
      </c>
      <c r="AU7" s="84">
        <v>10</v>
      </c>
      <c r="AV7" s="88" t="s">
        <v>692</v>
      </c>
      <c r="AW7" s="84" t="b">
        <v>0</v>
      </c>
      <c r="AX7" s="84" t="s">
        <v>760</v>
      </c>
      <c r="AY7" s="88" t="s">
        <v>765</v>
      </c>
      <c r="AZ7" s="84" t="s">
        <v>66</v>
      </c>
      <c r="BA7" s="84" t="str">
        <f>REPLACE(INDEX(GroupVertices[Group],MATCH(Vertices[[#This Row],[Vertex]],GroupVertices[Vertex],0)),1,1,"")</f>
        <v>1</v>
      </c>
      <c r="BB7" s="51"/>
      <c r="BC7" s="51"/>
      <c r="BD7" s="51"/>
      <c r="BE7" s="51"/>
      <c r="BF7" s="51" t="s">
        <v>301</v>
      </c>
      <c r="BG7" s="51" t="s">
        <v>301</v>
      </c>
      <c r="BH7" s="127" t="s">
        <v>934</v>
      </c>
      <c r="BI7" s="127" t="s">
        <v>934</v>
      </c>
      <c r="BJ7" s="127" t="s">
        <v>944</v>
      </c>
      <c r="BK7" s="127" t="s">
        <v>944</v>
      </c>
      <c r="BL7" s="127">
        <v>2</v>
      </c>
      <c r="BM7" s="130">
        <v>22.22222222222222</v>
      </c>
      <c r="BN7" s="127">
        <v>1</v>
      </c>
      <c r="BO7" s="130">
        <v>11.11111111111111</v>
      </c>
      <c r="BP7" s="127">
        <v>0</v>
      </c>
      <c r="BQ7" s="130">
        <v>0</v>
      </c>
      <c r="BR7" s="127">
        <v>6</v>
      </c>
      <c r="BS7" s="130">
        <v>66.66666666666667</v>
      </c>
      <c r="BT7" s="127">
        <v>9</v>
      </c>
      <c r="BU7" s="2"/>
      <c r="BV7" s="3"/>
      <c r="BW7" s="3"/>
      <c r="BX7" s="3"/>
      <c r="BY7" s="3"/>
    </row>
    <row r="8" spans="1:77" ht="37.9" customHeight="1">
      <c r="A8" s="14" t="s">
        <v>236</v>
      </c>
      <c r="C8" s="15"/>
      <c r="D8" s="15" t="s">
        <v>64</v>
      </c>
      <c r="E8" s="92">
        <v>178.65380184331798</v>
      </c>
      <c r="F8" s="81"/>
      <c r="G8" s="111" t="s">
        <v>704</v>
      </c>
      <c r="H8" s="15"/>
      <c r="I8" s="16" t="s">
        <v>236</v>
      </c>
      <c r="J8" s="66"/>
      <c r="K8" s="66"/>
      <c r="L8" s="113" t="s">
        <v>828</v>
      </c>
      <c r="M8" s="93">
        <v>31.417195767195768</v>
      </c>
      <c r="N8" s="94">
        <v>4653.12060546875</v>
      </c>
      <c r="O8" s="94">
        <v>2916.6875</v>
      </c>
      <c r="P8" s="77"/>
      <c r="Q8" s="95"/>
      <c r="R8" s="95"/>
      <c r="S8" s="96"/>
      <c r="T8" s="51">
        <v>0</v>
      </c>
      <c r="U8" s="51">
        <v>1</v>
      </c>
      <c r="V8" s="52">
        <v>0</v>
      </c>
      <c r="W8" s="52">
        <v>0.008547</v>
      </c>
      <c r="X8" s="52">
        <v>0.014882</v>
      </c>
      <c r="Y8" s="52">
        <v>0.544708</v>
      </c>
      <c r="Z8" s="52">
        <v>0</v>
      </c>
      <c r="AA8" s="52">
        <v>0</v>
      </c>
      <c r="AB8" s="82">
        <v>8</v>
      </c>
      <c r="AC8" s="82"/>
      <c r="AD8" s="97"/>
      <c r="AE8" s="84" t="s">
        <v>468</v>
      </c>
      <c r="AF8" s="84">
        <v>392</v>
      </c>
      <c r="AG8" s="84">
        <v>143</v>
      </c>
      <c r="AH8" s="84">
        <v>7146</v>
      </c>
      <c r="AI8" s="84">
        <v>5163</v>
      </c>
      <c r="AJ8" s="84"/>
      <c r="AK8" s="84" t="s">
        <v>530</v>
      </c>
      <c r="AL8" s="84" t="s">
        <v>581</v>
      </c>
      <c r="AM8" s="84"/>
      <c r="AN8" s="84"/>
      <c r="AO8" s="86">
        <v>43102.83629629629</v>
      </c>
      <c r="AP8" s="88" t="s">
        <v>645</v>
      </c>
      <c r="AQ8" s="84" t="b">
        <v>1</v>
      </c>
      <c r="AR8" s="84" t="b">
        <v>0</v>
      </c>
      <c r="AS8" s="84" t="b">
        <v>0</v>
      </c>
      <c r="AT8" s="84" t="s">
        <v>431</v>
      </c>
      <c r="AU8" s="84">
        <v>2</v>
      </c>
      <c r="AV8" s="84"/>
      <c r="AW8" s="84" t="b">
        <v>0</v>
      </c>
      <c r="AX8" s="84" t="s">
        <v>760</v>
      </c>
      <c r="AY8" s="88" t="s">
        <v>766</v>
      </c>
      <c r="AZ8" s="84" t="s">
        <v>66</v>
      </c>
      <c r="BA8" s="84" t="str">
        <f>REPLACE(INDEX(GroupVertices[Group],MATCH(Vertices[[#This Row],[Vertex]],GroupVertices[Vertex],0)),1,1,"")</f>
        <v>1</v>
      </c>
      <c r="BB8" s="51"/>
      <c r="BC8" s="51"/>
      <c r="BD8" s="51"/>
      <c r="BE8" s="51"/>
      <c r="BF8" s="51" t="s">
        <v>301</v>
      </c>
      <c r="BG8" s="51" t="s">
        <v>301</v>
      </c>
      <c r="BH8" s="127" t="s">
        <v>934</v>
      </c>
      <c r="BI8" s="127" t="s">
        <v>934</v>
      </c>
      <c r="BJ8" s="127" t="s">
        <v>944</v>
      </c>
      <c r="BK8" s="127" t="s">
        <v>944</v>
      </c>
      <c r="BL8" s="127">
        <v>2</v>
      </c>
      <c r="BM8" s="130">
        <v>22.22222222222222</v>
      </c>
      <c r="BN8" s="127">
        <v>1</v>
      </c>
      <c r="BO8" s="130">
        <v>11.11111111111111</v>
      </c>
      <c r="BP8" s="127">
        <v>0</v>
      </c>
      <c r="BQ8" s="130">
        <v>0</v>
      </c>
      <c r="BR8" s="127">
        <v>6</v>
      </c>
      <c r="BS8" s="130">
        <v>66.66666666666667</v>
      </c>
      <c r="BT8" s="127">
        <v>9</v>
      </c>
      <c r="BU8" s="2"/>
      <c r="BV8" s="3"/>
      <c r="BW8" s="3"/>
      <c r="BX8" s="3"/>
      <c r="BY8" s="3"/>
    </row>
    <row r="9" spans="1:77" ht="37.9" customHeight="1">
      <c r="A9" s="14" t="s">
        <v>237</v>
      </c>
      <c r="C9" s="15"/>
      <c r="D9" s="15" t="s">
        <v>64</v>
      </c>
      <c r="E9" s="92">
        <v>1000</v>
      </c>
      <c r="F9" s="81"/>
      <c r="G9" s="111" t="s">
        <v>705</v>
      </c>
      <c r="H9" s="15"/>
      <c r="I9" s="16" t="s">
        <v>237</v>
      </c>
      <c r="J9" s="66"/>
      <c r="K9" s="66"/>
      <c r="L9" s="113" t="s">
        <v>829</v>
      </c>
      <c r="M9" s="93">
        <v>2549.6524250440916</v>
      </c>
      <c r="N9" s="94">
        <v>2163.66796875</v>
      </c>
      <c r="O9" s="94">
        <v>8498.39453125</v>
      </c>
      <c r="P9" s="77"/>
      <c r="Q9" s="95"/>
      <c r="R9" s="95"/>
      <c r="S9" s="96"/>
      <c r="T9" s="51">
        <v>0</v>
      </c>
      <c r="U9" s="51">
        <v>1</v>
      </c>
      <c r="V9" s="52">
        <v>0</v>
      </c>
      <c r="W9" s="52">
        <v>0.008547</v>
      </c>
      <c r="X9" s="52">
        <v>0.014882</v>
      </c>
      <c r="Y9" s="52">
        <v>0.544708</v>
      </c>
      <c r="Z9" s="52">
        <v>0</v>
      </c>
      <c r="AA9" s="52">
        <v>0</v>
      </c>
      <c r="AB9" s="82">
        <v>9</v>
      </c>
      <c r="AC9" s="82"/>
      <c r="AD9" s="97"/>
      <c r="AE9" s="84" t="s">
        <v>469</v>
      </c>
      <c r="AF9" s="84">
        <v>10370</v>
      </c>
      <c r="AG9" s="84">
        <v>11568</v>
      </c>
      <c r="AH9" s="84">
        <v>276031</v>
      </c>
      <c r="AI9" s="84">
        <v>240219</v>
      </c>
      <c r="AJ9" s="84"/>
      <c r="AK9" s="84" t="s">
        <v>531</v>
      </c>
      <c r="AL9" s="84"/>
      <c r="AM9" s="84"/>
      <c r="AN9" s="84"/>
      <c r="AO9" s="86">
        <v>40652.23106481481</v>
      </c>
      <c r="AP9" s="88" t="s">
        <v>646</v>
      </c>
      <c r="AQ9" s="84" t="b">
        <v>0</v>
      </c>
      <c r="AR9" s="84" t="b">
        <v>0</v>
      </c>
      <c r="AS9" s="84" t="b">
        <v>1</v>
      </c>
      <c r="AT9" s="84" t="s">
        <v>431</v>
      </c>
      <c r="AU9" s="84">
        <v>528</v>
      </c>
      <c r="AV9" s="88" t="s">
        <v>692</v>
      </c>
      <c r="AW9" s="84" t="b">
        <v>0</v>
      </c>
      <c r="AX9" s="84" t="s">
        <v>760</v>
      </c>
      <c r="AY9" s="88" t="s">
        <v>767</v>
      </c>
      <c r="AZ9" s="84" t="s">
        <v>66</v>
      </c>
      <c r="BA9" s="84" t="str">
        <f>REPLACE(INDEX(GroupVertices[Group],MATCH(Vertices[[#This Row],[Vertex]],GroupVertices[Vertex],0)),1,1,"")</f>
        <v>1</v>
      </c>
      <c r="BB9" s="51"/>
      <c r="BC9" s="51"/>
      <c r="BD9" s="51"/>
      <c r="BE9" s="51"/>
      <c r="BF9" s="51" t="s">
        <v>301</v>
      </c>
      <c r="BG9" s="51" t="s">
        <v>301</v>
      </c>
      <c r="BH9" s="127" t="s">
        <v>934</v>
      </c>
      <c r="BI9" s="127" t="s">
        <v>934</v>
      </c>
      <c r="BJ9" s="127" t="s">
        <v>944</v>
      </c>
      <c r="BK9" s="127" t="s">
        <v>944</v>
      </c>
      <c r="BL9" s="127">
        <v>2</v>
      </c>
      <c r="BM9" s="130">
        <v>22.22222222222222</v>
      </c>
      <c r="BN9" s="127">
        <v>1</v>
      </c>
      <c r="BO9" s="130">
        <v>11.11111111111111</v>
      </c>
      <c r="BP9" s="127">
        <v>0</v>
      </c>
      <c r="BQ9" s="130">
        <v>0</v>
      </c>
      <c r="BR9" s="127">
        <v>6</v>
      </c>
      <c r="BS9" s="130">
        <v>66.66666666666667</v>
      </c>
      <c r="BT9" s="127">
        <v>9</v>
      </c>
      <c r="BU9" s="2"/>
      <c r="BV9" s="3"/>
      <c r="BW9" s="3"/>
      <c r="BX9" s="3"/>
      <c r="BY9" s="3"/>
    </row>
    <row r="10" spans="1:77" ht="37.9" customHeight="1">
      <c r="A10" s="14" t="s">
        <v>238</v>
      </c>
      <c r="C10" s="15"/>
      <c r="D10" s="15" t="s">
        <v>64</v>
      </c>
      <c r="E10" s="92">
        <v>361.1215437788019</v>
      </c>
      <c r="F10" s="81"/>
      <c r="G10" s="111" t="s">
        <v>706</v>
      </c>
      <c r="H10" s="15"/>
      <c r="I10" s="16" t="s">
        <v>238</v>
      </c>
      <c r="J10" s="66"/>
      <c r="K10" s="66"/>
      <c r="L10" s="113" t="s">
        <v>830</v>
      </c>
      <c r="M10" s="93">
        <v>364.68386243386243</v>
      </c>
      <c r="N10" s="94">
        <v>386.66278076171875</v>
      </c>
      <c r="O10" s="94">
        <v>4945.7734375</v>
      </c>
      <c r="P10" s="77"/>
      <c r="Q10" s="95"/>
      <c r="R10" s="95"/>
      <c r="S10" s="96"/>
      <c r="T10" s="51">
        <v>0</v>
      </c>
      <c r="U10" s="51">
        <v>1</v>
      </c>
      <c r="V10" s="52">
        <v>0</v>
      </c>
      <c r="W10" s="52">
        <v>0.008547</v>
      </c>
      <c r="X10" s="52">
        <v>0.014882</v>
      </c>
      <c r="Y10" s="52">
        <v>0.544708</v>
      </c>
      <c r="Z10" s="52">
        <v>0</v>
      </c>
      <c r="AA10" s="52">
        <v>0</v>
      </c>
      <c r="AB10" s="82">
        <v>10</v>
      </c>
      <c r="AC10" s="82"/>
      <c r="AD10" s="97"/>
      <c r="AE10" s="84" t="s">
        <v>470</v>
      </c>
      <c r="AF10" s="84">
        <v>412</v>
      </c>
      <c r="AG10" s="84">
        <v>1655</v>
      </c>
      <c r="AH10" s="84">
        <v>211463</v>
      </c>
      <c r="AI10" s="84">
        <v>196366</v>
      </c>
      <c r="AJ10" s="84"/>
      <c r="AK10" s="84" t="s">
        <v>532</v>
      </c>
      <c r="AL10" s="84" t="s">
        <v>582</v>
      </c>
      <c r="AM10" s="84"/>
      <c r="AN10" s="84"/>
      <c r="AO10" s="86">
        <v>42587.65335648148</v>
      </c>
      <c r="AP10" s="88" t="s">
        <v>647</v>
      </c>
      <c r="AQ10" s="84" t="b">
        <v>1</v>
      </c>
      <c r="AR10" s="84" t="b">
        <v>0</v>
      </c>
      <c r="AS10" s="84" t="b">
        <v>0</v>
      </c>
      <c r="AT10" s="84" t="s">
        <v>431</v>
      </c>
      <c r="AU10" s="84">
        <v>23</v>
      </c>
      <c r="AV10" s="84"/>
      <c r="AW10" s="84" t="b">
        <v>0</v>
      </c>
      <c r="AX10" s="84" t="s">
        <v>760</v>
      </c>
      <c r="AY10" s="88" t="s">
        <v>768</v>
      </c>
      <c r="AZ10" s="84" t="s">
        <v>66</v>
      </c>
      <c r="BA10" s="84" t="str">
        <f>REPLACE(INDEX(GroupVertices[Group],MATCH(Vertices[[#This Row],[Vertex]],GroupVertices[Vertex],0)),1,1,"")</f>
        <v>1</v>
      </c>
      <c r="BB10" s="51"/>
      <c r="BC10" s="51"/>
      <c r="BD10" s="51"/>
      <c r="BE10" s="51"/>
      <c r="BF10" s="51" t="s">
        <v>301</v>
      </c>
      <c r="BG10" s="51" t="s">
        <v>301</v>
      </c>
      <c r="BH10" s="127" t="s">
        <v>934</v>
      </c>
      <c r="BI10" s="127" t="s">
        <v>934</v>
      </c>
      <c r="BJ10" s="127" t="s">
        <v>944</v>
      </c>
      <c r="BK10" s="127" t="s">
        <v>944</v>
      </c>
      <c r="BL10" s="127">
        <v>2</v>
      </c>
      <c r="BM10" s="130">
        <v>22.22222222222222</v>
      </c>
      <c r="BN10" s="127">
        <v>1</v>
      </c>
      <c r="BO10" s="130">
        <v>11.11111111111111</v>
      </c>
      <c r="BP10" s="127">
        <v>0</v>
      </c>
      <c r="BQ10" s="130">
        <v>0</v>
      </c>
      <c r="BR10" s="127">
        <v>6</v>
      </c>
      <c r="BS10" s="130">
        <v>66.66666666666667</v>
      </c>
      <c r="BT10" s="127">
        <v>9</v>
      </c>
      <c r="BU10" s="2"/>
      <c r="BV10" s="3"/>
      <c r="BW10" s="3"/>
      <c r="BX10" s="3"/>
      <c r="BY10" s="3"/>
    </row>
    <row r="11" spans="1:77" ht="37.9" customHeight="1">
      <c r="A11" s="14" t="s">
        <v>239</v>
      </c>
      <c r="C11" s="15"/>
      <c r="D11" s="15" t="s">
        <v>64</v>
      </c>
      <c r="E11" s="92">
        <v>204.11722350230414</v>
      </c>
      <c r="F11" s="81"/>
      <c r="G11" s="111" t="s">
        <v>707</v>
      </c>
      <c r="H11" s="15"/>
      <c r="I11" s="16" t="s">
        <v>239</v>
      </c>
      <c r="J11" s="66"/>
      <c r="K11" s="66"/>
      <c r="L11" s="113" t="s">
        <v>831</v>
      </c>
      <c r="M11" s="93">
        <v>77.92464726631394</v>
      </c>
      <c r="N11" s="94">
        <v>1753.150146484375</v>
      </c>
      <c r="O11" s="94">
        <v>1799.8634033203125</v>
      </c>
      <c r="P11" s="77"/>
      <c r="Q11" s="95"/>
      <c r="R11" s="95"/>
      <c r="S11" s="96"/>
      <c r="T11" s="51">
        <v>0</v>
      </c>
      <c r="U11" s="51">
        <v>1</v>
      </c>
      <c r="V11" s="52">
        <v>0</v>
      </c>
      <c r="W11" s="52">
        <v>0.008547</v>
      </c>
      <c r="X11" s="52">
        <v>0.014882</v>
      </c>
      <c r="Y11" s="52">
        <v>0.544708</v>
      </c>
      <c r="Z11" s="52">
        <v>0</v>
      </c>
      <c r="AA11" s="52">
        <v>0</v>
      </c>
      <c r="AB11" s="82">
        <v>11</v>
      </c>
      <c r="AC11" s="82"/>
      <c r="AD11" s="97"/>
      <c r="AE11" s="84" t="s">
        <v>471</v>
      </c>
      <c r="AF11" s="84">
        <v>312</v>
      </c>
      <c r="AG11" s="84">
        <v>354</v>
      </c>
      <c r="AH11" s="84">
        <v>42303</v>
      </c>
      <c r="AI11" s="84">
        <v>54663</v>
      </c>
      <c r="AJ11" s="84"/>
      <c r="AK11" s="84"/>
      <c r="AL11" s="84"/>
      <c r="AM11" s="84"/>
      <c r="AN11" s="84"/>
      <c r="AO11" s="86">
        <v>40452.93914351852</v>
      </c>
      <c r="AP11" s="84"/>
      <c r="AQ11" s="84" t="b">
        <v>0</v>
      </c>
      <c r="AR11" s="84" t="b">
        <v>0</v>
      </c>
      <c r="AS11" s="84" t="b">
        <v>0</v>
      </c>
      <c r="AT11" s="84" t="s">
        <v>431</v>
      </c>
      <c r="AU11" s="84">
        <v>18</v>
      </c>
      <c r="AV11" s="88" t="s">
        <v>692</v>
      </c>
      <c r="AW11" s="84" t="b">
        <v>0</v>
      </c>
      <c r="AX11" s="84" t="s">
        <v>760</v>
      </c>
      <c r="AY11" s="88" t="s">
        <v>769</v>
      </c>
      <c r="AZ11" s="84" t="s">
        <v>66</v>
      </c>
      <c r="BA11" s="84" t="str">
        <f>REPLACE(INDEX(GroupVertices[Group],MATCH(Vertices[[#This Row],[Vertex]],GroupVertices[Vertex],0)),1,1,"")</f>
        <v>1</v>
      </c>
      <c r="BB11" s="51"/>
      <c r="BC11" s="51"/>
      <c r="BD11" s="51"/>
      <c r="BE11" s="51"/>
      <c r="BF11" s="51" t="s">
        <v>301</v>
      </c>
      <c r="BG11" s="51" t="s">
        <v>301</v>
      </c>
      <c r="BH11" s="127" t="s">
        <v>934</v>
      </c>
      <c r="BI11" s="127" t="s">
        <v>934</v>
      </c>
      <c r="BJ11" s="127" t="s">
        <v>944</v>
      </c>
      <c r="BK11" s="127" t="s">
        <v>944</v>
      </c>
      <c r="BL11" s="127">
        <v>2</v>
      </c>
      <c r="BM11" s="130">
        <v>22.22222222222222</v>
      </c>
      <c r="BN11" s="127">
        <v>1</v>
      </c>
      <c r="BO11" s="130">
        <v>11.11111111111111</v>
      </c>
      <c r="BP11" s="127">
        <v>0</v>
      </c>
      <c r="BQ11" s="130">
        <v>0</v>
      </c>
      <c r="BR11" s="127">
        <v>6</v>
      </c>
      <c r="BS11" s="130">
        <v>66.66666666666667</v>
      </c>
      <c r="BT11" s="127">
        <v>9</v>
      </c>
      <c r="BU11" s="2"/>
      <c r="BV11" s="3"/>
      <c r="BW11" s="3"/>
      <c r="BX11" s="3"/>
      <c r="BY11" s="3"/>
    </row>
    <row r="12" spans="1:77" ht="37.9" customHeight="1">
      <c r="A12" s="14" t="s">
        <v>240</v>
      </c>
      <c r="C12" s="15"/>
      <c r="D12" s="15" t="s">
        <v>64</v>
      </c>
      <c r="E12" s="92">
        <v>433.28801843317973</v>
      </c>
      <c r="F12" s="81"/>
      <c r="G12" s="111" t="s">
        <v>708</v>
      </c>
      <c r="H12" s="15"/>
      <c r="I12" s="16" t="s">
        <v>240</v>
      </c>
      <c r="J12" s="66"/>
      <c r="K12" s="66"/>
      <c r="L12" s="113" t="s">
        <v>832</v>
      </c>
      <c r="M12" s="93">
        <v>496.49171075837745</v>
      </c>
      <c r="N12" s="94">
        <v>7650.55615234375</v>
      </c>
      <c r="O12" s="94">
        <v>2747.845947265625</v>
      </c>
      <c r="P12" s="77"/>
      <c r="Q12" s="95"/>
      <c r="R12" s="95"/>
      <c r="S12" s="96"/>
      <c r="T12" s="51">
        <v>0</v>
      </c>
      <c r="U12" s="51">
        <v>1</v>
      </c>
      <c r="V12" s="52">
        <v>0</v>
      </c>
      <c r="W12" s="52">
        <v>0.008547</v>
      </c>
      <c r="X12" s="52">
        <v>0.014882</v>
      </c>
      <c r="Y12" s="52">
        <v>0.544708</v>
      </c>
      <c r="Z12" s="52">
        <v>0</v>
      </c>
      <c r="AA12" s="52">
        <v>0</v>
      </c>
      <c r="AB12" s="82">
        <v>12</v>
      </c>
      <c r="AC12" s="82"/>
      <c r="AD12" s="97"/>
      <c r="AE12" s="84" t="s">
        <v>472</v>
      </c>
      <c r="AF12" s="84">
        <v>338</v>
      </c>
      <c r="AG12" s="84">
        <v>2253</v>
      </c>
      <c r="AH12" s="84">
        <v>2055</v>
      </c>
      <c r="AI12" s="84">
        <v>1509</v>
      </c>
      <c r="AJ12" s="84"/>
      <c r="AK12" s="84" t="s">
        <v>533</v>
      </c>
      <c r="AL12" s="84" t="s">
        <v>583</v>
      </c>
      <c r="AM12" s="88" t="s">
        <v>620</v>
      </c>
      <c r="AN12" s="84"/>
      <c r="AO12" s="86">
        <v>42218.48583333333</v>
      </c>
      <c r="AP12" s="88" t="s">
        <v>648</v>
      </c>
      <c r="AQ12" s="84" t="b">
        <v>0</v>
      </c>
      <c r="AR12" s="84" t="b">
        <v>0</v>
      </c>
      <c r="AS12" s="84" t="b">
        <v>0</v>
      </c>
      <c r="AT12" s="84" t="s">
        <v>431</v>
      </c>
      <c r="AU12" s="84">
        <v>12</v>
      </c>
      <c r="AV12" s="88" t="s">
        <v>692</v>
      </c>
      <c r="AW12" s="84" t="b">
        <v>0</v>
      </c>
      <c r="AX12" s="84" t="s">
        <v>760</v>
      </c>
      <c r="AY12" s="88" t="s">
        <v>770</v>
      </c>
      <c r="AZ12" s="84" t="s">
        <v>66</v>
      </c>
      <c r="BA12" s="84" t="str">
        <f>REPLACE(INDEX(GroupVertices[Group],MATCH(Vertices[[#This Row],[Vertex]],GroupVertices[Vertex],0)),1,1,"")</f>
        <v>1</v>
      </c>
      <c r="BB12" s="51"/>
      <c r="BC12" s="51"/>
      <c r="BD12" s="51"/>
      <c r="BE12" s="51"/>
      <c r="BF12" s="51" t="s">
        <v>301</v>
      </c>
      <c r="BG12" s="51" t="s">
        <v>301</v>
      </c>
      <c r="BH12" s="127" t="s">
        <v>934</v>
      </c>
      <c r="BI12" s="127" t="s">
        <v>934</v>
      </c>
      <c r="BJ12" s="127" t="s">
        <v>944</v>
      </c>
      <c r="BK12" s="127" t="s">
        <v>944</v>
      </c>
      <c r="BL12" s="127">
        <v>2</v>
      </c>
      <c r="BM12" s="130">
        <v>22.22222222222222</v>
      </c>
      <c r="BN12" s="127">
        <v>1</v>
      </c>
      <c r="BO12" s="130">
        <v>11.11111111111111</v>
      </c>
      <c r="BP12" s="127">
        <v>0</v>
      </c>
      <c r="BQ12" s="130">
        <v>0</v>
      </c>
      <c r="BR12" s="127">
        <v>6</v>
      </c>
      <c r="BS12" s="130">
        <v>66.66666666666667</v>
      </c>
      <c r="BT12" s="127">
        <v>9</v>
      </c>
      <c r="BU12" s="2"/>
      <c r="BV12" s="3"/>
      <c r="BW12" s="3"/>
      <c r="BX12" s="3"/>
      <c r="BY12" s="3"/>
    </row>
    <row r="13" spans="1:77" ht="37.9" customHeight="1">
      <c r="A13" s="14" t="s">
        <v>241</v>
      </c>
      <c r="C13" s="15"/>
      <c r="D13" s="15" t="s">
        <v>64</v>
      </c>
      <c r="E13" s="92">
        <v>189.39429723502303</v>
      </c>
      <c r="F13" s="81"/>
      <c r="G13" s="111" t="s">
        <v>709</v>
      </c>
      <c r="H13" s="15"/>
      <c r="I13" s="16" t="s">
        <v>241</v>
      </c>
      <c r="J13" s="66"/>
      <c r="K13" s="66"/>
      <c r="L13" s="113" t="s">
        <v>833</v>
      </c>
      <c r="M13" s="93">
        <v>51.03408289241622</v>
      </c>
      <c r="N13" s="94">
        <v>9366.6943359375</v>
      </c>
      <c r="O13" s="94">
        <v>5162.11962890625</v>
      </c>
      <c r="P13" s="77"/>
      <c r="Q13" s="95"/>
      <c r="R13" s="95"/>
      <c r="S13" s="96"/>
      <c r="T13" s="51">
        <v>0</v>
      </c>
      <c r="U13" s="51">
        <v>1</v>
      </c>
      <c r="V13" s="52">
        <v>0</v>
      </c>
      <c r="W13" s="52">
        <v>0.008547</v>
      </c>
      <c r="X13" s="52">
        <v>0.014882</v>
      </c>
      <c r="Y13" s="52">
        <v>0.544708</v>
      </c>
      <c r="Z13" s="52">
        <v>0</v>
      </c>
      <c r="AA13" s="52">
        <v>0</v>
      </c>
      <c r="AB13" s="82">
        <v>13</v>
      </c>
      <c r="AC13" s="82"/>
      <c r="AD13" s="97"/>
      <c r="AE13" s="84" t="s">
        <v>473</v>
      </c>
      <c r="AF13" s="84">
        <v>248</v>
      </c>
      <c r="AG13" s="84">
        <v>232</v>
      </c>
      <c r="AH13" s="84">
        <v>11192</v>
      </c>
      <c r="AI13" s="84">
        <v>6483</v>
      </c>
      <c r="AJ13" s="84"/>
      <c r="AK13" s="84" t="s">
        <v>534</v>
      </c>
      <c r="AL13" s="84" t="s">
        <v>584</v>
      </c>
      <c r="AM13" s="84"/>
      <c r="AN13" s="84"/>
      <c r="AO13" s="86">
        <v>42937.495208333334</v>
      </c>
      <c r="AP13" s="84"/>
      <c r="AQ13" s="84" t="b">
        <v>0</v>
      </c>
      <c r="AR13" s="84" t="b">
        <v>0</v>
      </c>
      <c r="AS13" s="84" t="b">
        <v>0</v>
      </c>
      <c r="AT13" s="84" t="s">
        <v>431</v>
      </c>
      <c r="AU13" s="84">
        <v>12</v>
      </c>
      <c r="AV13" s="88" t="s">
        <v>692</v>
      </c>
      <c r="AW13" s="84" t="b">
        <v>0</v>
      </c>
      <c r="AX13" s="84" t="s">
        <v>760</v>
      </c>
      <c r="AY13" s="88" t="s">
        <v>771</v>
      </c>
      <c r="AZ13" s="84" t="s">
        <v>66</v>
      </c>
      <c r="BA13" s="84" t="str">
        <f>REPLACE(INDEX(GroupVertices[Group],MATCH(Vertices[[#This Row],[Vertex]],GroupVertices[Vertex],0)),1,1,"")</f>
        <v>1</v>
      </c>
      <c r="BB13" s="51"/>
      <c r="BC13" s="51"/>
      <c r="BD13" s="51"/>
      <c r="BE13" s="51"/>
      <c r="BF13" s="51" t="s">
        <v>301</v>
      </c>
      <c r="BG13" s="51" t="s">
        <v>301</v>
      </c>
      <c r="BH13" s="127" t="s">
        <v>934</v>
      </c>
      <c r="BI13" s="127" t="s">
        <v>934</v>
      </c>
      <c r="BJ13" s="127" t="s">
        <v>944</v>
      </c>
      <c r="BK13" s="127" t="s">
        <v>944</v>
      </c>
      <c r="BL13" s="127">
        <v>2</v>
      </c>
      <c r="BM13" s="130">
        <v>22.22222222222222</v>
      </c>
      <c r="BN13" s="127">
        <v>1</v>
      </c>
      <c r="BO13" s="130">
        <v>11.11111111111111</v>
      </c>
      <c r="BP13" s="127">
        <v>0</v>
      </c>
      <c r="BQ13" s="130">
        <v>0</v>
      </c>
      <c r="BR13" s="127">
        <v>6</v>
      </c>
      <c r="BS13" s="130">
        <v>66.66666666666667</v>
      </c>
      <c r="BT13" s="127">
        <v>9</v>
      </c>
      <c r="BU13" s="2"/>
      <c r="BV13" s="3"/>
      <c r="BW13" s="3"/>
      <c r="BX13" s="3"/>
      <c r="BY13" s="3"/>
    </row>
    <row r="14" spans="1:77" ht="37.9" customHeight="1">
      <c r="A14" s="14" t="s">
        <v>242</v>
      </c>
      <c r="C14" s="15"/>
      <c r="D14" s="15" t="s">
        <v>64</v>
      </c>
      <c r="E14" s="92">
        <v>265.54320276497697</v>
      </c>
      <c r="F14" s="81"/>
      <c r="G14" s="111" t="s">
        <v>710</v>
      </c>
      <c r="H14" s="15"/>
      <c r="I14" s="16" t="s">
        <v>242</v>
      </c>
      <c r="J14" s="66"/>
      <c r="K14" s="66"/>
      <c r="L14" s="113" t="s">
        <v>834</v>
      </c>
      <c r="M14" s="93">
        <v>190.11560846560846</v>
      </c>
      <c r="N14" s="94">
        <v>8217.3515625</v>
      </c>
      <c r="O14" s="94">
        <v>2015.5927734375</v>
      </c>
      <c r="P14" s="77"/>
      <c r="Q14" s="95"/>
      <c r="R14" s="95"/>
      <c r="S14" s="96"/>
      <c r="T14" s="51">
        <v>0</v>
      </c>
      <c r="U14" s="51">
        <v>1</v>
      </c>
      <c r="V14" s="52">
        <v>0</v>
      </c>
      <c r="W14" s="52">
        <v>0.008547</v>
      </c>
      <c r="X14" s="52">
        <v>0.014882</v>
      </c>
      <c r="Y14" s="52">
        <v>0.544708</v>
      </c>
      <c r="Z14" s="52">
        <v>0</v>
      </c>
      <c r="AA14" s="52">
        <v>0</v>
      </c>
      <c r="AB14" s="82">
        <v>14</v>
      </c>
      <c r="AC14" s="82"/>
      <c r="AD14" s="97"/>
      <c r="AE14" s="84" t="s">
        <v>474</v>
      </c>
      <c r="AF14" s="84">
        <v>3702</v>
      </c>
      <c r="AG14" s="84">
        <v>863</v>
      </c>
      <c r="AH14" s="84">
        <v>9939</v>
      </c>
      <c r="AI14" s="84">
        <v>14476</v>
      </c>
      <c r="AJ14" s="84"/>
      <c r="AK14" s="84" t="s">
        <v>535</v>
      </c>
      <c r="AL14" s="84" t="s">
        <v>585</v>
      </c>
      <c r="AM14" s="88" t="s">
        <v>621</v>
      </c>
      <c r="AN14" s="84"/>
      <c r="AO14" s="86">
        <v>41736.77097222222</v>
      </c>
      <c r="AP14" s="88" t="s">
        <v>649</v>
      </c>
      <c r="AQ14" s="84" t="b">
        <v>0</v>
      </c>
      <c r="AR14" s="84" t="b">
        <v>0</v>
      </c>
      <c r="AS14" s="84" t="b">
        <v>0</v>
      </c>
      <c r="AT14" s="84" t="s">
        <v>431</v>
      </c>
      <c r="AU14" s="84">
        <v>30</v>
      </c>
      <c r="AV14" s="88" t="s">
        <v>692</v>
      </c>
      <c r="AW14" s="84" t="b">
        <v>0</v>
      </c>
      <c r="AX14" s="84" t="s">
        <v>760</v>
      </c>
      <c r="AY14" s="88" t="s">
        <v>772</v>
      </c>
      <c r="AZ14" s="84" t="s">
        <v>66</v>
      </c>
      <c r="BA14" s="84" t="str">
        <f>REPLACE(INDEX(GroupVertices[Group],MATCH(Vertices[[#This Row],[Vertex]],GroupVertices[Vertex],0)),1,1,"")</f>
        <v>1</v>
      </c>
      <c r="BB14" s="51"/>
      <c r="BC14" s="51"/>
      <c r="BD14" s="51"/>
      <c r="BE14" s="51"/>
      <c r="BF14" s="51" t="s">
        <v>301</v>
      </c>
      <c r="BG14" s="51" t="s">
        <v>301</v>
      </c>
      <c r="BH14" s="127" t="s">
        <v>934</v>
      </c>
      <c r="BI14" s="127" t="s">
        <v>934</v>
      </c>
      <c r="BJ14" s="127" t="s">
        <v>944</v>
      </c>
      <c r="BK14" s="127" t="s">
        <v>944</v>
      </c>
      <c r="BL14" s="127">
        <v>2</v>
      </c>
      <c r="BM14" s="130">
        <v>22.22222222222222</v>
      </c>
      <c r="BN14" s="127">
        <v>1</v>
      </c>
      <c r="BO14" s="130">
        <v>11.11111111111111</v>
      </c>
      <c r="BP14" s="127">
        <v>0</v>
      </c>
      <c r="BQ14" s="130">
        <v>0</v>
      </c>
      <c r="BR14" s="127">
        <v>6</v>
      </c>
      <c r="BS14" s="130">
        <v>66.66666666666667</v>
      </c>
      <c r="BT14" s="127">
        <v>9</v>
      </c>
      <c r="BU14" s="2"/>
      <c r="BV14" s="3"/>
      <c r="BW14" s="3"/>
      <c r="BX14" s="3"/>
      <c r="BY14" s="3"/>
    </row>
    <row r="15" spans="1:77" ht="37.9" customHeight="1">
      <c r="A15" s="14" t="s">
        <v>243</v>
      </c>
      <c r="C15" s="15"/>
      <c r="D15" s="15" t="s">
        <v>64</v>
      </c>
      <c r="E15" s="92">
        <v>230.9081221198157</v>
      </c>
      <c r="F15" s="81"/>
      <c r="G15" s="111" t="s">
        <v>711</v>
      </c>
      <c r="H15" s="15"/>
      <c r="I15" s="16" t="s">
        <v>243</v>
      </c>
      <c r="J15" s="66"/>
      <c r="K15" s="66"/>
      <c r="L15" s="113" t="s">
        <v>835</v>
      </c>
      <c r="M15" s="93">
        <v>126.85665784832452</v>
      </c>
      <c r="N15" s="94">
        <v>5121.8056640625</v>
      </c>
      <c r="O15" s="94">
        <v>656.7444458007812</v>
      </c>
      <c r="P15" s="77"/>
      <c r="Q15" s="95"/>
      <c r="R15" s="95"/>
      <c r="S15" s="96"/>
      <c r="T15" s="51">
        <v>0</v>
      </c>
      <c r="U15" s="51">
        <v>1</v>
      </c>
      <c r="V15" s="52">
        <v>0</v>
      </c>
      <c r="W15" s="52">
        <v>0.008547</v>
      </c>
      <c r="X15" s="52">
        <v>0.014882</v>
      </c>
      <c r="Y15" s="52">
        <v>0.544708</v>
      </c>
      <c r="Z15" s="52">
        <v>0</v>
      </c>
      <c r="AA15" s="52">
        <v>0</v>
      </c>
      <c r="AB15" s="82">
        <v>15</v>
      </c>
      <c r="AC15" s="82"/>
      <c r="AD15" s="97"/>
      <c r="AE15" s="84" t="s">
        <v>475</v>
      </c>
      <c r="AF15" s="84">
        <v>289</v>
      </c>
      <c r="AG15" s="84">
        <v>576</v>
      </c>
      <c r="AH15" s="84">
        <v>24694</v>
      </c>
      <c r="AI15" s="84">
        <v>7390</v>
      </c>
      <c r="AJ15" s="84"/>
      <c r="AK15" s="84" t="s">
        <v>536</v>
      </c>
      <c r="AL15" s="84"/>
      <c r="AM15" s="84"/>
      <c r="AN15" s="84"/>
      <c r="AO15" s="86">
        <v>41065.65677083333</v>
      </c>
      <c r="AP15" s="88" t="s">
        <v>650</v>
      </c>
      <c r="AQ15" s="84" t="b">
        <v>0</v>
      </c>
      <c r="AR15" s="84" t="b">
        <v>0</v>
      </c>
      <c r="AS15" s="84" t="b">
        <v>0</v>
      </c>
      <c r="AT15" s="84" t="s">
        <v>431</v>
      </c>
      <c r="AU15" s="84">
        <v>34</v>
      </c>
      <c r="AV15" s="88" t="s">
        <v>692</v>
      </c>
      <c r="AW15" s="84" t="b">
        <v>0</v>
      </c>
      <c r="AX15" s="84" t="s">
        <v>760</v>
      </c>
      <c r="AY15" s="88" t="s">
        <v>773</v>
      </c>
      <c r="AZ15" s="84" t="s">
        <v>66</v>
      </c>
      <c r="BA15" s="84" t="str">
        <f>REPLACE(INDEX(GroupVertices[Group],MATCH(Vertices[[#This Row],[Vertex]],GroupVertices[Vertex],0)),1,1,"")</f>
        <v>1</v>
      </c>
      <c r="BB15" s="51"/>
      <c r="BC15" s="51"/>
      <c r="BD15" s="51"/>
      <c r="BE15" s="51"/>
      <c r="BF15" s="51" t="s">
        <v>301</v>
      </c>
      <c r="BG15" s="51" t="s">
        <v>301</v>
      </c>
      <c r="BH15" s="127" t="s">
        <v>934</v>
      </c>
      <c r="BI15" s="127" t="s">
        <v>934</v>
      </c>
      <c r="BJ15" s="127" t="s">
        <v>944</v>
      </c>
      <c r="BK15" s="127" t="s">
        <v>944</v>
      </c>
      <c r="BL15" s="127">
        <v>2</v>
      </c>
      <c r="BM15" s="130">
        <v>22.22222222222222</v>
      </c>
      <c r="BN15" s="127">
        <v>1</v>
      </c>
      <c r="BO15" s="130">
        <v>11.11111111111111</v>
      </c>
      <c r="BP15" s="127">
        <v>0</v>
      </c>
      <c r="BQ15" s="130">
        <v>0</v>
      </c>
      <c r="BR15" s="127">
        <v>6</v>
      </c>
      <c r="BS15" s="130">
        <v>66.66666666666667</v>
      </c>
      <c r="BT15" s="127">
        <v>9</v>
      </c>
      <c r="BU15" s="2"/>
      <c r="BV15" s="3"/>
      <c r="BW15" s="3"/>
      <c r="BX15" s="3"/>
      <c r="BY15" s="3"/>
    </row>
    <row r="16" spans="1:77" ht="37.9" customHeight="1">
      <c r="A16" s="14" t="s">
        <v>244</v>
      </c>
      <c r="C16" s="15"/>
      <c r="D16" s="15" t="s">
        <v>64</v>
      </c>
      <c r="E16" s="92">
        <v>310.798099078341</v>
      </c>
      <c r="F16" s="81"/>
      <c r="G16" s="111" t="s">
        <v>712</v>
      </c>
      <c r="H16" s="15"/>
      <c r="I16" s="16" t="s">
        <v>244</v>
      </c>
      <c r="J16" s="66"/>
      <c r="K16" s="66"/>
      <c r="L16" s="113" t="s">
        <v>836</v>
      </c>
      <c r="M16" s="93">
        <v>272.7710317460317</v>
      </c>
      <c r="N16" s="94">
        <v>2924.404296875</v>
      </c>
      <c r="O16" s="94">
        <v>8747.5107421875</v>
      </c>
      <c r="P16" s="77"/>
      <c r="Q16" s="95"/>
      <c r="R16" s="95"/>
      <c r="S16" s="96"/>
      <c r="T16" s="51">
        <v>0</v>
      </c>
      <c r="U16" s="51">
        <v>1</v>
      </c>
      <c r="V16" s="52">
        <v>0</v>
      </c>
      <c r="W16" s="52">
        <v>0.008547</v>
      </c>
      <c r="X16" s="52">
        <v>0.014882</v>
      </c>
      <c r="Y16" s="52">
        <v>0.544708</v>
      </c>
      <c r="Z16" s="52">
        <v>0</v>
      </c>
      <c r="AA16" s="52">
        <v>0</v>
      </c>
      <c r="AB16" s="82">
        <v>16</v>
      </c>
      <c r="AC16" s="82"/>
      <c r="AD16" s="97"/>
      <c r="AE16" s="84" t="s">
        <v>476</v>
      </c>
      <c r="AF16" s="84">
        <v>1535</v>
      </c>
      <c r="AG16" s="84">
        <v>1238</v>
      </c>
      <c r="AH16" s="84">
        <v>39612</v>
      </c>
      <c r="AI16" s="84">
        <v>84636</v>
      </c>
      <c r="AJ16" s="84"/>
      <c r="AK16" s="84" t="s">
        <v>537</v>
      </c>
      <c r="AL16" s="84" t="s">
        <v>586</v>
      </c>
      <c r="AM16" s="84"/>
      <c r="AN16" s="84"/>
      <c r="AO16" s="86">
        <v>42290.9516087963</v>
      </c>
      <c r="AP16" s="88" t="s">
        <v>651</v>
      </c>
      <c r="AQ16" s="84" t="b">
        <v>1</v>
      </c>
      <c r="AR16" s="84" t="b">
        <v>0</v>
      </c>
      <c r="AS16" s="84" t="b">
        <v>0</v>
      </c>
      <c r="AT16" s="84" t="s">
        <v>431</v>
      </c>
      <c r="AU16" s="84">
        <v>53</v>
      </c>
      <c r="AV16" s="88" t="s">
        <v>692</v>
      </c>
      <c r="AW16" s="84" t="b">
        <v>0</v>
      </c>
      <c r="AX16" s="84" t="s">
        <v>760</v>
      </c>
      <c r="AY16" s="88" t="s">
        <v>774</v>
      </c>
      <c r="AZ16" s="84" t="s">
        <v>66</v>
      </c>
      <c r="BA16" s="84" t="str">
        <f>REPLACE(INDEX(GroupVertices[Group],MATCH(Vertices[[#This Row],[Vertex]],GroupVertices[Vertex],0)),1,1,"")</f>
        <v>1</v>
      </c>
      <c r="BB16" s="51"/>
      <c r="BC16" s="51"/>
      <c r="BD16" s="51"/>
      <c r="BE16" s="51"/>
      <c r="BF16" s="51" t="s">
        <v>301</v>
      </c>
      <c r="BG16" s="51" t="s">
        <v>301</v>
      </c>
      <c r="BH16" s="127" t="s">
        <v>934</v>
      </c>
      <c r="BI16" s="127" t="s">
        <v>934</v>
      </c>
      <c r="BJ16" s="127" t="s">
        <v>944</v>
      </c>
      <c r="BK16" s="127" t="s">
        <v>944</v>
      </c>
      <c r="BL16" s="127">
        <v>2</v>
      </c>
      <c r="BM16" s="130">
        <v>22.22222222222222</v>
      </c>
      <c r="BN16" s="127">
        <v>1</v>
      </c>
      <c r="BO16" s="130">
        <v>11.11111111111111</v>
      </c>
      <c r="BP16" s="127">
        <v>0</v>
      </c>
      <c r="BQ16" s="130">
        <v>0</v>
      </c>
      <c r="BR16" s="127">
        <v>6</v>
      </c>
      <c r="BS16" s="130">
        <v>66.66666666666667</v>
      </c>
      <c r="BT16" s="127">
        <v>9</v>
      </c>
      <c r="BU16" s="2"/>
      <c r="BV16" s="3"/>
      <c r="BW16" s="3"/>
      <c r="BX16" s="3"/>
      <c r="BY16" s="3"/>
    </row>
    <row r="17" spans="1:77" ht="37.9" customHeight="1">
      <c r="A17" s="14" t="s">
        <v>245</v>
      </c>
      <c r="C17" s="15"/>
      <c r="D17" s="15" t="s">
        <v>64</v>
      </c>
      <c r="E17" s="92">
        <v>270.73243087557603</v>
      </c>
      <c r="F17" s="81"/>
      <c r="G17" s="111" t="s">
        <v>713</v>
      </c>
      <c r="H17" s="15"/>
      <c r="I17" s="16" t="s">
        <v>245</v>
      </c>
      <c r="J17" s="66"/>
      <c r="K17" s="66"/>
      <c r="L17" s="113" t="s">
        <v>837</v>
      </c>
      <c r="M17" s="93">
        <v>199.593430335097</v>
      </c>
      <c r="N17" s="94">
        <v>9151.36328125</v>
      </c>
      <c r="O17" s="94">
        <v>5928.5751953125</v>
      </c>
      <c r="P17" s="77"/>
      <c r="Q17" s="95"/>
      <c r="R17" s="95"/>
      <c r="S17" s="96"/>
      <c r="T17" s="51">
        <v>0</v>
      </c>
      <c r="U17" s="51">
        <v>1</v>
      </c>
      <c r="V17" s="52">
        <v>0</v>
      </c>
      <c r="W17" s="52">
        <v>0.008547</v>
      </c>
      <c r="X17" s="52">
        <v>0.014882</v>
      </c>
      <c r="Y17" s="52">
        <v>0.544708</v>
      </c>
      <c r="Z17" s="52">
        <v>0</v>
      </c>
      <c r="AA17" s="52">
        <v>0</v>
      </c>
      <c r="AB17" s="82">
        <v>17</v>
      </c>
      <c r="AC17" s="82"/>
      <c r="AD17" s="97"/>
      <c r="AE17" s="84" t="s">
        <v>477</v>
      </c>
      <c r="AF17" s="84">
        <v>1455</v>
      </c>
      <c r="AG17" s="84">
        <v>906</v>
      </c>
      <c r="AH17" s="84">
        <v>40081</v>
      </c>
      <c r="AI17" s="84">
        <v>49193</v>
      </c>
      <c r="AJ17" s="84"/>
      <c r="AK17" s="84" t="s">
        <v>538</v>
      </c>
      <c r="AL17" s="84" t="s">
        <v>587</v>
      </c>
      <c r="AM17" s="84"/>
      <c r="AN17" s="84"/>
      <c r="AO17" s="86">
        <v>42559.83226851852</v>
      </c>
      <c r="AP17" s="88" t="s">
        <v>652</v>
      </c>
      <c r="AQ17" s="84" t="b">
        <v>1</v>
      </c>
      <c r="AR17" s="84" t="b">
        <v>0</v>
      </c>
      <c r="AS17" s="84" t="b">
        <v>0</v>
      </c>
      <c r="AT17" s="84" t="s">
        <v>431</v>
      </c>
      <c r="AU17" s="84">
        <v>5</v>
      </c>
      <c r="AV17" s="84"/>
      <c r="AW17" s="84" t="b">
        <v>0</v>
      </c>
      <c r="AX17" s="84" t="s">
        <v>760</v>
      </c>
      <c r="AY17" s="88" t="s">
        <v>775</v>
      </c>
      <c r="AZ17" s="84" t="s">
        <v>66</v>
      </c>
      <c r="BA17" s="84" t="str">
        <f>REPLACE(INDEX(GroupVertices[Group],MATCH(Vertices[[#This Row],[Vertex]],GroupVertices[Vertex],0)),1,1,"")</f>
        <v>1</v>
      </c>
      <c r="BB17" s="51"/>
      <c r="BC17" s="51"/>
      <c r="BD17" s="51"/>
      <c r="BE17" s="51"/>
      <c r="BF17" s="51" t="s">
        <v>301</v>
      </c>
      <c r="BG17" s="51" t="s">
        <v>301</v>
      </c>
      <c r="BH17" s="127" t="s">
        <v>934</v>
      </c>
      <c r="BI17" s="127" t="s">
        <v>934</v>
      </c>
      <c r="BJ17" s="127" t="s">
        <v>944</v>
      </c>
      <c r="BK17" s="127" t="s">
        <v>944</v>
      </c>
      <c r="BL17" s="127">
        <v>2</v>
      </c>
      <c r="BM17" s="130">
        <v>22.22222222222222</v>
      </c>
      <c r="BN17" s="127">
        <v>1</v>
      </c>
      <c r="BO17" s="130">
        <v>11.11111111111111</v>
      </c>
      <c r="BP17" s="127">
        <v>0</v>
      </c>
      <c r="BQ17" s="130">
        <v>0</v>
      </c>
      <c r="BR17" s="127">
        <v>6</v>
      </c>
      <c r="BS17" s="130">
        <v>66.66666666666667</v>
      </c>
      <c r="BT17" s="127">
        <v>9</v>
      </c>
      <c r="BU17" s="2"/>
      <c r="BV17" s="3"/>
      <c r="BW17" s="3"/>
      <c r="BX17" s="3"/>
      <c r="BY17" s="3"/>
    </row>
    <row r="18" spans="1:77" ht="37.9" customHeight="1">
      <c r="A18" s="14" t="s">
        <v>246</v>
      </c>
      <c r="C18" s="15"/>
      <c r="D18" s="15" t="s">
        <v>64</v>
      </c>
      <c r="E18" s="92">
        <v>238.26958525345623</v>
      </c>
      <c r="F18" s="81"/>
      <c r="G18" s="111" t="s">
        <v>714</v>
      </c>
      <c r="H18" s="15"/>
      <c r="I18" s="16" t="s">
        <v>246</v>
      </c>
      <c r="J18" s="66"/>
      <c r="K18" s="66"/>
      <c r="L18" s="113" t="s">
        <v>838</v>
      </c>
      <c r="M18" s="93">
        <v>140.30194003527336</v>
      </c>
      <c r="N18" s="94">
        <v>1563.01806640625</v>
      </c>
      <c r="O18" s="94">
        <v>7896.896484375</v>
      </c>
      <c r="P18" s="77"/>
      <c r="Q18" s="95"/>
      <c r="R18" s="95"/>
      <c r="S18" s="96"/>
      <c r="T18" s="51">
        <v>0</v>
      </c>
      <c r="U18" s="51">
        <v>1</v>
      </c>
      <c r="V18" s="52">
        <v>0</v>
      </c>
      <c r="W18" s="52">
        <v>0.008547</v>
      </c>
      <c r="X18" s="52">
        <v>0.014882</v>
      </c>
      <c r="Y18" s="52">
        <v>0.544708</v>
      </c>
      <c r="Z18" s="52">
        <v>0</v>
      </c>
      <c r="AA18" s="52">
        <v>0</v>
      </c>
      <c r="AB18" s="82">
        <v>18</v>
      </c>
      <c r="AC18" s="82"/>
      <c r="AD18" s="97"/>
      <c r="AE18" s="84" t="s">
        <v>478</v>
      </c>
      <c r="AF18" s="84">
        <v>1334</v>
      </c>
      <c r="AG18" s="84">
        <v>637</v>
      </c>
      <c r="AH18" s="84">
        <v>24324</v>
      </c>
      <c r="AI18" s="84">
        <v>20520</v>
      </c>
      <c r="AJ18" s="84"/>
      <c r="AK18" s="84" t="s">
        <v>539</v>
      </c>
      <c r="AL18" s="84" t="s">
        <v>588</v>
      </c>
      <c r="AM18" s="84"/>
      <c r="AN18" s="84"/>
      <c r="AO18" s="86">
        <v>41437.850810185184</v>
      </c>
      <c r="AP18" s="88" t="s">
        <v>653</v>
      </c>
      <c r="AQ18" s="84" t="b">
        <v>0</v>
      </c>
      <c r="AR18" s="84" t="b">
        <v>0</v>
      </c>
      <c r="AS18" s="84" t="b">
        <v>1</v>
      </c>
      <c r="AT18" s="84" t="s">
        <v>688</v>
      </c>
      <c r="AU18" s="84">
        <v>16</v>
      </c>
      <c r="AV18" s="88" t="s">
        <v>692</v>
      </c>
      <c r="AW18" s="84" t="b">
        <v>0</v>
      </c>
      <c r="AX18" s="84" t="s">
        <v>760</v>
      </c>
      <c r="AY18" s="88" t="s">
        <v>776</v>
      </c>
      <c r="AZ18" s="84" t="s">
        <v>66</v>
      </c>
      <c r="BA18" s="84" t="str">
        <f>REPLACE(INDEX(GroupVertices[Group],MATCH(Vertices[[#This Row],[Vertex]],GroupVertices[Vertex],0)),1,1,"")</f>
        <v>1</v>
      </c>
      <c r="BB18" s="51"/>
      <c r="BC18" s="51"/>
      <c r="BD18" s="51"/>
      <c r="BE18" s="51"/>
      <c r="BF18" s="51" t="s">
        <v>301</v>
      </c>
      <c r="BG18" s="51" t="s">
        <v>301</v>
      </c>
      <c r="BH18" s="127" t="s">
        <v>934</v>
      </c>
      <c r="BI18" s="127" t="s">
        <v>934</v>
      </c>
      <c r="BJ18" s="127" t="s">
        <v>944</v>
      </c>
      <c r="BK18" s="127" t="s">
        <v>944</v>
      </c>
      <c r="BL18" s="127">
        <v>2</v>
      </c>
      <c r="BM18" s="130">
        <v>22.22222222222222</v>
      </c>
      <c r="BN18" s="127">
        <v>1</v>
      </c>
      <c r="BO18" s="130">
        <v>11.11111111111111</v>
      </c>
      <c r="BP18" s="127">
        <v>0</v>
      </c>
      <c r="BQ18" s="130">
        <v>0</v>
      </c>
      <c r="BR18" s="127">
        <v>6</v>
      </c>
      <c r="BS18" s="130">
        <v>66.66666666666667</v>
      </c>
      <c r="BT18" s="127">
        <v>9</v>
      </c>
      <c r="BU18" s="2"/>
      <c r="BV18" s="3"/>
      <c r="BW18" s="3"/>
      <c r="BX18" s="3"/>
      <c r="BY18" s="3"/>
    </row>
    <row r="19" spans="1:77" ht="37.9" customHeight="1">
      <c r="A19" s="14" t="s">
        <v>247</v>
      </c>
      <c r="C19" s="15"/>
      <c r="D19" s="15" t="s">
        <v>64</v>
      </c>
      <c r="E19" s="92">
        <v>189.39429723502303</v>
      </c>
      <c r="F19" s="81"/>
      <c r="G19" s="111" t="s">
        <v>715</v>
      </c>
      <c r="H19" s="15"/>
      <c r="I19" s="16" t="s">
        <v>247</v>
      </c>
      <c r="J19" s="66"/>
      <c r="K19" s="66"/>
      <c r="L19" s="113" t="s">
        <v>839</v>
      </c>
      <c r="M19" s="93">
        <v>51.03408289241622</v>
      </c>
      <c r="N19" s="94">
        <v>8628.7119140625</v>
      </c>
      <c r="O19" s="94">
        <v>7373.3232421875</v>
      </c>
      <c r="P19" s="77"/>
      <c r="Q19" s="95"/>
      <c r="R19" s="95"/>
      <c r="S19" s="96"/>
      <c r="T19" s="51">
        <v>0</v>
      </c>
      <c r="U19" s="51">
        <v>1</v>
      </c>
      <c r="V19" s="52">
        <v>0</v>
      </c>
      <c r="W19" s="52">
        <v>0.008547</v>
      </c>
      <c r="X19" s="52">
        <v>0.014882</v>
      </c>
      <c r="Y19" s="52">
        <v>0.544708</v>
      </c>
      <c r="Z19" s="52">
        <v>0</v>
      </c>
      <c r="AA19" s="52">
        <v>0</v>
      </c>
      <c r="AB19" s="82">
        <v>19</v>
      </c>
      <c r="AC19" s="82"/>
      <c r="AD19" s="97"/>
      <c r="AE19" s="84" t="s">
        <v>479</v>
      </c>
      <c r="AF19" s="84">
        <v>531</v>
      </c>
      <c r="AG19" s="84">
        <v>232</v>
      </c>
      <c r="AH19" s="84">
        <v>23458</v>
      </c>
      <c r="AI19" s="84">
        <v>40636</v>
      </c>
      <c r="AJ19" s="84"/>
      <c r="AK19" s="84" t="s">
        <v>540</v>
      </c>
      <c r="AL19" s="84"/>
      <c r="AM19" s="84"/>
      <c r="AN19" s="84"/>
      <c r="AO19" s="86">
        <v>41512.100960648146</v>
      </c>
      <c r="AP19" s="88" t="s">
        <v>654</v>
      </c>
      <c r="AQ19" s="84" t="b">
        <v>1</v>
      </c>
      <c r="AR19" s="84" t="b">
        <v>0</v>
      </c>
      <c r="AS19" s="84" t="b">
        <v>1</v>
      </c>
      <c r="AT19" s="84" t="s">
        <v>431</v>
      </c>
      <c r="AU19" s="84">
        <v>11</v>
      </c>
      <c r="AV19" s="88" t="s">
        <v>692</v>
      </c>
      <c r="AW19" s="84" t="b">
        <v>0</v>
      </c>
      <c r="AX19" s="84" t="s">
        <v>760</v>
      </c>
      <c r="AY19" s="88" t="s">
        <v>777</v>
      </c>
      <c r="AZ19" s="84" t="s">
        <v>66</v>
      </c>
      <c r="BA19" s="84" t="str">
        <f>REPLACE(INDEX(GroupVertices[Group],MATCH(Vertices[[#This Row],[Vertex]],GroupVertices[Vertex],0)),1,1,"")</f>
        <v>1</v>
      </c>
      <c r="BB19" s="51"/>
      <c r="BC19" s="51"/>
      <c r="BD19" s="51"/>
      <c r="BE19" s="51"/>
      <c r="BF19" s="51" t="s">
        <v>301</v>
      </c>
      <c r="BG19" s="51" t="s">
        <v>301</v>
      </c>
      <c r="BH19" s="127" t="s">
        <v>934</v>
      </c>
      <c r="BI19" s="127" t="s">
        <v>934</v>
      </c>
      <c r="BJ19" s="127" t="s">
        <v>944</v>
      </c>
      <c r="BK19" s="127" t="s">
        <v>944</v>
      </c>
      <c r="BL19" s="127">
        <v>2</v>
      </c>
      <c r="BM19" s="130">
        <v>22.22222222222222</v>
      </c>
      <c r="BN19" s="127">
        <v>1</v>
      </c>
      <c r="BO19" s="130">
        <v>11.11111111111111</v>
      </c>
      <c r="BP19" s="127">
        <v>0</v>
      </c>
      <c r="BQ19" s="130">
        <v>0</v>
      </c>
      <c r="BR19" s="127">
        <v>6</v>
      </c>
      <c r="BS19" s="130">
        <v>66.66666666666667</v>
      </c>
      <c r="BT19" s="127">
        <v>9</v>
      </c>
      <c r="BU19" s="2"/>
      <c r="BV19" s="3"/>
      <c r="BW19" s="3"/>
      <c r="BX19" s="3"/>
      <c r="BY19" s="3"/>
    </row>
    <row r="20" spans="1:77" ht="37.9" customHeight="1">
      <c r="A20" s="14" t="s">
        <v>248</v>
      </c>
      <c r="C20" s="15"/>
      <c r="D20" s="15" t="s">
        <v>64</v>
      </c>
      <c r="E20" s="92">
        <v>297.0406105990784</v>
      </c>
      <c r="F20" s="81"/>
      <c r="G20" s="111" t="s">
        <v>716</v>
      </c>
      <c r="H20" s="15"/>
      <c r="I20" s="16" t="s">
        <v>248</v>
      </c>
      <c r="J20" s="66"/>
      <c r="K20" s="66"/>
      <c r="L20" s="113" t="s">
        <v>840</v>
      </c>
      <c r="M20" s="93">
        <v>247.64378306878308</v>
      </c>
      <c r="N20" s="94">
        <v>6421.51318359375</v>
      </c>
      <c r="O20" s="94">
        <v>2618.30712890625</v>
      </c>
      <c r="P20" s="77"/>
      <c r="Q20" s="95"/>
      <c r="R20" s="95"/>
      <c r="S20" s="96"/>
      <c r="T20" s="51">
        <v>0</v>
      </c>
      <c r="U20" s="51">
        <v>1</v>
      </c>
      <c r="V20" s="52">
        <v>0</v>
      </c>
      <c r="W20" s="52">
        <v>0.008547</v>
      </c>
      <c r="X20" s="52">
        <v>0.014882</v>
      </c>
      <c r="Y20" s="52">
        <v>0.544708</v>
      </c>
      <c r="Z20" s="52">
        <v>0</v>
      </c>
      <c r="AA20" s="52">
        <v>0</v>
      </c>
      <c r="AB20" s="82">
        <v>20</v>
      </c>
      <c r="AC20" s="82"/>
      <c r="AD20" s="97"/>
      <c r="AE20" s="84" t="s">
        <v>480</v>
      </c>
      <c r="AF20" s="84">
        <v>455</v>
      </c>
      <c r="AG20" s="84">
        <v>1124</v>
      </c>
      <c r="AH20" s="84">
        <v>76862</v>
      </c>
      <c r="AI20" s="84">
        <v>84817</v>
      </c>
      <c r="AJ20" s="84"/>
      <c r="AK20" s="84" t="s">
        <v>541</v>
      </c>
      <c r="AL20" s="84" t="s">
        <v>585</v>
      </c>
      <c r="AM20" s="88" t="s">
        <v>622</v>
      </c>
      <c r="AN20" s="84"/>
      <c r="AO20" s="86">
        <v>40003.96886574074</v>
      </c>
      <c r="AP20" s="88" t="s">
        <v>655</v>
      </c>
      <c r="AQ20" s="84" t="b">
        <v>0</v>
      </c>
      <c r="AR20" s="84" t="b">
        <v>0</v>
      </c>
      <c r="AS20" s="84" t="b">
        <v>0</v>
      </c>
      <c r="AT20" s="84" t="s">
        <v>431</v>
      </c>
      <c r="AU20" s="84">
        <v>49</v>
      </c>
      <c r="AV20" s="88" t="s">
        <v>695</v>
      </c>
      <c r="AW20" s="84" t="b">
        <v>0</v>
      </c>
      <c r="AX20" s="84" t="s">
        <v>760</v>
      </c>
      <c r="AY20" s="88" t="s">
        <v>778</v>
      </c>
      <c r="AZ20" s="84" t="s">
        <v>66</v>
      </c>
      <c r="BA20" s="84" t="str">
        <f>REPLACE(INDEX(GroupVertices[Group],MATCH(Vertices[[#This Row],[Vertex]],GroupVertices[Vertex],0)),1,1,"")</f>
        <v>1</v>
      </c>
      <c r="BB20" s="51"/>
      <c r="BC20" s="51"/>
      <c r="BD20" s="51"/>
      <c r="BE20" s="51"/>
      <c r="BF20" s="51" t="s">
        <v>301</v>
      </c>
      <c r="BG20" s="51" t="s">
        <v>301</v>
      </c>
      <c r="BH20" s="127" t="s">
        <v>934</v>
      </c>
      <c r="BI20" s="127" t="s">
        <v>934</v>
      </c>
      <c r="BJ20" s="127" t="s">
        <v>944</v>
      </c>
      <c r="BK20" s="127" t="s">
        <v>944</v>
      </c>
      <c r="BL20" s="127">
        <v>2</v>
      </c>
      <c r="BM20" s="130">
        <v>22.22222222222222</v>
      </c>
      <c r="BN20" s="127">
        <v>1</v>
      </c>
      <c r="BO20" s="130">
        <v>11.11111111111111</v>
      </c>
      <c r="BP20" s="127">
        <v>0</v>
      </c>
      <c r="BQ20" s="130">
        <v>0</v>
      </c>
      <c r="BR20" s="127">
        <v>6</v>
      </c>
      <c r="BS20" s="130">
        <v>66.66666666666667</v>
      </c>
      <c r="BT20" s="127">
        <v>9</v>
      </c>
      <c r="BU20" s="2"/>
      <c r="BV20" s="3"/>
      <c r="BW20" s="3"/>
      <c r="BX20" s="3"/>
      <c r="BY20" s="3"/>
    </row>
    <row r="21" spans="1:77" ht="37.9" customHeight="1">
      <c r="A21" s="14" t="s">
        <v>249</v>
      </c>
      <c r="C21" s="15"/>
      <c r="D21" s="15" t="s">
        <v>64</v>
      </c>
      <c r="E21" s="92">
        <v>172.01641705069125</v>
      </c>
      <c r="F21" s="81"/>
      <c r="G21" s="111" t="s">
        <v>717</v>
      </c>
      <c r="H21" s="15"/>
      <c r="I21" s="16" t="s">
        <v>249</v>
      </c>
      <c r="J21" s="66"/>
      <c r="K21" s="66"/>
      <c r="L21" s="113" t="s">
        <v>841</v>
      </c>
      <c r="M21" s="93">
        <v>19.294400352733685</v>
      </c>
      <c r="N21" s="94">
        <v>1322.33544921875</v>
      </c>
      <c r="O21" s="94">
        <v>5228.95458984375</v>
      </c>
      <c r="P21" s="77"/>
      <c r="Q21" s="95"/>
      <c r="R21" s="95"/>
      <c r="S21" s="96"/>
      <c r="T21" s="51">
        <v>0</v>
      </c>
      <c r="U21" s="51">
        <v>1</v>
      </c>
      <c r="V21" s="52">
        <v>0</v>
      </c>
      <c r="W21" s="52">
        <v>0.008547</v>
      </c>
      <c r="X21" s="52">
        <v>0.014882</v>
      </c>
      <c r="Y21" s="52">
        <v>0.544708</v>
      </c>
      <c r="Z21" s="52">
        <v>0</v>
      </c>
      <c r="AA21" s="52">
        <v>0</v>
      </c>
      <c r="AB21" s="82">
        <v>21</v>
      </c>
      <c r="AC21" s="82"/>
      <c r="AD21" s="97"/>
      <c r="AE21" s="84" t="s">
        <v>481</v>
      </c>
      <c r="AF21" s="84">
        <v>752</v>
      </c>
      <c r="AG21" s="84">
        <v>88</v>
      </c>
      <c r="AH21" s="84">
        <v>733</v>
      </c>
      <c r="AI21" s="84">
        <v>679</v>
      </c>
      <c r="AJ21" s="84"/>
      <c r="AK21" s="84" t="s">
        <v>542</v>
      </c>
      <c r="AL21" s="84" t="s">
        <v>589</v>
      </c>
      <c r="AM21" s="84"/>
      <c r="AN21" s="84"/>
      <c r="AO21" s="86">
        <v>39926.857094907406</v>
      </c>
      <c r="AP21" s="88" t="s">
        <v>656</v>
      </c>
      <c r="AQ21" s="84" t="b">
        <v>1</v>
      </c>
      <c r="AR21" s="84" t="b">
        <v>0</v>
      </c>
      <c r="AS21" s="84" t="b">
        <v>1</v>
      </c>
      <c r="AT21" s="84" t="s">
        <v>431</v>
      </c>
      <c r="AU21" s="84">
        <v>1</v>
      </c>
      <c r="AV21" s="88" t="s">
        <v>692</v>
      </c>
      <c r="AW21" s="84" t="b">
        <v>0</v>
      </c>
      <c r="AX21" s="84" t="s">
        <v>760</v>
      </c>
      <c r="AY21" s="88" t="s">
        <v>779</v>
      </c>
      <c r="AZ21" s="84" t="s">
        <v>66</v>
      </c>
      <c r="BA21" s="84" t="str">
        <f>REPLACE(INDEX(GroupVertices[Group],MATCH(Vertices[[#This Row],[Vertex]],GroupVertices[Vertex],0)),1,1,"")</f>
        <v>1</v>
      </c>
      <c r="BB21" s="51"/>
      <c r="BC21" s="51"/>
      <c r="BD21" s="51"/>
      <c r="BE21" s="51"/>
      <c r="BF21" s="51" t="s">
        <v>301</v>
      </c>
      <c r="BG21" s="51" t="s">
        <v>301</v>
      </c>
      <c r="BH21" s="127" t="s">
        <v>934</v>
      </c>
      <c r="BI21" s="127" t="s">
        <v>934</v>
      </c>
      <c r="BJ21" s="127" t="s">
        <v>944</v>
      </c>
      <c r="BK21" s="127" t="s">
        <v>944</v>
      </c>
      <c r="BL21" s="127">
        <v>2</v>
      </c>
      <c r="BM21" s="130">
        <v>22.22222222222222</v>
      </c>
      <c r="BN21" s="127">
        <v>1</v>
      </c>
      <c r="BO21" s="130">
        <v>11.11111111111111</v>
      </c>
      <c r="BP21" s="127">
        <v>0</v>
      </c>
      <c r="BQ21" s="130">
        <v>0</v>
      </c>
      <c r="BR21" s="127">
        <v>6</v>
      </c>
      <c r="BS21" s="130">
        <v>66.66666666666667</v>
      </c>
      <c r="BT21" s="127">
        <v>9</v>
      </c>
      <c r="BU21" s="2"/>
      <c r="BV21" s="3"/>
      <c r="BW21" s="3"/>
      <c r="BX21" s="3"/>
      <c r="BY21" s="3"/>
    </row>
    <row r="22" spans="1:77" ht="37.9" customHeight="1">
      <c r="A22" s="14" t="s">
        <v>250</v>
      </c>
      <c r="C22" s="15"/>
      <c r="D22" s="15" t="s">
        <v>64</v>
      </c>
      <c r="E22" s="92">
        <v>163.44815668202764</v>
      </c>
      <c r="F22" s="81"/>
      <c r="G22" s="111" t="s">
        <v>718</v>
      </c>
      <c r="H22" s="15"/>
      <c r="I22" s="16" t="s">
        <v>250</v>
      </c>
      <c r="J22" s="66"/>
      <c r="K22" s="66"/>
      <c r="L22" s="113" t="s">
        <v>842</v>
      </c>
      <c r="M22" s="93">
        <v>3.6449735449735448</v>
      </c>
      <c r="N22" s="94">
        <v>4158.0390625</v>
      </c>
      <c r="O22" s="94">
        <v>8653.5517578125</v>
      </c>
      <c r="P22" s="77"/>
      <c r="Q22" s="95"/>
      <c r="R22" s="95"/>
      <c r="S22" s="96"/>
      <c r="T22" s="51">
        <v>0</v>
      </c>
      <c r="U22" s="51">
        <v>1</v>
      </c>
      <c r="V22" s="52">
        <v>0</v>
      </c>
      <c r="W22" s="52">
        <v>0.008547</v>
      </c>
      <c r="X22" s="52">
        <v>0.014882</v>
      </c>
      <c r="Y22" s="52">
        <v>0.544708</v>
      </c>
      <c r="Z22" s="52">
        <v>0</v>
      </c>
      <c r="AA22" s="52">
        <v>0</v>
      </c>
      <c r="AB22" s="82">
        <v>22</v>
      </c>
      <c r="AC22" s="82"/>
      <c r="AD22" s="97"/>
      <c r="AE22" s="84" t="s">
        <v>482</v>
      </c>
      <c r="AF22" s="84">
        <v>41</v>
      </c>
      <c r="AG22" s="84">
        <v>17</v>
      </c>
      <c r="AH22" s="84">
        <v>880</v>
      </c>
      <c r="AI22" s="84">
        <v>893</v>
      </c>
      <c r="AJ22" s="84"/>
      <c r="AK22" s="84" t="s">
        <v>543</v>
      </c>
      <c r="AL22" s="84" t="s">
        <v>590</v>
      </c>
      <c r="AM22" s="84"/>
      <c r="AN22" s="84"/>
      <c r="AO22" s="86">
        <v>42760.84171296296</v>
      </c>
      <c r="AP22" s="88" t="s">
        <v>657</v>
      </c>
      <c r="AQ22" s="84" t="b">
        <v>1</v>
      </c>
      <c r="AR22" s="84" t="b">
        <v>0</v>
      </c>
      <c r="AS22" s="84" t="b">
        <v>0</v>
      </c>
      <c r="AT22" s="84" t="s">
        <v>431</v>
      </c>
      <c r="AU22" s="84">
        <v>0</v>
      </c>
      <c r="AV22" s="84"/>
      <c r="AW22" s="84" t="b">
        <v>0</v>
      </c>
      <c r="AX22" s="84" t="s">
        <v>760</v>
      </c>
      <c r="AY22" s="88" t="s">
        <v>780</v>
      </c>
      <c r="AZ22" s="84" t="s">
        <v>66</v>
      </c>
      <c r="BA22" s="84" t="str">
        <f>REPLACE(INDEX(GroupVertices[Group],MATCH(Vertices[[#This Row],[Vertex]],GroupVertices[Vertex],0)),1,1,"")</f>
        <v>1</v>
      </c>
      <c r="BB22" s="51"/>
      <c r="BC22" s="51"/>
      <c r="BD22" s="51"/>
      <c r="BE22" s="51"/>
      <c r="BF22" s="51" t="s">
        <v>301</v>
      </c>
      <c r="BG22" s="51" t="s">
        <v>301</v>
      </c>
      <c r="BH22" s="127" t="s">
        <v>934</v>
      </c>
      <c r="BI22" s="127" t="s">
        <v>934</v>
      </c>
      <c r="BJ22" s="127" t="s">
        <v>944</v>
      </c>
      <c r="BK22" s="127" t="s">
        <v>944</v>
      </c>
      <c r="BL22" s="127">
        <v>2</v>
      </c>
      <c r="BM22" s="130">
        <v>22.22222222222222</v>
      </c>
      <c r="BN22" s="127">
        <v>1</v>
      </c>
      <c r="BO22" s="130">
        <v>11.11111111111111</v>
      </c>
      <c r="BP22" s="127">
        <v>0</v>
      </c>
      <c r="BQ22" s="130">
        <v>0</v>
      </c>
      <c r="BR22" s="127">
        <v>6</v>
      </c>
      <c r="BS22" s="130">
        <v>66.66666666666667</v>
      </c>
      <c r="BT22" s="127">
        <v>9</v>
      </c>
      <c r="BU22" s="2"/>
      <c r="BV22" s="3"/>
      <c r="BW22" s="3"/>
      <c r="BX22" s="3"/>
      <c r="BY22" s="3"/>
    </row>
    <row r="23" spans="1:77" ht="37.9" customHeight="1">
      <c r="A23" s="14" t="s">
        <v>251</v>
      </c>
      <c r="C23" s="15"/>
      <c r="D23" s="15" t="s">
        <v>64</v>
      </c>
      <c r="E23" s="92">
        <v>180.58467741935485</v>
      </c>
      <c r="F23" s="81"/>
      <c r="G23" s="111" t="s">
        <v>719</v>
      </c>
      <c r="H23" s="15"/>
      <c r="I23" s="16" t="s">
        <v>251</v>
      </c>
      <c r="J23" s="66"/>
      <c r="K23" s="66"/>
      <c r="L23" s="113" t="s">
        <v>843</v>
      </c>
      <c r="M23" s="93">
        <v>34.943827160493825</v>
      </c>
      <c r="N23" s="94">
        <v>6567.72900390625</v>
      </c>
      <c r="O23" s="94">
        <v>8032.66015625</v>
      </c>
      <c r="P23" s="77"/>
      <c r="Q23" s="95"/>
      <c r="R23" s="95"/>
      <c r="S23" s="96"/>
      <c r="T23" s="51">
        <v>0</v>
      </c>
      <c r="U23" s="51">
        <v>1</v>
      </c>
      <c r="V23" s="52">
        <v>0</v>
      </c>
      <c r="W23" s="52">
        <v>0.008547</v>
      </c>
      <c r="X23" s="52">
        <v>0.014882</v>
      </c>
      <c r="Y23" s="52">
        <v>0.544708</v>
      </c>
      <c r="Z23" s="52">
        <v>0</v>
      </c>
      <c r="AA23" s="52">
        <v>0</v>
      </c>
      <c r="AB23" s="82">
        <v>23</v>
      </c>
      <c r="AC23" s="82"/>
      <c r="AD23" s="97"/>
      <c r="AE23" s="84" t="s">
        <v>483</v>
      </c>
      <c r="AF23" s="84">
        <v>465</v>
      </c>
      <c r="AG23" s="84">
        <v>159</v>
      </c>
      <c r="AH23" s="84">
        <v>9439</v>
      </c>
      <c r="AI23" s="84">
        <v>7136</v>
      </c>
      <c r="AJ23" s="84"/>
      <c r="AK23" s="84" t="s">
        <v>544</v>
      </c>
      <c r="AL23" s="84" t="s">
        <v>591</v>
      </c>
      <c r="AM23" s="88" t="s">
        <v>623</v>
      </c>
      <c r="AN23" s="84"/>
      <c r="AO23" s="86">
        <v>39980.537083333336</v>
      </c>
      <c r="AP23" s="84"/>
      <c r="AQ23" s="84" t="b">
        <v>0</v>
      </c>
      <c r="AR23" s="84" t="b">
        <v>0</v>
      </c>
      <c r="AS23" s="84" t="b">
        <v>0</v>
      </c>
      <c r="AT23" s="84" t="s">
        <v>431</v>
      </c>
      <c r="AU23" s="84">
        <v>3</v>
      </c>
      <c r="AV23" s="88" t="s">
        <v>694</v>
      </c>
      <c r="AW23" s="84" t="b">
        <v>0</v>
      </c>
      <c r="AX23" s="84" t="s">
        <v>760</v>
      </c>
      <c r="AY23" s="88" t="s">
        <v>781</v>
      </c>
      <c r="AZ23" s="84" t="s">
        <v>66</v>
      </c>
      <c r="BA23" s="84" t="str">
        <f>REPLACE(INDEX(GroupVertices[Group],MATCH(Vertices[[#This Row],[Vertex]],GroupVertices[Vertex],0)),1,1,"")</f>
        <v>1</v>
      </c>
      <c r="BB23" s="51"/>
      <c r="BC23" s="51"/>
      <c r="BD23" s="51"/>
      <c r="BE23" s="51"/>
      <c r="BF23" s="51" t="s">
        <v>301</v>
      </c>
      <c r="BG23" s="51" t="s">
        <v>301</v>
      </c>
      <c r="BH23" s="127" t="s">
        <v>934</v>
      </c>
      <c r="BI23" s="127" t="s">
        <v>934</v>
      </c>
      <c r="BJ23" s="127" t="s">
        <v>944</v>
      </c>
      <c r="BK23" s="127" t="s">
        <v>944</v>
      </c>
      <c r="BL23" s="127">
        <v>2</v>
      </c>
      <c r="BM23" s="130">
        <v>22.22222222222222</v>
      </c>
      <c r="BN23" s="127">
        <v>1</v>
      </c>
      <c r="BO23" s="130">
        <v>11.11111111111111</v>
      </c>
      <c r="BP23" s="127">
        <v>0</v>
      </c>
      <c r="BQ23" s="130">
        <v>0</v>
      </c>
      <c r="BR23" s="127">
        <v>6</v>
      </c>
      <c r="BS23" s="130">
        <v>66.66666666666667</v>
      </c>
      <c r="BT23" s="127">
        <v>9</v>
      </c>
      <c r="BU23" s="2"/>
      <c r="BV23" s="3"/>
      <c r="BW23" s="3"/>
      <c r="BX23" s="3"/>
      <c r="BY23" s="3"/>
    </row>
    <row r="24" spans="1:77" ht="37.9" customHeight="1">
      <c r="A24" s="14" t="s">
        <v>252</v>
      </c>
      <c r="C24" s="15"/>
      <c r="D24" s="15" t="s">
        <v>64</v>
      </c>
      <c r="E24" s="92">
        <v>162</v>
      </c>
      <c r="F24" s="81"/>
      <c r="G24" s="111" t="s">
        <v>720</v>
      </c>
      <c r="H24" s="15"/>
      <c r="I24" s="16" t="s">
        <v>252</v>
      </c>
      <c r="J24" s="66"/>
      <c r="K24" s="66"/>
      <c r="L24" s="113" t="s">
        <v>844</v>
      </c>
      <c r="M24" s="93">
        <v>1</v>
      </c>
      <c r="N24" s="94">
        <v>3709.219482421875</v>
      </c>
      <c r="O24" s="94">
        <v>4284.7421875</v>
      </c>
      <c r="P24" s="77"/>
      <c r="Q24" s="95"/>
      <c r="R24" s="95"/>
      <c r="S24" s="96"/>
      <c r="T24" s="51">
        <v>0</v>
      </c>
      <c r="U24" s="51">
        <v>1</v>
      </c>
      <c r="V24" s="52">
        <v>0</v>
      </c>
      <c r="W24" s="52">
        <v>0.008547</v>
      </c>
      <c r="X24" s="52">
        <v>0.014882</v>
      </c>
      <c r="Y24" s="52">
        <v>0.544708</v>
      </c>
      <c r="Z24" s="52">
        <v>0</v>
      </c>
      <c r="AA24" s="52">
        <v>0</v>
      </c>
      <c r="AB24" s="82">
        <v>24</v>
      </c>
      <c r="AC24" s="82"/>
      <c r="AD24" s="97"/>
      <c r="AE24" s="84" t="s">
        <v>484</v>
      </c>
      <c r="AF24" s="84">
        <v>39</v>
      </c>
      <c r="AG24" s="84">
        <v>5</v>
      </c>
      <c r="AH24" s="84">
        <v>639</v>
      </c>
      <c r="AI24" s="84">
        <v>4</v>
      </c>
      <c r="AJ24" s="84"/>
      <c r="AK24" s="84"/>
      <c r="AL24" s="84"/>
      <c r="AM24" s="84"/>
      <c r="AN24" s="84"/>
      <c r="AO24" s="86">
        <v>40001.752118055556</v>
      </c>
      <c r="AP24" s="84"/>
      <c r="AQ24" s="84" t="b">
        <v>1</v>
      </c>
      <c r="AR24" s="84" t="b">
        <v>0</v>
      </c>
      <c r="AS24" s="84" t="b">
        <v>0</v>
      </c>
      <c r="AT24" s="84" t="s">
        <v>431</v>
      </c>
      <c r="AU24" s="84">
        <v>0</v>
      </c>
      <c r="AV24" s="88" t="s">
        <v>692</v>
      </c>
      <c r="AW24" s="84" t="b">
        <v>0</v>
      </c>
      <c r="AX24" s="84" t="s">
        <v>760</v>
      </c>
      <c r="AY24" s="88" t="s">
        <v>782</v>
      </c>
      <c r="AZ24" s="84" t="s">
        <v>66</v>
      </c>
      <c r="BA24" s="84" t="str">
        <f>REPLACE(INDEX(GroupVertices[Group],MATCH(Vertices[[#This Row],[Vertex]],GroupVertices[Vertex],0)),1,1,"")</f>
        <v>1</v>
      </c>
      <c r="BB24" s="51"/>
      <c r="BC24" s="51"/>
      <c r="BD24" s="51"/>
      <c r="BE24" s="51"/>
      <c r="BF24" s="51" t="s">
        <v>301</v>
      </c>
      <c r="BG24" s="51" t="s">
        <v>301</v>
      </c>
      <c r="BH24" s="127" t="s">
        <v>934</v>
      </c>
      <c r="BI24" s="127" t="s">
        <v>934</v>
      </c>
      <c r="BJ24" s="127" t="s">
        <v>944</v>
      </c>
      <c r="BK24" s="127" t="s">
        <v>944</v>
      </c>
      <c r="BL24" s="127">
        <v>2</v>
      </c>
      <c r="BM24" s="130">
        <v>22.22222222222222</v>
      </c>
      <c r="BN24" s="127">
        <v>1</v>
      </c>
      <c r="BO24" s="130">
        <v>11.11111111111111</v>
      </c>
      <c r="BP24" s="127">
        <v>0</v>
      </c>
      <c r="BQ24" s="130">
        <v>0</v>
      </c>
      <c r="BR24" s="127">
        <v>6</v>
      </c>
      <c r="BS24" s="130">
        <v>66.66666666666667</v>
      </c>
      <c r="BT24" s="127">
        <v>9</v>
      </c>
      <c r="BU24" s="2"/>
      <c r="BV24" s="3"/>
      <c r="BW24" s="3"/>
      <c r="BX24" s="3"/>
      <c r="BY24" s="3"/>
    </row>
    <row r="25" spans="1:77" ht="37.9" customHeight="1">
      <c r="A25" s="14" t="s">
        <v>253</v>
      </c>
      <c r="C25" s="15"/>
      <c r="D25" s="15" t="s">
        <v>64</v>
      </c>
      <c r="E25" s="92">
        <v>196.514400921659</v>
      </c>
      <c r="F25" s="81"/>
      <c r="G25" s="111" t="s">
        <v>721</v>
      </c>
      <c r="H25" s="15"/>
      <c r="I25" s="16" t="s">
        <v>253</v>
      </c>
      <c r="J25" s="66"/>
      <c r="K25" s="66"/>
      <c r="L25" s="113" t="s">
        <v>845</v>
      </c>
      <c r="M25" s="93">
        <v>64.03853615520282</v>
      </c>
      <c r="N25" s="94">
        <v>7462.498046875</v>
      </c>
      <c r="O25" s="94">
        <v>1549.8206787109375</v>
      </c>
      <c r="P25" s="77"/>
      <c r="Q25" s="95"/>
      <c r="R25" s="95"/>
      <c r="S25" s="96"/>
      <c r="T25" s="51">
        <v>0</v>
      </c>
      <c r="U25" s="51">
        <v>1</v>
      </c>
      <c r="V25" s="52">
        <v>0</v>
      </c>
      <c r="W25" s="52">
        <v>0.008547</v>
      </c>
      <c r="X25" s="52">
        <v>0.014882</v>
      </c>
      <c r="Y25" s="52">
        <v>0.544708</v>
      </c>
      <c r="Z25" s="52">
        <v>0</v>
      </c>
      <c r="AA25" s="52">
        <v>0</v>
      </c>
      <c r="AB25" s="82">
        <v>25</v>
      </c>
      <c r="AC25" s="82"/>
      <c r="AD25" s="97"/>
      <c r="AE25" s="84" t="s">
        <v>485</v>
      </c>
      <c r="AF25" s="84">
        <v>233</v>
      </c>
      <c r="AG25" s="84">
        <v>291</v>
      </c>
      <c r="AH25" s="84">
        <v>7066</v>
      </c>
      <c r="AI25" s="84">
        <v>39517</v>
      </c>
      <c r="AJ25" s="84"/>
      <c r="AK25" s="84" t="s">
        <v>545</v>
      </c>
      <c r="AL25" s="84"/>
      <c r="AM25" s="84"/>
      <c r="AN25" s="84"/>
      <c r="AO25" s="86">
        <v>42730.88984953704</v>
      </c>
      <c r="AP25" s="88" t="s">
        <v>658</v>
      </c>
      <c r="AQ25" s="84" t="b">
        <v>1</v>
      </c>
      <c r="AR25" s="84" t="b">
        <v>0</v>
      </c>
      <c r="AS25" s="84" t="b">
        <v>0</v>
      </c>
      <c r="AT25" s="84" t="s">
        <v>431</v>
      </c>
      <c r="AU25" s="84">
        <v>4</v>
      </c>
      <c r="AV25" s="84"/>
      <c r="AW25" s="84" t="b">
        <v>0</v>
      </c>
      <c r="AX25" s="84" t="s">
        <v>760</v>
      </c>
      <c r="AY25" s="88" t="s">
        <v>783</v>
      </c>
      <c r="AZ25" s="84" t="s">
        <v>66</v>
      </c>
      <c r="BA25" s="84" t="str">
        <f>REPLACE(INDEX(GroupVertices[Group],MATCH(Vertices[[#This Row],[Vertex]],GroupVertices[Vertex],0)),1,1,"")</f>
        <v>1</v>
      </c>
      <c r="BB25" s="51"/>
      <c r="BC25" s="51"/>
      <c r="BD25" s="51"/>
      <c r="BE25" s="51"/>
      <c r="BF25" s="51" t="s">
        <v>301</v>
      </c>
      <c r="BG25" s="51" t="s">
        <v>301</v>
      </c>
      <c r="BH25" s="127" t="s">
        <v>934</v>
      </c>
      <c r="BI25" s="127" t="s">
        <v>934</v>
      </c>
      <c r="BJ25" s="127" t="s">
        <v>944</v>
      </c>
      <c r="BK25" s="127" t="s">
        <v>944</v>
      </c>
      <c r="BL25" s="127">
        <v>2</v>
      </c>
      <c r="BM25" s="130">
        <v>22.22222222222222</v>
      </c>
      <c r="BN25" s="127">
        <v>1</v>
      </c>
      <c r="BO25" s="130">
        <v>11.11111111111111</v>
      </c>
      <c r="BP25" s="127">
        <v>0</v>
      </c>
      <c r="BQ25" s="130">
        <v>0</v>
      </c>
      <c r="BR25" s="127">
        <v>6</v>
      </c>
      <c r="BS25" s="130">
        <v>66.66666666666667</v>
      </c>
      <c r="BT25" s="127">
        <v>9</v>
      </c>
      <c r="BU25" s="2"/>
      <c r="BV25" s="3"/>
      <c r="BW25" s="3"/>
      <c r="BX25" s="3"/>
      <c r="BY25" s="3"/>
    </row>
    <row r="26" spans="1:77" ht="37.9" customHeight="1">
      <c r="A26" s="14" t="s">
        <v>254</v>
      </c>
      <c r="C26" s="15"/>
      <c r="D26" s="15" t="s">
        <v>64</v>
      </c>
      <c r="E26" s="92">
        <v>240.3211405529954</v>
      </c>
      <c r="F26" s="81"/>
      <c r="G26" s="111" t="s">
        <v>722</v>
      </c>
      <c r="H26" s="15"/>
      <c r="I26" s="16" t="s">
        <v>254</v>
      </c>
      <c r="J26" s="66"/>
      <c r="K26" s="66"/>
      <c r="L26" s="113" t="s">
        <v>846</v>
      </c>
      <c r="M26" s="93">
        <v>144.04898589065255</v>
      </c>
      <c r="N26" s="94">
        <v>2654.477783203125</v>
      </c>
      <c r="O26" s="94">
        <v>5232.521484375</v>
      </c>
      <c r="P26" s="77"/>
      <c r="Q26" s="95"/>
      <c r="R26" s="95"/>
      <c r="S26" s="96"/>
      <c r="T26" s="51">
        <v>0</v>
      </c>
      <c r="U26" s="51">
        <v>1</v>
      </c>
      <c r="V26" s="52">
        <v>0</v>
      </c>
      <c r="W26" s="52">
        <v>0.008547</v>
      </c>
      <c r="X26" s="52">
        <v>0.014882</v>
      </c>
      <c r="Y26" s="52">
        <v>0.544708</v>
      </c>
      <c r="Z26" s="52">
        <v>0</v>
      </c>
      <c r="AA26" s="52">
        <v>0</v>
      </c>
      <c r="AB26" s="82">
        <v>26</v>
      </c>
      <c r="AC26" s="82"/>
      <c r="AD26" s="97"/>
      <c r="AE26" s="84" t="s">
        <v>486</v>
      </c>
      <c r="AF26" s="84">
        <v>5003</v>
      </c>
      <c r="AG26" s="84">
        <v>654</v>
      </c>
      <c r="AH26" s="84">
        <v>19400</v>
      </c>
      <c r="AI26" s="84">
        <v>74507</v>
      </c>
      <c r="AJ26" s="84"/>
      <c r="AK26" s="84" t="s">
        <v>546</v>
      </c>
      <c r="AL26" s="84" t="s">
        <v>592</v>
      </c>
      <c r="AM26" s="84"/>
      <c r="AN26" s="84"/>
      <c r="AO26" s="86">
        <v>43189.51076388889</v>
      </c>
      <c r="AP26" s="88" t="s">
        <v>659</v>
      </c>
      <c r="AQ26" s="84" t="b">
        <v>0</v>
      </c>
      <c r="AR26" s="84" t="b">
        <v>0</v>
      </c>
      <c r="AS26" s="84" t="b">
        <v>0</v>
      </c>
      <c r="AT26" s="84" t="s">
        <v>431</v>
      </c>
      <c r="AU26" s="84">
        <v>2</v>
      </c>
      <c r="AV26" s="88" t="s">
        <v>692</v>
      </c>
      <c r="AW26" s="84" t="b">
        <v>0</v>
      </c>
      <c r="AX26" s="84" t="s">
        <v>760</v>
      </c>
      <c r="AY26" s="88" t="s">
        <v>784</v>
      </c>
      <c r="AZ26" s="84" t="s">
        <v>66</v>
      </c>
      <c r="BA26" s="84" t="str">
        <f>REPLACE(INDEX(GroupVertices[Group],MATCH(Vertices[[#This Row],[Vertex]],GroupVertices[Vertex],0)),1,1,"")</f>
        <v>1</v>
      </c>
      <c r="BB26" s="51"/>
      <c r="BC26" s="51"/>
      <c r="BD26" s="51"/>
      <c r="BE26" s="51"/>
      <c r="BF26" s="51" t="s">
        <v>301</v>
      </c>
      <c r="BG26" s="51" t="s">
        <v>301</v>
      </c>
      <c r="BH26" s="127" t="s">
        <v>934</v>
      </c>
      <c r="BI26" s="127" t="s">
        <v>934</v>
      </c>
      <c r="BJ26" s="127" t="s">
        <v>944</v>
      </c>
      <c r="BK26" s="127" t="s">
        <v>944</v>
      </c>
      <c r="BL26" s="127">
        <v>2</v>
      </c>
      <c r="BM26" s="130">
        <v>22.22222222222222</v>
      </c>
      <c r="BN26" s="127">
        <v>1</v>
      </c>
      <c r="BO26" s="130">
        <v>11.11111111111111</v>
      </c>
      <c r="BP26" s="127">
        <v>0</v>
      </c>
      <c r="BQ26" s="130">
        <v>0</v>
      </c>
      <c r="BR26" s="127">
        <v>6</v>
      </c>
      <c r="BS26" s="130">
        <v>66.66666666666667</v>
      </c>
      <c r="BT26" s="127">
        <v>9</v>
      </c>
      <c r="BU26" s="2"/>
      <c r="BV26" s="3"/>
      <c r="BW26" s="3"/>
      <c r="BX26" s="3"/>
      <c r="BY26" s="3"/>
    </row>
    <row r="27" spans="1:77" ht="37.9" customHeight="1">
      <c r="A27" s="14" t="s">
        <v>255</v>
      </c>
      <c r="C27" s="15"/>
      <c r="D27" s="15" t="s">
        <v>64</v>
      </c>
      <c r="E27" s="92">
        <v>1000</v>
      </c>
      <c r="F27" s="81"/>
      <c r="G27" s="111" t="s">
        <v>723</v>
      </c>
      <c r="H27" s="15"/>
      <c r="I27" s="16" t="s">
        <v>255</v>
      </c>
      <c r="J27" s="66"/>
      <c r="K27" s="66"/>
      <c r="L27" s="113" t="s">
        <v>847</v>
      </c>
      <c r="M27" s="93">
        <v>1531.558024691358</v>
      </c>
      <c r="N27" s="94">
        <v>8931.1474609375</v>
      </c>
      <c r="O27" s="94">
        <v>6644.64697265625</v>
      </c>
      <c r="P27" s="77"/>
      <c r="Q27" s="95"/>
      <c r="R27" s="95"/>
      <c r="S27" s="96"/>
      <c r="T27" s="51">
        <v>0</v>
      </c>
      <c r="U27" s="51">
        <v>1</v>
      </c>
      <c r="V27" s="52">
        <v>0</v>
      </c>
      <c r="W27" s="52">
        <v>0.008547</v>
      </c>
      <c r="X27" s="52">
        <v>0.014882</v>
      </c>
      <c r="Y27" s="52">
        <v>0.544708</v>
      </c>
      <c r="Z27" s="52">
        <v>0</v>
      </c>
      <c r="AA27" s="52">
        <v>0</v>
      </c>
      <c r="AB27" s="82">
        <v>27</v>
      </c>
      <c r="AC27" s="82"/>
      <c r="AD27" s="97"/>
      <c r="AE27" s="84" t="s">
        <v>487</v>
      </c>
      <c r="AF27" s="84">
        <v>322</v>
      </c>
      <c r="AG27" s="84">
        <v>6949</v>
      </c>
      <c r="AH27" s="84">
        <v>53425</v>
      </c>
      <c r="AI27" s="84">
        <v>38642</v>
      </c>
      <c r="AJ27" s="84"/>
      <c r="AK27" s="84" t="s">
        <v>547</v>
      </c>
      <c r="AL27" s="84" t="s">
        <v>593</v>
      </c>
      <c r="AM27" s="84"/>
      <c r="AN27" s="84"/>
      <c r="AO27" s="86">
        <v>41045.60901620371</v>
      </c>
      <c r="AP27" s="88" t="s">
        <v>660</v>
      </c>
      <c r="AQ27" s="84" t="b">
        <v>1</v>
      </c>
      <c r="AR27" s="84" t="b">
        <v>0</v>
      </c>
      <c r="AS27" s="84" t="b">
        <v>1</v>
      </c>
      <c r="AT27" s="84" t="s">
        <v>431</v>
      </c>
      <c r="AU27" s="84">
        <v>64</v>
      </c>
      <c r="AV27" s="88" t="s">
        <v>692</v>
      </c>
      <c r="AW27" s="84" t="b">
        <v>0</v>
      </c>
      <c r="AX27" s="84" t="s">
        <v>760</v>
      </c>
      <c r="AY27" s="88" t="s">
        <v>785</v>
      </c>
      <c r="AZ27" s="84" t="s">
        <v>66</v>
      </c>
      <c r="BA27" s="84" t="str">
        <f>REPLACE(INDEX(GroupVertices[Group],MATCH(Vertices[[#This Row],[Vertex]],GroupVertices[Vertex],0)),1,1,"")</f>
        <v>1</v>
      </c>
      <c r="BB27" s="51"/>
      <c r="BC27" s="51"/>
      <c r="BD27" s="51"/>
      <c r="BE27" s="51"/>
      <c r="BF27" s="51" t="s">
        <v>301</v>
      </c>
      <c r="BG27" s="51" t="s">
        <v>301</v>
      </c>
      <c r="BH27" s="127" t="s">
        <v>934</v>
      </c>
      <c r="BI27" s="127" t="s">
        <v>934</v>
      </c>
      <c r="BJ27" s="127" t="s">
        <v>944</v>
      </c>
      <c r="BK27" s="127" t="s">
        <v>944</v>
      </c>
      <c r="BL27" s="127">
        <v>2</v>
      </c>
      <c r="BM27" s="130">
        <v>22.22222222222222</v>
      </c>
      <c r="BN27" s="127">
        <v>1</v>
      </c>
      <c r="BO27" s="130">
        <v>11.11111111111111</v>
      </c>
      <c r="BP27" s="127">
        <v>0</v>
      </c>
      <c r="BQ27" s="130">
        <v>0</v>
      </c>
      <c r="BR27" s="127">
        <v>6</v>
      </c>
      <c r="BS27" s="130">
        <v>66.66666666666667</v>
      </c>
      <c r="BT27" s="127">
        <v>9</v>
      </c>
      <c r="BU27" s="2"/>
      <c r="BV27" s="3"/>
      <c r="BW27" s="3"/>
      <c r="BX27" s="3"/>
      <c r="BY27" s="3"/>
    </row>
    <row r="28" spans="1:77" ht="37.9" customHeight="1">
      <c r="A28" s="14" t="s">
        <v>256</v>
      </c>
      <c r="C28" s="15"/>
      <c r="D28" s="15" t="s">
        <v>64</v>
      </c>
      <c r="E28" s="92">
        <v>542.6238479262672</v>
      </c>
      <c r="F28" s="81"/>
      <c r="G28" s="111" t="s">
        <v>724</v>
      </c>
      <c r="H28" s="15"/>
      <c r="I28" s="16" t="s">
        <v>256</v>
      </c>
      <c r="J28" s="66"/>
      <c r="K28" s="66"/>
      <c r="L28" s="113" t="s">
        <v>848</v>
      </c>
      <c r="M28" s="93">
        <v>696.18721340388</v>
      </c>
      <c r="N28" s="94">
        <v>3265.038330078125</v>
      </c>
      <c r="O28" s="94">
        <v>919.2924194335938</v>
      </c>
      <c r="P28" s="77"/>
      <c r="Q28" s="95"/>
      <c r="R28" s="95"/>
      <c r="S28" s="96"/>
      <c r="T28" s="51">
        <v>0</v>
      </c>
      <c r="U28" s="51">
        <v>1</v>
      </c>
      <c r="V28" s="52">
        <v>0</v>
      </c>
      <c r="W28" s="52">
        <v>0.008547</v>
      </c>
      <c r="X28" s="52">
        <v>0.014882</v>
      </c>
      <c r="Y28" s="52">
        <v>0.544708</v>
      </c>
      <c r="Z28" s="52">
        <v>0</v>
      </c>
      <c r="AA28" s="52">
        <v>0</v>
      </c>
      <c r="AB28" s="82">
        <v>28</v>
      </c>
      <c r="AC28" s="82"/>
      <c r="AD28" s="97"/>
      <c r="AE28" s="84" t="s">
        <v>488</v>
      </c>
      <c r="AF28" s="84">
        <v>4268</v>
      </c>
      <c r="AG28" s="84">
        <v>3159</v>
      </c>
      <c r="AH28" s="84">
        <v>228238</v>
      </c>
      <c r="AI28" s="84">
        <v>55360</v>
      </c>
      <c r="AJ28" s="84"/>
      <c r="AK28" s="84" t="s">
        <v>548</v>
      </c>
      <c r="AL28" s="84" t="s">
        <v>594</v>
      </c>
      <c r="AM28" s="88" t="s">
        <v>624</v>
      </c>
      <c r="AN28" s="84"/>
      <c r="AO28" s="86">
        <v>39770.91065972222</v>
      </c>
      <c r="AP28" s="88" t="s">
        <v>661</v>
      </c>
      <c r="AQ28" s="84" t="b">
        <v>1</v>
      </c>
      <c r="AR28" s="84" t="b">
        <v>0</v>
      </c>
      <c r="AS28" s="84" t="b">
        <v>1</v>
      </c>
      <c r="AT28" s="84" t="s">
        <v>431</v>
      </c>
      <c r="AU28" s="84">
        <v>336</v>
      </c>
      <c r="AV28" s="88" t="s">
        <v>692</v>
      </c>
      <c r="AW28" s="84" t="b">
        <v>0</v>
      </c>
      <c r="AX28" s="84" t="s">
        <v>760</v>
      </c>
      <c r="AY28" s="88" t="s">
        <v>786</v>
      </c>
      <c r="AZ28" s="84" t="s">
        <v>66</v>
      </c>
      <c r="BA28" s="84" t="str">
        <f>REPLACE(INDEX(GroupVertices[Group],MATCH(Vertices[[#This Row],[Vertex]],GroupVertices[Vertex],0)),1,1,"")</f>
        <v>1</v>
      </c>
      <c r="BB28" s="51"/>
      <c r="BC28" s="51"/>
      <c r="BD28" s="51"/>
      <c r="BE28" s="51"/>
      <c r="BF28" s="51" t="s">
        <v>301</v>
      </c>
      <c r="BG28" s="51" t="s">
        <v>301</v>
      </c>
      <c r="BH28" s="127" t="s">
        <v>934</v>
      </c>
      <c r="BI28" s="127" t="s">
        <v>934</v>
      </c>
      <c r="BJ28" s="127" t="s">
        <v>944</v>
      </c>
      <c r="BK28" s="127" t="s">
        <v>944</v>
      </c>
      <c r="BL28" s="127">
        <v>2</v>
      </c>
      <c r="BM28" s="130">
        <v>22.22222222222222</v>
      </c>
      <c r="BN28" s="127">
        <v>1</v>
      </c>
      <c r="BO28" s="130">
        <v>11.11111111111111</v>
      </c>
      <c r="BP28" s="127">
        <v>0</v>
      </c>
      <c r="BQ28" s="130">
        <v>0</v>
      </c>
      <c r="BR28" s="127">
        <v>6</v>
      </c>
      <c r="BS28" s="130">
        <v>66.66666666666667</v>
      </c>
      <c r="BT28" s="127">
        <v>9</v>
      </c>
      <c r="BU28" s="2"/>
      <c r="BV28" s="3"/>
      <c r="BW28" s="3"/>
      <c r="BX28" s="3"/>
      <c r="BY28" s="3"/>
    </row>
    <row r="29" spans="1:77" ht="37.9" customHeight="1">
      <c r="A29" s="14" t="s">
        <v>257</v>
      </c>
      <c r="C29" s="15"/>
      <c r="D29" s="15" t="s">
        <v>64</v>
      </c>
      <c r="E29" s="92">
        <v>175.87816820276498</v>
      </c>
      <c r="F29" s="81"/>
      <c r="G29" s="111" t="s">
        <v>725</v>
      </c>
      <c r="H29" s="15"/>
      <c r="I29" s="16" t="s">
        <v>257</v>
      </c>
      <c r="J29" s="66"/>
      <c r="K29" s="66"/>
      <c r="L29" s="113" t="s">
        <v>849</v>
      </c>
      <c r="M29" s="93">
        <v>26.347663139329807</v>
      </c>
      <c r="N29" s="94">
        <v>5671.5830078125</v>
      </c>
      <c r="O29" s="94">
        <v>9238.6328125</v>
      </c>
      <c r="P29" s="77"/>
      <c r="Q29" s="95"/>
      <c r="R29" s="95"/>
      <c r="S29" s="96"/>
      <c r="T29" s="51">
        <v>0</v>
      </c>
      <c r="U29" s="51">
        <v>1</v>
      </c>
      <c r="V29" s="52">
        <v>0</v>
      </c>
      <c r="W29" s="52">
        <v>0.008547</v>
      </c>
      <c r="X29" s="52">
        <v>0.014882</v>
      </c>
      <c r="Y29" s="52">
        <v>0.544708</v>
      </c>
      <c r="Z29" s="52">
        <v>0</v>
      </c>
      <c r="AA29" s="52">
        <v>0</v>
      </c>
      <c r="AB29" s="82">
        <v>29</v>
      </c>
      <c r="AC29" s="82"/>
      <c r="AD29" s="97"/>
      <c r="AE29" s="84" t="s">
        <v>489</v>
      </c>
      <c r="AF29" s="84">
        <v>136</v>
      </c>
      <c r="AG29" s="84">
        <v>120</v>
      </c>
      <c r="AH29" s="84">
        <v>2985</v>
      </c>
      <c r="AI29" s="84">
        <v>3949</v>
      </c>
      <c r="AJ29" s="84"/>
      <c r="AK29" s="84" t="s">
        <v>549</v>
      </c>
      <c r="AL29" s="84"/>
      <c r="AM29" s="84"/>
      <c r="AN29" s="84"/>
      <c r="AO29" s="86">
        <v>39986.19395833334</v>
      </c>
      <c r="AP29" s="84"/>
      <c r="AQ29" s="84" t="b">
        <v>0</v>
      </c>
      <c r="AR29" s="84" t="b">
        <v>0</v>
      </c>
      <c r="AS29" s="84" t="b">
        <v>0</v>
      </c>
      <c r="AT29" s="84" t="s">
        <v>431</v>
      </c>
      <c r="AU29" s="84">
        <v>9</v>
      </c>
      <c r="AV29" s="88" t="s">
        <v>692</v>
      </c>
      <c r="AW29" s="84" t="b">
        <v>0</v>
      </c>
      <c r="AX29" s="84" t="s">
        <v>760</v>
      </c>
      <c r="AY29" s="88" t="s">
        <v>787</v>
      </c>
      <c r="AZ29" s="84" t="s">
        <v>66</v>
      </c>
      <c r="BA29" s="84" t="str">
        <f>REPLACE(INDEX(GroupVertices[Group],MATCH(Vertices[[#This Row],[Vertex]],GroupVertices[Vertex],0)),1,1,"")</f>
        <v>1</v>
      </c>
      <c r="BB29" s="51"/>
      <c r="BC29" s="51"/>
      <c r="BD29" s="51"/>
      <c r="BE29" s="51"/>
      <c r="BF29" s="51" t="s">
        <v>301</v>
      </c>
      <c r="BG29" s="51" t="s">
        <v>301</v>
      </c>
      <c r="BH29" s="127" t="s">
        <v>934</v>
      </c>
      <c r="BI29" s="127" t="s">
        <v>934</v>
      </c>
      <c r="BJ29" s="127" t="s">
        <v>944</v>
      </c>
      <c r="BK29" s="127" t="s">
        <v>944</v>
      </c>
      <c r="BL29" s="127">
        <v>2</v>
      </c>
      <c r="BM29" s="130">
        <v>22.22222222222222</v>
      </c>
      <c r="BN29" s="127">
        <v>1</v>
      </c>
      <c r="BO29" s="130">
        <v>11.11111111111111</v>
      </c>
      <c r="BP29" s="127">
        <v>0</v>
      </c>
      <c r="BQ29" s="130">
        <v>0</v>
      </c>
      <c r="BR29" s="127">
        <v>6</v>
      </c>
      <c r="BS29" s="130">
        <v>66.66666666666667</v>
      </c>
      <c r="BT29" s="127">
        <v>9</v>
      </c>
      <c r="BU29" s="2"/>
      <c r="BV29" s="3"/>
      <c r="BW29" s="3"/>
      <c r="BX29" s="3"/>
      <c r="BY29" s="3"/>
    </row>
    <row r="30" spans="1:77" ht="37.9" customHeight="1">
      <c r="A30" s="14" t="s">
        <v>258</v>
      </c>
      <c r="C30" s="15"/>
      <c r="D30" s="15" t="s">
        <v>64</v>
      </c>
      <c r="E30" s="92">
        <v>248.7687211981567</v>
      </c>
      <c r="F30" s="81"/>
      <c r="G30" s="111" t="s">
        <v>726</v>
      </c>
      <c r="H30" s="15"/>
      <c r="I30" s="16" t="s">
        <v>258</v>
      </c>
      <c r="J30" s="66"/>
      <c r="K30" s="66"/>
      <c r="L30" s="113" t="s">
        <v>850</v>
      </c>
      <c r="M30" s="93">
        <v>159.47799823633156</v>
      </c>
      <c r="N30" s="94">
        <v>7697.55712890625</v>
      </c>
      <c r="O30" s="94">
        <v>5806.908203125</v>
      </c>
      <c r="P30" s="77"/>
      <c r="Q30" s="95"/>
      <c r="R30" s="95"/>
      <c r="S30" s="96"/>
      <c r="T30" s="51">
        <v>0</v>
      </c>
      <c r="U30" s="51">
        <v>1</v>
      </c>
      <c r="V30" s="52">
        <v>0</v>
      </c>
      <c r="W30" s="52">
        <v>0.008547</v>
      </c>
      <c r="X30" s="52">
        <v>0.014882</v>
      </c>
      <c r="Y30" s="52">
        <v>0.544708</v>
      </c>
      <c r="Z30" s="52">
        <v>0</v>
      </c>
      <c r="AA30" s="52">
        <v>0</v>
      </c>
      <c r="AB30" s="82">
        <v>30</v>
      </c>
      <c r="AC30" s="82"/>
      <c r="AD30" s="97"/>
      <c r="AE30" s="84" t="s">
        <v>490</v>
      </c>
      <c r="AF30" s="84">
        <v>486</v>
      </c>
      <c r="AG30" s="84">
        <v>724</v>
      </c>
      <c r="AH30" s="84">
        <v>25478</v>
      </c>
      <c r="AI30" s="84">
        <v>11104</v>
      </c>
      <c r="AJ30" s="84"/>
      <c r="AK30" s="84" t="s">
        <v>550</v>
      </c>
      <c r="AL30" s="84" t="s">
        <v>595</v>
      </c>
      <c r="AM30" s="88" t="s">
        <v>625</v>
      </c>
      <c r="AN30" s="84"/>
      <c r="AO30" s="86">
        <v>40680.510567129626</v>
      </c>
      <c r="AP30" s="88" t="s">
        <v>662</v>
      </c>
      <c r="AQ30" s="84" t="b">
        <v>0</v>
      </c>
      <c r="AR30" s="84" t="b">
        <v>0</v>
      </c>
      <c r="AS30" s="84" t="b">
        <v>0</v>
      </c>
      <c r="AT30" s="84" t="s">
        <v>431</v>
      </c>
      <c r="AU30" s="84">
        <v>4</v>
      </c>
      <c r="AV30" s="88" t="s">
        <v>692</v>
      </c>
      <c r="AW30" s="84" t="b">
        <v>0</v>
      </c>
      <c r="AX30" s="84" t="s">
        <v>760</v>
      </c>
      <c r="AY30" s="88" t="s">
        <v>788</v>
      </c>
      <c r="AZ30" s="84" t="s">
        <v>66</v>
      </c>
      <c r="BA30" s="84" t="str">
        <f>REPLACE(INDEX(GroupVertices[Group],MATCH(Vertices[[#This Row],[Vertex]],GroupVertices[Vertex],0)),1,1,"")</f>
        <v>1</v>
      </c>
      <c r="BB30" s="51"/>
      <c r="BC30" s="51"/>
      <c r="BD30" s="51"/>
      <c r="BE30" s="51"/>
      <c r="BF30" s="51" t="s">
        <v>301</v>
      </c>
      <c r="BG30" s="51" t="s">
        <v>301</v>
      </c>
      <c r="BH30" s="127" t="s">
        <v>934</v>
      </c>
      <c r="BI30" s="127" t="s">
        <v>934</v>
      </c>
      <c r="BJ30" s="127" t="s">
        <v>944</v>
      </c>
      <c r="BK30" s="127" t="s">
        <v>944</v>
      </c>
      <c r="BL30" s="127">
        <v>2</v>
      </c>
      <c r="BM30" s="130">
        <v>22.22222222222222</v>
      </c>
      <c r="BN30" s="127">
        <v>1</v>
      </c>
      <c r="BO30" s="130">
        <v>11.11111111111111</v>
      </c>
      <c r="BP30" s="127">
        <v>0</v>
      </c>
      <c r="BQ30" s="130">
        <v>0</v>
      </c>
      <c r="BR30" s="127">
        <v>6</v>
      </c>
      <c r="BS30" s="130">
        <v>66.66666666666667</v>
      </c>
      <c r="BT30" s="127">
        <v>9</v>
      </c>
      <c r="BU30" s="2"/>
      <c r="BV30" s="3"/>
      <c r="BW30" s="3"/>
      <c r="BX30" s="3"/>
      <c r="BY30" s="3"/>
    </row>
    <row r="31" spans="1:77" ht="37.9" customHeight="1">
      <c r="A31" s="14" t="s">
        <v>259</v>
      </c>
      <c r="C31" s="15"/>
      <c r="D31" s="15" t="s">
        <v>64</v>
      </c>
      <c r="E31" s="92">
        <v>310.6774193548387</v>
      </c>
      <c r="F31" s="81"/>
      <c r="G31" s="111" t="s">
        <v>727</v>
      </c>
      <c r="H31" s="15"/>
      <c r="I31" s="16" t="s">
        <v>259</v>
      </c>
      <c r="J31" s="66"/>
      <c r="K31" s="66"/>
      <c r="L31" s="113" t="s">
        <v>851</v>
      </c>
      <c r="M31" s="93">
        <v>272.5506172839506</v>
      </c>
      <c r="N31" s="94">
        <v>2458.931884765625</v>
      </c>
      <c r="O31" s="94">
        <v>1304.198486328125</v>
      </c>
      <c r="P31" s="77"/>
      <c r="Q31" s="95"/>
      <c r="R31" s="95"/>
      <c r="S31" s="96"/>
      <c r="T31" s="51">
        <v>0</v>
      </c>
      <c r="U31" s="51">
        <v>1</v>
      </c>
      <c r="V31" s="52">
        <v>0</v>
      </c>
      <c r="W31" s="52">
        <v>0.008547</v>
      </c>
      <c r="X31" s="52">
        <v>0.014882</v>
      </c>
      <c r="Y31" s="52">
        <v>0.544708</v>
      </c>
      <c r="Z31" s="52">
        <v>0</v>
      </c>
      <c r="AA31" s="52">
        <v>0</v>
      </c>
      <c r="AB31" s="82">
        <v>31</v>
      </c>
      <c r="AC31" s="82"/>
      <c r="AD31" s="97"/>
      <c r="AE31" s="84" t="s">
        <v>491</v>
      </c>
      <c r="AF31" s="84">
        <v>5000</v>
      </c>
      <c r="AG31" s="84">
        <v>1237</v>
      </c>
      <c r="AH31" s="84">
        <v>79479</v>
      </c>
      <c r="AI31" s="84">
        <v>33955</v>
      </c>
      <c r="AJ31" s="84"/>
      <c r="AK31" s="84" t="s">
        <v>551</v>
      </c>
      <c r="AL31" s="84" t="s">
        <v>596</v>
      </c>
      <c r="AM31" s="84"/>
      <c r="AN31" s="84"/>
      <c r="AO31" s="86">
        <v>39989.85296296296</v>
      </c>
      <c r="AP31" s="84"/>
      <c r="AQ31" s="84" t="b">
        <v>1</v>
      </c>
      <c r="AR31" s="84" t="b">
        <v>0</v>
      </c>
      <c r="AS31" s="84" t="b">
        <v>0</v>
      </c>
      <c r="AT31" s="84" t="s">
        <v>431</v>
      </c>
      <c r="AU31" s="84">
        <v>198</v>
      </c>
      <c r="AV31" s="88" t="s">
        <v>692</v>
      </c>
      <c r="AW31" s="84" t="b">
        <v>0</v>
      </c>
      <c r="AX31" s="84" t="s">
        <v>760</v>
      </c>
      <c r="AY31" s="88" t="s">
        <v>789</v>
      </c>
      <c r="AZ31" s="84" t="s">
        <v>66</v>
      </c>
      <c r="BA31" s="84" t="str">
        <f>REPLACE(INDEX(GroupVertices[Group],MATCH(Vertices[[#This Row],[Vertex]],GroupVertices[Vertex],0)),1,1,"")</f>
        <v>1</v>
      </c>
      <c r="BB31" s="51"/>
      <c r="BC31" s="51"/>
      <c r="BD31" s="51"/>
      <c r="BE31" s="51"/>
      <c r="BF31" s="51" t="s">
        <v>301</v>
      </c>
      <c r="BG31" s="51" t="s">
        <v>301</v>
      </c>
      <c r="BH31" s="127" t="s">
        <v>934</v>
      </c>
      <c r="BI31" s="127" t="s">
        <v>934</v>
      </c>
      <c r="BJ31" s="127" t="s">
        <v>944</v>
      </c>
      <c r="BK31" s="127" t="s">
        <v>944</v>
      </c>
      <c r="BL31" s="127">
        <v>2</v>
      </c>
      <c r="BM31" s="130">
        <v>22.22222222222222</v>
      </c>
      <c r="BN31" s="127">
        <v>1</v>
      </c>
      <c r="BO31" s="130">
        <v>11.11111111111111</v>
      </c>
      <c r="BP31" s="127">
        <v>0</v>
      </c>
      <c r="BQ31" s="130">
        <v>0</v>
      </c>
      <c r="BR31" s="127">
        <v>6</v>
      </c>
      <c r="BS31" s="130">
        <v>66.66666666666667</v>
      </c>
      <c r="BT31" s="127">
        <v>9</v>
      </c>
      <c r="BU31" s="2"/>
      <c r="BV31" s="3"/>
      <c r="BW31" s="3"/>
      <c r="BX31" s="3"/>
      <c r="BY31" s="3"/>
    </row>
    <row r="32" spans="1:77" ht="37.9" customHeight="1">
      <c r="A32" s="14" t="s">
        <v>260</v>
      </c>
      <c r="C32" s="15"/>
      <c r="D32" s="15" t="s">
        <v>64</v>
      </c>
      <c r="E32" s="92">
        <v>197.2384792626728</v>
      </c>
      <c r="F32" s="81"/>
      <c r="G32" s="111" t="s">
        <v>728</v>
      </c>
      <c r="H32" s="15"/>
      <c r="I32" s="16" t="s">
        <v>260</v>
      </c>
      <c r="J32" s="66"/>
      <c r="K32" s="66"/>
      <c r="L32" s="113" t="s">
        <v>852</v>
      </c>
      <c r="M32" s="93">
        <v>65.36102292768959</v>
      </c>
      <c r="N32" s="94">
        <v>2734.598876953125</v>
      </c>
      <c r="O32" s="94">
        <v>7511.3046875</v>
      </c>
      <c r="P32" s="77"/>
      <c r="Q32" s="95"/>
      <c r="R32" s="95"/>
      <c r="S32" s="96"/>
      <c r="T32" s="51">
        <v>0</v>
      </c>
      <c r="U32" s="51">
        <v>1</v>
      </c>
      <c r="V32" s="52">
        <v>0</v>
      </c>
      <c r="W32" s="52">
        <v>0.008547</v>
      </c>
      <c r="X32" s="52">
        <v>0.014882</v>
      </c>
      <c r="Y32" s="52">
        <v>0.544708</v>
      </c>
      <c r="Z32" s="52">
        <v>0</v>
      </c>
      <c r="AA32" s="52">
        <v>0</v>
      </c>
      <c r="AB32" s="82">
        <v>32</v>
      </c>
      <c r="AC32" s="82"/>
      <c r="AD32" s="97"/>
      <c r="AE32" s="84" t="s">
        <v>492</v>
      </c>
      <c r="AF32" s="84">
        <v>540</v>
      </c>
      <c r="AG32" s="84">
        <v>297</v>
      </c>
      <c r="AH32" s="84">
        <v>17954</v>
      </c>
      <c r="AI32" s="84">
        <v>17809</v>
      </c>
      <c r="AJ32" s="84"/>
      <c r="AK32" s="84"/>
      <c r="AL32" s="84"/>
      <c r="AM32" s="84"/>
      <c r="AN32" s="84"/>
      <c r="AO32" s="86">
        <v>42439.429918981485</v>
      </c>
      <c r="AP32" s="84"/>
      <c r="AQ32" s="84" t="b">
        <v>1</v>
      </c>
      <c r="AR32" s="84" t="b">
        <v>1</v>
      </c>
      <c r="AS32" s="84" t="b">
        <v>0</v>
      </c>
      <c r="AT32" s="84" t="s">
        <v>689</v>
      </c>
      <c r="AU32" s="84">
        <v>3</v>
      </c>
      <c r="AV32" s="84"/>
      <c r="AW32" s="84" t="b">
        <v>0</v>
      </c>
      <c r="AX32" s="84" t="s">
        <v>760</v>
      </c>
      <c r="AY32" s="88" t="s">
        <v>790</v>
      </c>
      <c r="AZ32" s="84" t="s">
        <v>66</v>
      </c>
      <c r="BA32" s="84" t="str">
        <f>REPLACE(INDEX(GroupVertices[Group],MATCH(Vertices[[#This Row],[Vertex]],GroupVertices[Vertex],0)),1,1,"")</f>
        <v>1</v>
      </c>
      <c r="BB32" s="51"/>
      <c r="BC32" s="51"/>
      <c r="BD32" s="51"/>
      <c r="BE32" s="51"/>
      <c r="BF32" s="51" t="s">
        <v>301</v>
      </c>
      <c r="BG32" s="51" t="s">
        <v>301</v>
      </c>
      <c r="BH32" s="127" t="s">
        <v>934</v>
      </c>
      <c r="BI32" s="127" t="s">
        <v>934</v>
      </c>
      <c r="BJ32" s="127" t="s">
        <v>944</v>
      </c>
      <c r="BK32" s="127" t="s">
        <v>944</v>
      </c>
      <c r="BL32" s="127">
        <v>2</v>
      </c>
      <c r="BM32" s="130">
        <v>22.22222222222222</v>
      </c>
      <c r="BN32" s="127">
        <v>1</v>
      </c>
      <c r="BO32" s="130">
        <v>11.11111111111111</v>
      </c>
      <c r="BP32" s="127">
        <v>0</v>
      </c>
      <c r="BQ32" s="130">
        <v>0</v>
      </c>
      <c r="BR32" s="127">
        <v>6</v>
      </c>
      <c r="BS32" s="130">
        <v>66.66666666666667</v>
      </c>
      <c r="BT32" s="127">
        <v>9</v>
      </c>
      <c r="BU32" s="2"/>
      <c r="BV32" s="3"/>
      <c r="BW32" s="3"/>
      <c r="BX32" s="3"/>
      <c r="BY32" s="3"/>
    </row>
    <row r="33" spans="1:77" ht="37.9" customHeight="1">
      <c r="A33" s="14" t="s">
        <v>261</v>
      </c>
      <c r="C33" s="15"/>
      <c r="D33" s="15" t="s">
        <v>64</v>
      </c>
      <c r="E33" s="92">
        <v>251.66503456221199</v>
      </c>
      <c r="F33" s="81"/>
      <c r="G33" s="111" t="s">
        <v>729</v>
      </c>
      <c r="H33" s="15"/>
      <c r="I33" s="16" t="s">
        <v>261</v>
      </c>
      <c r="J33" s="66"/>
      <c r="K33" s="66"/>
      <c r="L33" s="113" t="s">
        <v>853</v>
      </c>
      <c r="M33" s="93">
        <v>164.76794532627866</v>
      </c>
      <c r="N33" s="94">
        <v>4193.47412109375</v>
      </c>
      <c r="O33" s="94">
        <v>7460.71044921875</v>
      </c>
      <c r="P33" s="77"/>
      <c r="Q33" s="95"/>
      <c r="R33" s="95"/>
      <c r="S33" s="96"/>
      <c r="T33" s="51">
        <v>0</v>
      </c>
      <c r="U33" s="51">
        <v>1</v>
      </c>
      <c r="V33" s="52">
        <v>0</v>
      </c>
      <c r="W33" s="52">
        <v>0.008547</v>
      </c>
      <c r="X33" s="52">
        <v>0.014882</v>
      </c>
      <c r="Y33" s="52">
        <v>0.544708</v>
      </c>
      <c r="Z33" s="52">
        <v>0</v>
      </c>
      <c r="AA33" s="52">
        <v>0</v>
      </c>
      <c r="AB33" s="82">
        <v>33</v>
      </c>
      <c r="AC33" s="82"/>
      <c r="AD33" s="97"/>
      <c r="AE33" s="84" t="s">
        <v>493</v>
      </c>
      <c r="AF33" s="84">
        <v>366</v>
      </c>
      <c r="AG33" s="84">
        <v>748</v>
      </c>
      <c r="AH33" s="84">
        <v>24332</v>
      </c>
      <c r="AI33" s="84">
        <v>69333</v>
      </c>
      <c r="AJ33" s="84"/>
      <c r="AK33" s="84" t="s">
        <v>552</v>
      </c>
      <c r="AL33" s="84" t="s">
        <v>597</v>
      </c>
      <c r="AM33" s="88" t="s">
        <v>626</v>
      </c>
      <c r="AN33" s="84"/>
      <c r="AO33" s="86">
        <v>39895.85089120371</v>
      </c>
      <c r="AP33" s="88" t="s">
        <v>663</v>
      </c>
      <c r="AQ33" s="84" t="b">
        <v>0</v>
      </c>
      <c r="AR33" s="84" t="b">
        <v>0</v>
      </c>
      <c r="AS33" s="84" t="b">
        <v>1</v>
      </c>
      <c r="AT33" s="84" t="s">
        <v>431</v>
      </c>
      <c r="AU33" s="84">
        <v>16</v>
      </c>
      <c r="AV33" s="88" t="s">
        <v>692</v>
      </c>
      <c r="AW33" s="84" t="b">
        <v>0</v>
      </c>
      <c r="AX33" s="84" t="s">
        <v>760</v>
      </c>
      <c r="AY33" s="88" t="s">
        <v>791</v>
      </c>
      <c r="AZ33" s="84" t="s">
        <v>66</v>
      </c>
      <c r="BA33" s="84" t="str">
        <f>REPLACE(INDEX(GroupVertices[Group],MATCH(Vertices[[#This Row],[Vertex]],GroupVertices[Vertex],0)),1,1,"")</f>
        <v>1</v>
      </c>
      <c r="BB33" s="51"/>
      <c r="BC33" s="51"/>
      <c r="BD33" s="51"/>
      <c r="BE33" s="51"/>
      <c r="BF33" s="51" t="s">
        <v>301</v>
      </c>
      <c r="BG33" s="51" t="s">
        <v>301</v>
      </c>
      <c r="BH33" s="127" t="s">
        <v>934</v>
      </c>
      <c r="BI33" s="127" t="s">
        <v>934</v>
      </c>
      <c r="BJ33" s="127" t="s">
        <v>944</v>
      </c>
      <c r="BK33" s="127" t="s">
        <v>944</v>
      </c>
      <c r="BL33" s="127">
        <v>2</v>
      </c>
      <c r="BM33" s="130">
        <v>22.22222222222222</v>
      </c>
      <c r="BN33" s="127">
        <v>1</v>
      </c>
      <c r="BO33" s="130">
        <v>11.11111111111111</v>
      </c>
      <c r="BP33" s="127">
        <v>0</v>
      </c>
      <c r="BQ33" s="130">
        <v>0</v>
      </c>
      <c r="BR33" s="127">
        <v>6</v>
      </c>
      <c r="BS33" s="130">
        <v>66.66666666666667</v>
      </c>
      <c r="BT33" s="127">
        <v>9</v>
      </c>
      <c r="BU33" s="2"/>
      <c r="BV33" s="3"/>
      <c r="BW33" s="3"/>
      <c r="BX33" s="3"/>
      <c r="BY33" s="3"/>
    </row>
    <row r="34" spans="1:77" ht="37.9" customHeight="1">
      <c r="A34" s="14" t="s">
        <v>262</v>
      </c>
      <c r="C34" s="15"/>
      <c r="D34" s="15" t="s">
        <v>64</v>
      </c>
      <c r="E34" s="92">
        <v>227.77044930875576</v>
      </c>
      <c r="F34" s="81"/>
      <c r="G34" s="111" t="s">
        <v>730</v>
      </c>
      <c r="H34" s="15"/>
      <c r="I34" s="16" t="s">
        <v>262</v>
      </c>
      <c r="J34" s="66"/>
      <c r="K34" s="66"/>
      <c r="L34" s="113" t="s">
        <v>854</v>
      </c>
      <c r="M34" s="93">
        <v>121.12588183421516</v>
      </c>
      <c r="N34" s="94">
        <v>5798.107421875</v>
      </c>
      <c r="O34" s="94">
        <v>3817.132080078125</v>
      </c>
      <c r="P34" s="77"/>
      <c r="Q34" s="95"/>
      <c r="R34" s="95"/>
      <c r="S34" s="96"/>
      <c r="T34" s="51">
        <v>0</v>
      </c>
      <c r="U34" s="51">
        <v>1</v>
      </c>
      <c r="V34" s="52">
        <v>0</v>
      </c>
      <c r="W34" s="52">
        <v>0.008547</v>
      </c>
      <c r="X34" s="52">
        <v>0.014882</v>
      </c>
      <c r="Y34" s="52">
        <v>0.544708</v>
      </c>
      <c r="Z34" s="52">
        <v>0</v>
      </c>
      <c r="AA34" s="52">
        <v>0</v>
      </c>
      <c r="AB34" s="82">
        <v>34</v>
      </c>
      <c r="AC34" s="82"/>
      <c r="AD34" s="97"/>
      <c r="AE34" s="84" t="s">
        <v>494</v>
      </c>
      <c r="AF34" s="84">
        <v>1265</v>
      </c>
      <c r="AG34" s="84">
        <v>550</v>
      </c>
      <c r="AH34" s="84">
        <v>138802</v>
      </c>
      <c r="AI34" s="84">
        <v>20211</v>
      </c>
      <c r="AJ34" s="84"/>
      <c r="AK34" s="84" t="s">
        <v>553</v>
      </c>
      <c r="AL34" s="84"/>
      <c r="AM34" s="84"/>
      <c r="AN34" s="84"/>
      <c r="AO34" s="86">
        <v>40654.785520833335</v>
      </c>
      <c r="AP34" s="88" t="s">
        <v>664</v>
      </c>
      <c r="AQ34" s="84" t="b">
        <v>0</v>
      </c>
      <c r="AR34" s="84" t="b">
        <v>0</v>
      </c>
      <c r="AS34" s="84" t="b">
        <v>0</v>
      </c>
      <c r="AT34" s="84" t="s">
        <v>431</v>
      </c>
      <c r="AU34" s="84">
        <v>71</v>
      </c>
      <c r="AV34" s="88" t="s">
        <v>696</v>
      </c>
      <c r="AW34" s="84" t="b">
        <v>0</v>
      </c>
      <c r="AX34" s="84" t="s">
        <v>760</v>
      </c>
      <c r="AY34" s="88" t="s">
        <v>792</v>
      </c>
      <c r="AZ34" s="84" t="s">
        <v>66</v>
      </c>
      <c r="BA34" s="84" t="str">
        <f>REPLACE(INDEX(GroupVertices[Group],MATCH(Vertices[[#This Row],[Vertex]],GroupVertices[Vertex],0)),1,1,"")</f>
        <v>1</v>
      </c>
      <c r="BB34" s="51"/>
      <c r="BC34" s="51"/>
      <c r="BD34" s="51"/>
      <c r="BE34" s="51"/>
      <c r="BF34" s="51" t="s">
        <v>301</v>
      </c>
      <c r="BG34" s="51" t="s">
        <v>301</v>
      </c>
      <c r="BH34" s="127" t="s">
        <v>934</v>
      </c>
      <c r="BI34" s="127" t="s">
        <v>934</v>
      </c>
      <c r="BJ34" s="127" t="s">
        <v>944</v>
      </c>
      <c r="BK34" s="127" t="s">
        <v>944</v>
      </c>
      <c r="BL34" s="127">
        <v>2</v>
      </c>
      <c r="BM34" s="130">
        <v>22.22222222222222</v>
      </c>
      <c r="BN34" s="127">
        <v>1</v>
      </c>
      <c r="BO34" s="130">
        <v>11.11111111111111</v>
      </c>
      <c r="BP34" s="127">
        <v>0</v>
      </c>
      <c r="BQ34" s="130">
        <v>0</v>
      </c>
      <c r="BR34" s="127">
        <v>6</v>
      </c>
      <c r="BS34" s="130">
        <v>66.66666666666667</v>
      </c>
      <c r="BT34" s="127">
        <v>9</v>
      </c>
      <c r="BU34" s="2"/>
      <c r="BV34" s="3"/>
      <c r="BW34" s="3"/>
      <c r="BX34" s="3"/>
      <c r="BY34" s="3"/>
    </row>
    <row r="35" spans="1:77" ht="37.9" customHeight="1">
      <c r="A35" s="14" t="s">
        <v>263</v>
      </c>
      <c r="C35" s="15"/>
      <c r="D35" s="15" t="s">
        <v>64</v>
      </c>
      <c r="E35" s="92">
        <v>236.09735023041475</v>
      </c>
      <c r="F35" s="81"/>
      <c r="G35" s="111" t="s">
        <v>731</v>
      </c>
      <c r="H35" s="15"/>
      <c r="I35" s="16" t="s">
        <v>263</v>
      </c>
      <c r="J35" s="66"/>
      <c r="K35" s="66"/>
      <c r="L35" s="113" t="s">
        <v>855</v>
      </c>
      <c r="M35" s="93">
        <v>136.33447971781305</v>
      </c>
      <c r="N35" s="94">
        <v>6524.74853515625</v>
      </c>
      <c r="O35" s="94">
        <v>9042.689453125</v>
      </c>
      <c r="P35" s="77"/>
      <c r="Q35" s="95"/>
      <c r="R35" s="95"/>
      <c r="S35" s="96"/>
      <c r="T35" s="51">
        <v>0</v>
      </c>
      <c r="U35" s="51">
        <v>1</v>
      </c>
      <c r="V35" s="52">
        <v>0</v>
      </c>
      <c r="W35" s="52">
        <v>0.008547</v>
      </c>
      <c r="X35" s="52">
        <v>0.014882</v>
      </c>
      <c r="Y35" s="52">
        <v>0.544708</v>
      </c>
      <c r="Z35" s="52">
        <v>0</v>
      </c>
      <c r="AA35" s="52">
        <v>0</v>
      </c>
      <c r="AB35" s="82">
        <v>35</v>
      </c>
      <c r="AC35" s="82"/>
      <c r="AD35" s="97"/>
      <c r="AE35" s="84" t="s">
        <v>495</v>
      </c>
      <c r="AF35" s="84">
        <v>677</v>
      </c>
      <c r="AG35" s="84">
        <v>619</v>
      </c>
      <c r="AH35" s="84">
        <v>30137</v>
      </c>
      <c r="AI35" s="84">
        <v>40904</v>
      </c>
      <c r="AJ35" s="84"/>
      <c r="AK35" s="84" t="s">
        <v>554</v>
      </c>
      <c r="AL35" s="84" t="s">
        <v>598</v>
      </c>
      <c r="AM35" s="84"/>
      <c r="AN35" s="84"/>
      <c r="AO35" s="86">
        <v>40067.63706018519</v>
      </c>
      <c r="AP35" s="88" t="s">
        <v>665</v>
      </c>
      <c r="AQ35" s="84" t="b">
        <v>1</v>
      </c>
      <c r="AR35" s="84" t="b">
        <v>0</v>
      </c>
      <c r="AS35" s="84" t="b">
        <v>0</v>
      </c>
      <c r="AT35" s="84" t="s">
        <v>431</v>
      </c>
      <c r="AU35" s="84">
        <v>3</v>
      </c>
      <c r="AV35" s="88" t="s">
        <v>692</v>
      </c>
      <c r="AW35" s="84" t="b">
        <v>0</v>
      </c>
      <c r="AX35" s="84" t="s">
        <v>760</v>
      </c>
      <c r="AY35" s="88" t="s">
        <v>793</v>
      </c>
      <c r="AZ35" s="84" t="s">
        <v>66</v>
      </c>
      <c r="BA35" s="84" t="str">
        <f>REPLACE(INDEX(GroupVertices[Group],MATCH(Vertices[[#This Row],[Vertex]],GroupVertices[Vertex],0)),1,1,"")</f>
        <v>1</v>
      </c>
      <c r="BB35" s="51"/>
      <c r="BC35" s="51"/>
      <c r="BD35" s="51"/>
      <c r="BE35" s="51"/>
      <c r="BF35" s="51" t="s">
        <v>301</v>
      </c>
      <c r="BG35" s="51" t="s">
        <v>301</v>
      </c>
      <c r="BH35" s="127" t="s">
        <v>934</v>
      </c>
      <c r="BI35" s="127" t="s">
        <v>934</v>
      </c>
      <c r="BJ35" s="127" t="s">
        <v>944</v>
      </c>
      <c r="BK35" s="127" t="s">
        <v>944</v>
      </c>
      <c r="BL35" s="127">
        <v>2</v>
      </c>
      <c r="BM35" s="130">
        <v>22.22222222222222</v>
      </c>
      <c r="BN35" s="127">
        <v>1</v>
      </c>
      <c r="BO35" s="130">
        <v>11.11111111111111</v>
      </c>
      <c r="BP35" s="127">
        <v>0</v>
      </c>
      <c r="BQ35" s="130">
        <v>0</v>
      </c>
      <c r="BR35" s="127">
        <v>6</v>
      </c>
      <c r="BS35" s="130">
        <v>66.66666666666667</v>
      </c>
      <c r="BT35" s="127">
        <v>9</v>
      </c>
      <c r="BU35" s="2"/>
      <c r="BV35" s="3"/>
      <c r="BW35" s="3"/>
      <c r="BX35" s="3"/>
      <c r="BY35" s="3"/>
    </row>
    <row r="36" spans="1:77" ht="37.9" customHeight="1">
      <c r="A36" s="14" t="s">
        <v>264</v>
      </c>
      <c r="C36" s="15"/>
      <c r="D36" s="15" t="s">
        <v>64</v>
      </c>
      <c r="E36" s="92">
        <v>182.636232718894</v>
      </c>
      <c r="F36" s="81"/>
      <c r="G36" s="111" t="s">
        <v>732</v>
      </c>
      <c r="H36" s="15"/>
      <c r="I36" s="16" t="s">
        <v>264</v>
      </c>
      <c r="J36" s="66"/>
      <c r="K36" s="66"/>
      <c r="L36" s="113" t="s">
        <v>856</v>
      </c>
      <c r="M36" s="93">
        <v>38.69087301587302</v>
      </c>
      <c r="N36" s="94">
        <v>6823.83740234375</v>
      </c>
      <c r="O36" s="94">
        <v>1123.013427734375</v>
      </c>
      <c r="P36" s="77"/>
      <c r="Q36" s="95"/>
      <c r="R36" s="95"/>
      <c r="S36" s="96"/>
      <c r="T36" s="51">
        <v>0</v>
      </c>
      <c r="U36" s="51">
        <v>1</v>
      </c>
      <c r="V36" s="52">
        <v>0</v>
      </c>
      <c r="W36" s="52">
        <v>0.008547</v>
      </c>
      <c r="X36" s="52">
        <v>0.014882</v>
      </c>
      <c r="Y36" s="52">
        <v>0.544708</v>
      </c>
      <c r="Z36" s="52">
        <v>0</v>
      </c>
      <c r="AA36" s="52">
        <v>0</v>
      </c>
      <c r="AB36" s="82">
        <v>36</v>
      </c>
      <c r="AC36" s="82"/>
      <c r="AD36" s="97"/>
      <c r="AE36" s="84" t="s">
        <v>496</v>
      </c>
      <c r="AF36" s="84">
        <v>136</v>
      </c>
      <c r="AG36" s="84">
        <v>176</v>
      </c>
      <c r="AH36" s="84">
        <v>28326</v>
      </c>
      <c r="AI36" s="84">
        <v>103488</v>
      </c>
      <c r="AJ36" s="84"/>
      <c r="AK36" s="84"/>
      <c r="AL36" s="84" t="s">
        <v>596</v>
      </c>
      <c r="AM36" s="84"/>
      <c r="AN36" s="84"/>
      <c r="AO36" s="86">
        <v>41471.98951388889</v>
      </c>
      <c r="AP36" s="84"/>
      <c r="AQ36" s="84" t="b">
        <v>1</v>
      </c>
      <c r="AR36" s="84" t="b">
        <v>0</v>
      </c>
      <c r="AS36" s="84" t="b">
        <v>0</v>
      </c>
      <c r="AT36" s="84" t="s">
        <v>431</v>
      </c>
      <c r="AU36" s="84">
        <v>4</v>
      </c>
      <c r="AV36" s="88" t="s">
        <v>692</v>
      </c>
      <c r="AW36" s="84" t="b">
        <v>0</v>
      </c>
      <c r="AX36" s="84" t="s">
        <v>760</v>
      </c>
      <c r="AY36" s="88" t="s">
        <v>794</v>
      </c>
      <c r="AZ36" s="84" t="s">
        <v>66</v>
      </c>
      <c r="BA36" s="84" t="str">
        <f>REPLACE(INDEX(GroupVertices[Group],MATCH(Vertices[[#This Row],[Vertex]],GroupVertices[Vertex],0)),1,1,"")</f>
        <v>1</v>
      </c>
      <c r="BB36" s="51"/>
      <c r="BC36" s="51"/>
      <c r="BD36" s="51"/>
      <c r="BE36" s="51"/>
      <c r="BF36" s="51" t="s">
        <v>301</v>
      </c>
      <c r="BG36" s="51" t="s">
        <v>301</v>
      </c>
      <c r="BH36" s="127" t="s">
        <v>934</v>
      </c>
      <c r="BI36" s="127" t="s">
        <v>934</v>
      </c>
      <c r="BJ36" s="127" t="s">
        <v>944</v>
      </c>
      <c r="BK36" s="127" t="s">
        <v>944</v>
      </c>
      <c r="BL36" s="127">
        <v>2</v>
      </c>
      <c r="BM36" s="130">
        <v>22.22222222222222</v>
      </c>
      <c r="BN36" s="127">
        <v>1</v>
      </c>
      <c r="BO36" s="130">
        <v>11.11111111111111</v>
      </c>
      <c r="BP36" s="127">
        <v>0</v>
      </c>
      <c r="BQ36" s="130">
        <v>0</v>
      </c>
      <c r="BR36" s="127">
        <v>6</v>
      </c>
      <c r="BS36" s="130">
        <v>66.66666666666667</v>
      </c>
      <c r="BT36" s="127">
        <v>9</v>
      </c>
      <c r="BU36" s="2"/>
      <c r="BV36" s="3"/>
      <c r="BW36" s="3"/>
      <c r="BX36" s="3"/>
      <c r="BY36" s="3"/>
    </row>
    <row r="37" spans="1:77" ht="37.9" customHeight="1">
      <c r="A37" s="14" t="s">
        <v>265</v>
      </c>
      <c r="C37" s="15"/>
      <c r="D37" s="15" t="s">
        <v>64</v>
      </c>
      <c r="E37" s="92">
        <v>215.34043778801845</v>
      </c>
      <c r="F37" s="81"/>
      <c r="G37" s="111" t="s">
        <v>733</v>
      </c>
      <c r="H37" s="15"/>
      <c r="I37" s="16" t="s">
        <v>265</v>
      </c>
      <c r="J37" s="66"/>
      <c r="K37" s="66"/>
      <c r="L37" s="113" t="s">
        <v>857</v>
      </c>
      <c r="M37" s="93">
        <v>98.4231922398589</v>
      </c>
      <c r="N37" s="94">
        <v>8024.0234375</v>
      </c>
      <c r="O37" s="94">
        <v>8029.220703125</v>
      </c>
      <c r="P37" s="77"/>
      <c r="Q37" s="95"/>
      <c r="R37" s="95"/>
      <c r="S37" s="96"/>
      <c r="T37" s="51">
        <v>0</v>
      </c>
      <c r="U37" s="51">
        <v>1</v>
      </c>
      <c r="V37" s="52">
        <v>0</v>
      </c>
      <c r="W37" s="52">
        <v>0.008547</v>
      </c>
      <c r="X37" s="52">
        <v>0.014882</v>
      </c>
      <c r="Y37" s="52">
        <v>0.544708</v>
      </c>
      <c r="Z37" s="52">
        <v>0</v>
      </c>
      <c r="AA37" s="52">
        <v>0</v>
      </c>
      <c r="AB37" s="82">
        <v>37</v>
      </c>
      <c r="AC37" s="82"/>
      <c r="AD37" s="97"/>
      <c r="AE37" s="84" t="s">
        <v>497</v>
      </c>
      <c r="AF37" s="84">
        <v>1235</v>
      </c>
      <c r="AG37" s="84">
        <v>447</v>
      </c>
      <c r="AH37" s="84">
        <v>8844</v>
      </c>
      <c r="AI37" s="84">
        <v>6230</v>
      </c>
      <c r="AJ37" s="84"/>
      <c r="AK37" s="84" t="s">
        <v>555</v>
      </c>
      <c r="AL37" s="84" t="s">
        <v>599</v>
      </c>
      <c r="AM37" s="84"/>
      <c r="AN37" s="84"/>
      <c r="AO37" s="86">
        <v>40003.08894675926</v>
      </c>
      <c r="AP37" s="88" t="s">
        <v>666</v>
      </c>
      <c r="AQ37" s="84" t="b">
        <v>0</v>
      </c>
      <c r="AR37" s="84" t="b">
        <v>0</v>
      </c>
      <c r="AS37" s="84" t="b">
        <v>0</v>
      </c>
      <c r="AT37" s="84" t="s">
        <v>431</v>
      </c>
      <c r="AU37" s="84">
        <v>14</v>
      </c>
      <c r="AV37" s="88" t="s">
        <v>694</v>
      </c>
      <c r="AW37" s="84" t="b">
        <v>0</v>
      </c>
      <c r="AX37" s="84" t="s">
        <v>760</v>
      </c>
      <c r="AY37" s="88" t="s">
        <v>795</v>
      </c>
      <c r="AZ37" s="84" t="s">
        <v>66</v>
      </c>
      <c r="BA37" s="84" t="str">
        <f>REPLACE(INDEX(GroupVertices[Group],MATCH(Vertices[[#This Row],[Vertex]],GroupVertices[Vertex],0)),1,1,"")</f>
        <v>1</v>
      </c>
      <c r="BB37" s="51"/>
      <c r="BC37" s="51"/>
      <c r="BD37" s="51"/>
      <c r="BE37" s="51"/>
      <c r="BF37" s="51" t="s">
        <v>301</v>
      </c>
      <c r="BG37" s="51" t="s">
        <v>301</v>
      </c>
      <c r="BH37" s="127" t="s">
        <v>934</v>
      </c>
      <c r="BI37" s="127" t="s">
        <v>934</v>
      </c>
      <c r="BJ37" s="127" t="s">
        <v>944</v>
      </c>
      <c r="BK37" s="127" t="s">
        <v>944</v>
      </c>
      <c r="BL37" s="127">
        <v>2</v>
      </c>
      <c r="BM37" s="130">
        <v>22.22222222222222</v>
      </c>
      <c r="BN37" s="127">
        <v>1</v>
      </c>
      <c r="BO37" s="130">
        <v>11.11111111111111</v>
      </c>
      <c r="BP37" s="127">
        <v>0</v>
      </c>
      <c r="BQ37" s="130">
        <v>0</v>
      </c>
      <c r="BR37" s="127">
        <v>6</v>
      </c>
      <c r="BS37" s="130">
        <v>66.66666666666667</v>
      </c>
      <c r="BT37" s="127">
        <v>9</v>
      </c>
      <c r="BU37" s="2"/>
      <c r="BV37" s="3"/>
      <c r="BW37" s="3"/>
      <c r="BX37" s="3"/>
      <c r="BY37" s="3"/>
    </row>
    <row r="38" spans="1:77" ht="37.9" customHeight="1">
      <c r="A38" s="14" t="s">
        <v>266</v>
      </c>
      <c r="C38" s="15"/>
      <c r="D38" s="15" t="s">
        <v>64</v>
      </c>
      <c r="E38" s="92">
        <v>232.3562788018433</v>
      </c>
      <c r="F38" s="81"/>
      <c r="G38" s="111" t="s">
        <v>734</v>
      </c>
      <c r="H38" s="15"/>
      <c r="I38" s="16" t="s">
        <v>266</v>
      </c>
      <c r="J38" s="66"/>
      <c r="K38" s="66"/>
      <c r="L38" s="113" t="s">
        <v>858</v>
      </c>
      <c r="M38" s="93">
        <v>129.50163139329806</v>
      </c>
      <c r="N38" s="94">
        <v>6547.3515625</v>
      </c>
      <c r="O38" s="94">
        <v>5030.9228515625</v>
      </c>
      <c r="P38" s="77"/>
      <c r="Q38" s="95"/>
      <c r="R38" s="95"/>
      <c r="S38" s="96"/>
      <c r="T38" s="51">
        <v>0</v>
      </c>
      <c r="U38" s="51">
        <v>1</v>
      </c>
      <c r="V38" s="52">
        <v>0</v>
      </c>
      <c r="W38" s="52">
        <v>0.008547</v>
      </c>
      <c r="X38" s="52">
        <v>0.014882</v>
      </c>
      <c r="Y38" s="52">
        <v>0.544708</v>
      </c>
      <c r="Z38" s="52">
        <v>0</v>
      </c>
      <c r="AA38" s="52">
        <v>0</v>
      </c>
      <c r="AB38" s="82">
        <v>38</v>
      </c>
      <c r="AC38" s="82"/>
      <c r="AD38" s="97"/>
      <c r="AE38" s="84" t="s">
        <v>498</v>
      </c>
      <c r="AF38" s="84">
        <v>1700</v>
      </c>
      <c r="AG38" s="84">
        <v>588</v>
      </c>
      <c r="AH38" s="84">
        <v>27348</v>
      </c>
      <c r="AI38" s="84">
        <v>25981</v>
      </c>
      <c r="AJ38" s="84"/>
      <c r="AK38" s="84" t="s">
        <v>556</v>
      </c>
      <c r="AL38" s="84" t="s">
        <v>600</v>
      </c>
      <c r="AM38" s="84"/>
      <c r="AN38" s="84"/>
      <c r="AO38" s="86">
        <v>42454.50603009259</v>
      </c>
      <c r="AP38" s="88" t="s">
        <v>667</v>
      </c>
      <c r="AQ38" s="84" t="b">
        <v>1</v>
      </c>
      <c r="AR38" s="84" t="b">
        <v>0</v>
      </c>
      <c r="AS38" s="84" t="b">
        <v>0</v>
      </c>
      <c r="AT38" s="84" t="s">
        <v>689</v>
      </c>
      <c r="AU38" s="84">
        <v>24</v>
      </c>
      <c r="AV38" s="84"/>
      <c r="AW38" s="84" t="b">
        <v>0</v>
      </c>
      <c r="AX38" s="84" t="s">
        <v>760</v>
      </c>
      <c r="AY38" s="88" t="s">
        <v>796</v>
      </c>
      <c r="AZ38" s="84" t="s">
        <v>66</v>
      </c>
      <c r="BA38" s="84" t="str">
        <f>REPLACE(INDEX(GroupVertices[Group],MATCH(Vertices[[#This Row],[Vertex]],GroupVertices[Vertex],0)),1,1,"")</f>
        <v>1</v>
      </c>
      <c r="BB38" s="51"/>
      <c r="BC38" s="51"/>
      <c r="BD38" s="51"/>
      <c r="BE38" s="51"/>
      <c r="BF38" s="51" t="s">
        <v>301</v>
      </c>
      <c r="BG38" s="51" t="s">
        <v>301</v>
      </c>
      <c r="BH38" s="127" t="s">
        <v>934</v>
      </c>
      <c r="BI38" s="127" t="s">
        <v>934</v>
      </c>
      <c r="BJ38" s="127" t="s">
        <v>944</v>
      </c>
      <c r="BK38" s="127" t="s">
        <v>944</v>
      </c>
      <c r="BL38" s="127">
        <v>2</v>
      </c>
      <c r="BM38" s="130">
        <v>22.22222222222222</v>
      </c>
      <c r="BN38" s="127">
        <v>1</v>
      </c>
      <c r="BO38" s="130">
        <v>11.11111111111111</v>
      </c>
      <c r="BP38" s="127">
        <v>0</v>
      </c>
      <c r="BQ38" s="130">
        <v>0</v>
      </c>
      <c r="BR38" s="127">
        <v>6</v>
      </c>
      <c r="BS38" s="130">
        <v>66.66666666666667</v>
      </c>
      <c r="BT38" s="127">
        <v>9</v>
      </c>
      <c r="BU38" s="2"/>
      <c r="BV38" s="3"/>
      <c r="BW38" s="3"/>
      <c r="BX38" s="3"/>
      <c r="BY38" s="3"/>
    </row>
    <row r="39" spans="1:77" ht="37.9" customHeight="1">
      <c r="A39" s="14" t="s">
        <v>267</v>
      </c>
      <c r="C39" s="15"/>
      <c r="D39" s="15" t="s">
        <v>64</v>
      </c>
      <c r="E39" s="92">
        <v>428.94354838709677</v>
      </c>
      <c r="F39" s="81"/>
      <c r="G39" s="111" t="s">
        <v>735</v>
      </c>
      <c r="H39" s="15"/>
      <c r="I39" s="16" t="s">
        <v>267</v>
      </c>
      <c r="J39" s="66"/>
      <c r="K39" s="66"/>
      <c r="L39" s="113" t="s">
        <v>859</v>
      </c>
      <c r="M39" s="93">
        <v>488.5567901234568</v>
      </c>
      <c r="N39" s="94">
        <v>1783.4405517578125</v>
      </c>
      <c r="O39" s="94">
        <v>4040.2041015625</v>
      </c>
      <c r="P39" s="77"/>
      <c r="Q39" s="95"/>
      <c r="R39" s="95"/>
      <c r="S39" s="96"/>
      <c r="T39" s="51">
        <v>0</v>
      </c>
      <c r="U39" s="51">
        <v>1</v>
      </c>
      <c r="V39" s="52">
        <v>0</v>
      </c>
      <c r="W39" s="52">
        <v>0.008547</v>
      </c>
      <c r="X39" s="52">
        <v>0.014882</v>
      </c>
      <c r="Y39" s="52">
        <v>0.544708</v>
      </c>
      <c r="Z39" s="52">
        <v>0</v>
      </c>
      <c r="AA39" s="52">
        <v>0</v>
      </c>
      <c r="AB39" s="82">
        <v>39</v>
      </c>
      <c r="AC39" s="82"/>
      <c r="AD39" s="97"/>
      <c r="AE39" s="84" t="s">
        <v>499</v>
      </c>
      <c r="AF39" s="84">
        <v>1434</v>
      </c>
      <c r="AG39" s="84">
        <v>2217</v>
      </c>
      <c r="AH39" s="84">
        <v>211801</v>
      </c>
      <c r="AI39" s="84">
        <v>16151</v>
      </c>
      <c r="AJ39" s="84"/>
      <c r="AK39" s="84" t="s">
        <v>557</v>
      </c>
      <c r="AL39" s="84" t="s">
        <v>601</v>
      </c>
      <c r="AM39" s="84"/>
      <c r="AN39" s="84"/>
      <c r="AO39" s="86">
        <v>41775.93356481481</v>
      </c>
      <c r="AP39" s="88" t="s">
        <v>668</v>
      </c>
      <c r="AQ39" s="84" t="b">
        <v>0</v>
      </c>
      <c r="AR39" s="84" t="b">
        <v>0</v>
      </c>
      <c r="AS39" s="84" t="b">
        <v>1</v>
      </c>
      <c r="AT39" s="84" t="s">
        <v>431</v>
      </c>
      <c r="AU39" s="84">
        <v>115</v>
      </c>
      <c r="AV39" s="88" t="s">
        <v>692</v>
      </c>
      <c r="AW39" s="84" t="b">
        <v>0</v>
      </c>
      <c r="AX39" s="84" t="s">
        <v>760</v>
      </c>
      <c r="AY39" s="88" t="s">
        <v>797</v>
      </c>
      <c r="AZ39" s="84" t="s">
        <v>66</v>
      </c>
      <c r="BA39" s="84" t="str">
        <f>REPLACE(INDEX(GroupVertices[Group],MATCH(Vertices[[#This Row],[Vertex]],GroupVertices[Vertex],0)),1,1,"")</f>
        <v>1</v>
      </c>
      <c r="BB39" s="51"/>
      <c r="BC39" s="51"/>
      <c r="BD39" s="51"/>
      <c r="BE39" s="51"/>
      <c r="BF39" s="51" t="s">
        <v>301</v>
      </c>
      <c r="BG39" s="51" t="s">
        <v>301</v>
      </c>
      <c r="BH39" s="127" t="s">
        <v>934</v>
      </c>
      <c r="BI39" s="127" t="s">
        <v>934</v>
      </c>
      <c r="BJ39" s="127" t="s">
        <v>944</v>
      </c>
      <c r="BK39" s="127" t="s">
        <v>944</v>
      </c>
      <c r="BL39" s="127">
        <v>2</v>
      </c>
      <c r="BM39" s="130">
        <v>22.22222222222222</v>
      </c>
      <c r="BN39" s="127">
        <v>1</v>
      </c>
      <c r="BO39" s="130">
        <v>11.11111111111111</v>
      </c>
      <c r="BP39" s="127">
        <v>0</v>
      </c>
      <c r="BQ39" s="130">
        <v>0</v>
      </c>
      <c r="BR39" s="127">
        <v>6</v>
      </c>
      <c r="BS39" s="130">
        <v>66.66666666666667</v>
      </c>
      <c r="BT39" s="127">
        <v>9</v>
      </c>
      <c r="BU39" s="2"/>
      <c r="BV39" s="3"/>
      <c r="BW39" s="3"/>
      <c r="BX39" s="3"/>
      <c r="BY39" s="3"/>
    </row>
    <row r="40" spans="1:77" ht="37.9" customHeight="1">
      <c r="A40" s="14" t="s">
        <v>268</v>
      </c>
      <c r="C40" s="15"/>
      <c r="D40" s="15" t="s">
        <v>64</v>
      </c>
      <c r="E40" s="92">
        <v>213.53024193548387</v>
      </c>
      <c r="F40" s="81"/>
      <c r="G40" s="111" t="s">
        <v>736</v>
      </c>
      <c r="H40" s="15"/>
      <c r="I40" s="16" t="s">
        <v>268</v>
      </c>
      <c r="J40" s="66"/>
      <c r="K40" s="66"/>
      <c r="L40" s="113" t="s">
        <v>860</v>
      </c>
      <c r="M40" s="93">
        <v>95.11697530864197</v>
      </c>
      <c r="N40" s="94">
        <v>7607.79443359375</v>
      </c>
      <c r="O40" s="94">
        <v>7001.74609375</v>
      </c>
      <c r="P40" s="77"/>
      <c r="Q40" s="95"/>
      <c r="R40" s="95"/>
      <c r="S40" s="96"/>
      <c r="T40" s="51">
        <v>0</v>
      </c>
      <c r="U40" s="51">
        <v>1</v>
      </c>
      <c r="V40" s="52">
        <v>0</v>
      </c>
      <c r="W40" s="52">
        <v>0.008547</v>
      </c>
      <c r="X40" s="52">
        <v>0.014882</v>
      </c>
      <c r="Y40" s="52">
        <v>0.544708</v>
      </c>
      <c r="Z40" s="52">
        <v>0</v>
      </c>
      <c r="AA40" s="52">
        <v>0</v>
      </c>
      <c r="AB40" s="82">
        <v>40</v>
      </c>
      <c r="AC40" s="82"/>
      <c r="AD40" s="97"/>
      <c r="AE40" s="84" t="s">
        <v>500</v>
      </c>
      <c r="AF40" s="84">
        <v>898</v>
      </c>
      <c r="AG40" s="84">
        <v>432</v>
      </c>
      <c r="AH40" s="84">
        <v>11217</v>
      </c>
      <c r="AI40" s="84">
        <v>11924</v>
      </c>
      <c r="AJ40" s="84"/>
      <c r="AK40" s="84"/>
      <c r="AL40" s="84"/>
      <c r="AM40" s="84"/>
      <c r="AN40" s="84"/>
      <c r="AO40" s="86">
        <v>40346.8197337963</v>
      </c>
      <c r="AP40" s="88" t="s">
        <v>669</v>
      </c>
      <c r="AQ40" s="84" t="b">
        <v>0</v>
      </c>
      <c r="AR40" s="84" t="b">
        <v>0</v>
      </c>
      <c r="AS40" s="84" t="b">
        <v>1</v>
      </c>
      <c r="AT40" s="84" t="s">
        <v>431</v>
      </c>
      <c r="AU40" s="84">
        <v>20</v>
      </c>
      <c r="AV40" s="88" t="s">
        <v>692</v>
      </c>
      <c r="AW40" s="84" t="b">
        <v>0</v>
      </c>
      <c r="AX40" s="84" t="s">
        <v>760</v>
      </c>
      <c r="AY40" s="88" t="s">
        <v>798</v>
      </c>
      <c r="AZ40" s="84" t="s">
        <v>66</v>
      </c>
      <c r="BA40" s="84" t="str">
        <f>REPLACE(INDEX(GroupVertices[Group],MATCH(Vertices[[#This Row],[Vertex]],GroupVertices[Vertex],0)),1,1,"")</f>
        <v>1</v>
      </c>
      <c r="BB40" s="51"/>
      <c r="BC40" s="51"/>
      <c r="BD40" s="51"/>
      <c r="BE40" s="51"/>
      <c r="BF40" s="51" t="s">
        <v>301</v>
      </c>
      <c r="BG40" s="51" t="s">
        <v>301</v>
      </c>
      <c r="BH40" s="127" t="s">
        <v>934</v>
      </c>
      <c r="BI40" s="127" t="s">
        <v>934</v>
      </c>
      <c r="BJ40" s="127" t="s">
        <v>944</v>
      </c>
      <c r="BK40" s="127" t="s">
        <v>944</v>
      </c>
      <c r="BL40" s="127">
        <v>2</v>
      </c>
      <c r="BM40" s="130">
        <v>22.22222222222222</v>
      </c>
      <c r="BN40" s="127">
        <v>1</v>
      </c>
      <c r="BO40" s="130">
        <v>11.11111111111111</v>
      </c>
      <c r="BP40" s="127">
        <v>0</v>
      </c>
      <c r="BQ40" s="130">
        <v>0</v>
      </c>
      <c r="BR40" s="127">
        <v>6</v>
      </c>
      <c r="BS40" s="130">
        <v>66.66666666666667</v>
      </c>
      <c r="BT40" s="127">
        <v>9</v>
      </c>
      <c r="BU40" s="2"/>
      <c r="BV40" s="3"/>
      <c r="BW40" s="3"/>
      <c r="BX40" s="3"/>
      <c r="BY40" s="3"/>
    </row>
    <row r="41" spans="1:77" ht="37.9" customHeight="1">
      <c r="A41" s="14" t="s">
        <v>269</v>
      </c>
      <c r="C41" s="15"/>
      <c r="D41" s="15" t="s">
        <v>64</v>
      </c>
      <c r="E41" s="92">
        <v>391.5328341013825</v>
      </c>
      <c r="F41" s="81"/>
      <c r="G41" s="111" t="s">
        <v>737</v>
      </c>
      <c r="H41" s="15"/>
      <c r="I41" s="16" t="s">
        <v>269</v>
      </c>
      <c r="J41" s="66"/>
      <c r="K41" s="66"/>
      <c r="L41" s="113" t="s">
        <v>861</v>
      </c>
      <c r="M41" s="93">
        <v>420.22830687830685</v>
      </c>
      <c r="N41" s="94">
        <v>3313.042724609375</v>
      </c>
      <c r="O41" s="94">
        <v>2007.812255859375</v>
      </c>
      <c r="P41" s="77"/>
      <c r="Q41" s="95"/>
      <c r="R41" s="95"/>
      <c r="S41" s="96"/>
      <c r="T41" s="51">
        <v>0</v>
      </c>
      <c r="U41" s="51">
        <v>1</v>
      </c>
      <c r="V41" s="52">
        <v>0</v>
      </c>
      <c r="W41" s="52">
        <v>0.008547</v>
      </c>
      <c r="X41" s="52">
        <v>0.014882</v>
      </c>
      <c r="Y41" s="52">
        <v>0.544708</v>
      </c>
      <c r="Z41" s="52">
        <v>0</v>
      </c>
      <c r="AA41" s="52">
        <v>0</v>
      </c>
      <c r="AB41" s="82">
        <v>41</v>
      </c>
      <c r="AC41" s="82"/>
      <c r="AD41" s="97"/>
      <c r="AE41" s="84" t="s">
        <v>501</v>
      </c>
      <c r="AF41" s="84">
        <v>973</v>
      </c>
      <c r="AG41" s="84">
        <v>1907</v>
      </c>
      <c r="AH41" s="84">
        <v>24202</v>
      </c>
      <c r="AI41" s="84">
        <v>8683</v>
      </c>
      <c r="AJ41" s="84"/>
      <c r="AK41" s="84" t="s">
        <v>558</v>
      </c>
      <c r="AL41" s="84" t="s">
        <v>602</v>
      </c>
      <c r="AM41" s="88" t="s">
        <v>627</v>
      </c>
      <c r="AN41" s="84"/>
      <c r="AO41" s="86">
        <v>41725.180555555555</v>
      </c>
      <c r="AP41" s="88" t="s">
        <v>670</v>
      </c>
      <c r="AQ41" s="84" t="b">
        <v>0</v>
      </c>
      <c r="AR41" s="84" t="b">
        <v>0</v>
      </c>
      <c r="AS41" s="84" t="b">
        <v>1</v>
      </c>
      <c r="AT41" s="84" t="s">
        <v>431</v>
      </c>
      <c r="AU41" s="84">
        <v>212</v>
      </c>
      <c r="AV41" s="88" t="s">
        <v>696</v>
      </c>
      <c r="AW41" s="84" t="b">
        <v>0</v>
      </c>
      <c r="AX41" s="84" t="s">
        <v>760</v>
      </c>
      <c r="AY41" s="88" t="s">
        <v>799</v>
      </c>
      <c r="AZ41" s="84" t="s">
        <v>66</v>
      </c>
      <c r="BA41" s="84" t="str">
        <f>REPLACE(INDEX(GroupVertices[Group],MATCH(Vertices[[#This Row],[Vertex]],GroupVertices[Vertex],0)),1,1,"")</f>
        <v>1</v>
      </c>
      <c r="BB41" s="51"/>
      <c r="BC41" s="51"/>
      <c r="BD41" s="51"/>
      <c r="BE41" s="51"/>
      <c r="BF41" s="51" t="s">
        <v>301</v>
      </c>
      <c r="BG41" s="51" t="s">
        <v>301</v>
      </c>
      <c r="BH41" s="127" t="s">
        <v>934</v>
      </c>
      <c r="BI41" s="127" t="s">
        <v>934</v>
      </c>
      <c r="BJ41" s="127" t="s">
        <v>944</v>
      </c>
      <c r="BK41" s="127" t="s">
        <v>944</v>
      </c>
      <c r="BL41" s="127">
        <v>2</v>
      </c>
      <c r="BM41" s="130">
        <v>22.22222222222222</v>
      </c>
      <c r="BN41" s="127">
        <v>1</v>
      </c>
      <c r="BO41" s="130">
        <v>11.11111111111111</v>
      </c>
      <c r="BP41" s="127">
        <v>0</v>
      </c>
      <c r="BQ41" s="130">
        <v>0</v>
      </c>
      <c r="BR41" s="127">
        <v>6</v>
      </c>
      <c r="BS41" s="130">
        <v>66.66666666666667</v>
      </c>
      <c r="BT41" s="127">
        <v>9</v>
      </c>
      <c r="BU41" s="2"/>
      <c r="BV41" s="3"/>
      <c r="BW41" s="3"/>
      <c r="BX41" s="3"/>
      <c r="BY41" s="3"/>
    </row>
    <row r="42" spans="1:77" ht="37.9" customHeight="1">
      <c r="A42" s="14" t="s">
        <v>270</v>
      </c>
      <c r="C42" s="15"/>
      <c r="D42" s="15" t="s">
        <v>64</v>
      </c>
      <c r="E42" s="92">
        <v>1000</v>
      </c>
      <c r="F42" s="81"/>
      <c r="G42" s="111" t="s">
        <v>738</v>
      </c>
      <c r="H42" s="15"/>
      <c r="I42" s="16" t="s">
        <v>270</v>
      </c>
      <c r="J42" s="66"/>
      <c r="K42" s="66"/>
      <c r="L42" s="113" t="s">
        <v>862</v>
      </c>
      <c r="M42" s="93">
        <v>2134.391578483245</v>
      </c>
      <c r="N42" s="94">
        <v>1051.78076171875</v>
      </c>
      <c r="O42" s="94">
        <v>7290.564453125</v>
      </c>
      <c r="P42" s="77"/>
      <c r="Q42" s="95"/>
      <c r="R42" s="95"/>
      <c r="S42" s="96"/>
      <c r="T42" s="51">
        <v>0</v>
      </c>
      <c r="U42" s="51">
        <v>1</v>
      </c>
      <c r="V42" s="52">
        <v>0</v>
      </c>
      <c r="W42" s="52">
        <v>0.008547</v>
      </c>
      <c r="X42" s="52">
        <v>0.014882</v>
      </c>
      <c r="Y42" s="52">
        <v>0.544708</v>
      </c>
      <c r="Z42" s="52">
        <v>0</v>
      </c>
      <c r="AA42" s="52">
        <v>0</v>
      </c>
      <c r="AB42" s="82">
        <v>42</v>
      </c>
      <c r="AC42" s="82"/>
      <c r="AD42" s="97"/>
      <c r="AE42" s="84" t="s">
        <v>502</v>
      </c>
      <c r="AF42" s="84">
        <v>6642</v>
      </c>
      <c r="AG42" s="84">
        <v>9684</v>
      </c>
      <c r="AH42" s="84">
        <v>59312</v>
      </c>
      <c r="AI42" s="84">
        <v>1328</v>
      </c>
      <c r="AJ42" s="84"/>
      <c r="AK42" s="84" t="s">
        <v>559</v>
      </c>
      <c r="AL42" s="84" t="s">
        <v>603</v>
      </c>
      <c r="AM42" s="88" t="s">
        <v>628</v>
      </c>
      <c r="AN42" s="84"/>
      <c r="AO42" s="86">
        <v>39610.36574074074</v>
      </c>
      <c r="AP42" s="88" t="s">
        <v>671</v>
      </c>
      <c r="AQ42" s="84" t="b">
        <v>0</v>
      </c>
      <c r="AR42" s="84" t="b">
        <v>0</v>
      </c>
      <c r="AS42" s="84" t="b">
        <v>0</v>
      </c>
      <c r="AT42" s="84" t="s">
        <v>431</v>
      </c>
      <c r="AU42" s="84">
        <v>415</v>
      </c>
      <c r="AV42" s="88" t="s">
        <v>692</v>
      </c>
      <c r="AW42" s="84" t="b">
        <v>1</v>
      </c>
      <c r="AX42" s="84" t="s">
        <v>760</v>
      </c>
      <c r="AY42" s="88" t="s">
        <v>800</v>
      </c>
      <c r="AZ42" s="84" t="s">
        <v>66</v>
      </c>
      <c r="BA42" s="84" t="str">
        <f>REPLACE(INDEX(GroupVertices[Group],MATCH(Vertices[[#This Row],[Vertex]],GroupVertices[Vertex],0)),1,1,"")</f>
        <v>1</v>
      </c>
      <c r="BB42" s="51"/>
      <c r="BC42" s="51"/>
      <c r="BD42" s="51"/>
      <c r="BE42" s="51"/>
      <c r="BF42" s="51" t="s">
        <v>301</v>
      </c>
      <c r="BG42" s="51" t="s">
        <v>301</v>
      </c>
      <c r="BH42" s="127" t="s">
        <v>934</v>
      </c>
      <c r="BI42" s="127" t="s">
        <v>934</v>
      </c>
      <c r="BJ42" s="127" t="s">
        <v>944</v>
      </c>
      <c r="BK42" s="127" t="s">
        <v>944</v>
      </c>
      <c r="BL42" s="127">
        <v>2</v>
      </c>
      <c r="BM42" s="130">
        <v>22.22222222222222</v>
      </c>
      <c r="BN42" s="127">
        <v>1</v>
      </c>
      <c r="BO42" s="130">
        <v>11.11111111111111</v>
      </c>
      <c r="BP42" s="127">
        <v>0</v>
      </c>
      <c r="BQ42" s="130">
        <v>0</v>
      </c>
      <c r="BR42" s="127">
        <v>6</v>
      </c>
      <c r="BS42" s="130">
        <v>66.66666666666667</v>
      </c>
      <c r="BT42" s="127">
        <v>9</v>
      </c>
      <c r="BU42" s="2"/>
      <c r="BV42" s="3"/>
      <c r="BW42" s="3"/>
      <c r="BX42" s="3"/>
      <c r="BY42" s="3"/>
    </row>
    <row r="43" spans="1:77" ht="37.9" customHeight="1">
      <c r="A43" s="14" t="s">
        <v>271</v>
      </c>
      <c r="C43" s="15"/>
      <c r="D43" s="15" t="s">
        <v>64</v>
      </c>
      <c r="E43" s="92">
        <v>182.7569124423963</v>
      </c>
      <c r="F43" s="81"/>
      <c r="G43" s="111" t="s">
        <v>739</v>
      </c>
      <c r="H43" s="15"/>
      <c r="I43" s="16" t="s">
        <v>271</v>
      </c>
      <c r="J43" s="66"/>
      <c r="K43" s="66"/>
      <c r="L43" s="113" t="s">
        <v>863</v>
      </c>
      <c r="M43" s="93">
        <v>38.91128747795415</v>
      </c>
      <c r="N43" s="94">
        <v>5355.81494140625</v>
      </c>
      <c r="O43" s="94">
        <v>8158.99560546875</v>
      </c>
      <c r="P43" s="77"/>
      <c r="Q43" s="95"/>
      <c r="R43" s="95"/>
      <c r="S43" s="96"/>
      <c r="T43" s="51">
        <v>0</v>
      </c>
      <c r="U43" s="51">
        <v>1</v>
      </c>
      <c r="V43" s="52">
        <v>0</v>
      </c>
      <c r="W43" s="52">
        <v>0.008547</v>
      </c>
      <c r="X43" s="52">
        <v>0.014882</v>
      </c>
      <c r="Y43" s="52">
        <v>0.544708</v>
      </c>
      <c r="Z43" s="52">
        <v>0</v>
      </c>
      <c r="AA43" s="52">
        <v>0</v>
      </c>
      <c r="AB43" s="82">
        <v>43</v>
      </c>
      <c r="AC43" s="82"/>
      <c r="AD43" s="97"/>
      <c r="AE43" s="84" t="s">
        <v>503</v>
      </c>
      <c r="AF43" s="84">
        <v>150</v>
      </c>
      <c r="AG43" s="84">
        <v>177</v>
      </c>
      <c r="AH43" s="84">
        <v>1114</v>
      </c>
      <c r="AI43" s="84">
        <v>495</v>
      </c>
      <c r="AJ43" s="84"/>
      <c r="AK43" s="84" t="s">
        <v>560</v>
      </c>
      <c r="AL43" s="84" t="s">
        <v>604</v>
      </c>
      <c r="AM43" s="84"/>
      <c r="AN43" s="84"/>
      <c r="AO43" s="86">
        <v>39444.9705787037</v>
      </c>
      <c r="AP43" s="88" t="s">
        <v>672</v>
      </c>
      <c r="AQ43" s="84" t="b">
        <v>0</v>
      </c>
      <c r="AR43" s="84" t="b">
        <v>0</v>
      </c>
      <c r="AS43" s="84" t="b">
        <v>1</v>
      </c>
      <c r="AT43" s="84" t="s">
        <v>431</v>
      </c>
      <c r="AU43" s="84">
        <v>8</v>
      </c>
      <c r="AV43" s="88" t="s">
        <v>697</v>
      </c>
      <c r="AW43" s="84" t="b">
        <v>0</v>
      </c>
      <c r="AX43" s="84" t="s">
        <v>760</v>
      </c>
      <c r="AY43" s="88" t="s">
        <v>801</v>
      </c>
      <c r="AZ43" s="84" t="s">
        <v>66</v>
      </c>
      <c r="BA43" s="84" t="str">
        <f>REPLACE(INDEX(GroupVertices[Group],MATCH(Vertices[[#This Row],[Vertex]],GroupVertices[Vertex],0)),1,1,"")</f>
        <v>1</v>
      </c>
      <c r="BB43" s="51"/>
      <c r="BC43" s="51"/>
      <c r="BD43" s="51"/>
      <c r="BE43" s="51"/>
      <c r="BF43" s="51" t="s">
        <v>301</v>
      </c>
      <c r="BG43" s="51" t="s">
        <v>301</v>
      </c>
      <c r="BH43" s="127" t="s">
        <v>934</v>
      </c>
      <c r="BI43" s="127" t="s">
        <v>934</v>
      </c>
      <c r="BJ43" s="127" t="s">
        <v>944</v>
      </c>
      <c r="BK43" s="127" t="s">
        <v>944</v>
      </c>
      <c r="BL43" s="127">
        <v>2</v>
      </c>
      <c r="BM43" s="130">
        <v>22.22222222222222</v>
      </c>
      <c r="BN43" s="127">
        <v>1</v>
      </c>
      <c r="BO43" s="130">
        <v>11.11111111111111</v>
      </c>
      <c r="BP43" s="127">
        <v>0</v>
      </c>
      <c r="BQ43" s="130">
        <v>0</v>
      </c>
      <c r="BR43" s="127">
        <v>6</v>
      </c>
      <c r="BS43" s="130">
        <v>66.66666666666667</v>
      </c>
      <c r="BT43" s="127">
        <v>9</v>
      </c>
      <c r="BU43" s="2"/>
      <c r="BV43" s="3"/>
      <c r="BW43" s="3"/>
      <c r="BX43" s="3"/>
      <c r="BY43" s="3"/>
    </row>
    <row r="44" spans="1:77" ht="37.9" customHeight="1">
      <c r="A44" s="14" t="s">
        <v>272</v>
      </c>
      <c r="C44" s="15"/>
      <c r="D44" s="15" t="s">
        <v>64</v>
      </c>
      <c r="E44" s="92">
        <v>213.77160138248848</v>
      </c>
      <c r="F44" s="81"/>
      <c r="G44" s="111" t="s">
        <v>740</v>
      </c>
      <c r="H44" s="15"/>
      <c r="I44" s="16" t="s">
        <v>272</v>
      </c>
      <c r="J44" s="66"/>
      <c r="K44" s="66"/>
      <c r="L44" s="113" t="s">
        <v>864</v>
      </c>
      <c r="M44" s="93">
        <v>95.55780423280423</v>
      </c>
      <c r="N44" s="94">
        <v>8335.4443359375</v>
      </c>
      <c r="O44" s="94">
        <v>4809.501953125</v>
      </c>
      <c r="P44" s="77"/>
      <c r="Q44" s="95"/>
      <c r="R44" s="95"/>
      <c r="S44" s="96"/>
      <c r="T44" s="51">
        <v>0</v>
      </c>
      <c r="U44" s="51">
        <v>1</v>
      </c>
      <c r="V44" s="52">
        <v>0</v>
      </c>
      <c r="W44" s="52">
        <v>0.008547</v>
      </c>
      <c r="X44" s="52">
        <v>0.014882</v>
      </c>
      <c r="Y44" s="52">
        <v>0.544708</v>
      </c>
      <c r="Z44" s="52">
        <v>0</v>
      </c>
      <c r="AA44" s="52">
        <v>0</v>
      </c>
      <c r="AB44" s="82">
        <v>44</v>
      </c>
      <c r="AC44" s="82"/>
      <c r="AD44" s="97"/>
      <c r="AE44" s="84" t="s">
        <v>504</v>
      </c>
      <c r="AF44" s="84">
        <v>737</v>
      </c>
      <c r="AG44" s="84">
        <v>434</v>
      </c>
      <c r="AH44" s="84">
        <v>9239</v>
      </c>
      <c r="AI44" s="84">
        <v>10632</v>
      </c>
      <c r="AJ44" s="84"/>
      <c r="AK44" s="84" t="s">
        <v>561</v>
      </c>
      <c r="AL44" s="84" t="s">
        <v>605</v>
      </c>
      <c r="AM44" s="88" t="s">
        <v>629</v>
      </c>
      <c r="AN44" s="84"/>
      <c r="AO44" s="86">
        <v>40814.88644675926</v>
      </c>
      <c r="AP44" s="88" t="s">
        <v>673</v>
      </c>
      <c r="AQ44" s="84" t="b">
        <v>0</v>
      </c>
      <c r="AR44" s="84" t="b">
        <v>0</v>
      </c>
      <c r="AS44" s="84" t="b">
        <v>1</v>
      </c>
      <c r="AT44" s="84" t="s">
        <v>431</v>
      </c>
      <c r="AU44" s="84">
        <v>23</v>
      </c>
      <c r="AV44" s="88" t="s">
        <v>696</v>
      </c>
      <c r="AW44" s="84" t="b">
        <v>0</v>
      </c>
      <c r="AX44" s="84" t="s">
        <v>760</v>
      </c>
      <c r="AY44" s="88" t="s">
        <v>802</v>
      </c>
      <c r="AZ44" s="84" t="s">
        <v>66</v>
      </c>
      <c r="BA44" s="84" t="str">
        <f>REPLACE(INDEX(GroupVertices[Group],MATCH(Vertices[[#This Row],[Vertex]],GroupVertices[Vertex],0)),1,1,"")</f>
        <v>1</v>
      </c>
      <c r="BB44" s="51"/>
      <c r="BC44" s="51"/>
      <c r="BD44" s="51"/>
      <c r="BE44" s="51"/>
      <c r="BF44" s="51" t="s">
        <v>301</v>
      </c>
      <c r="BG44" s="51" t="s">
        <v>301</v>
      </c>
      <c r="BH44" s="127" t="s">
        <v>934</v>
      </c>
      <c r="BI44" s="127" t="s">
        <v>934</v>
      </c>
      <c r="BJ44" s="127" t="s">
        <v>944</v>
      </c>
      <c r="BK44" s="127" t="s">
        <v>944</v>
      </c>
      <c r="BL44" s="127">
        <v>2</v>
      </c>
      <c r="BM44" s="130">
        <v>22.22222222222222</v>
      </c>
      <c r="BN44" s="127">
        <v>1</v>
      </c>
      <c r="BO44" s="130">
        <v>11.11111111111111</v>
      </c>
      <c r="BP44" s="127">
        <v>0</v>
      </c>
      <c r="BQ44" s="130">
        <v>0</v>
      </c>
      <c r="BR44" s="127">
        <v>6</v>
      </c>
      <c r="BS44" s="130">
        <v>66.66666666666667</v>
      </c>
      <c r="BT44" s="127">
        <v>9</v>
      </c>
      <c r="BU44" s="2"/>
      <c r="BV44" s="3"/>
      <c r="BW44" s="3"/>
      <c r="BX44" s="3"/>
      <c r="BY44" s="3"/>
    </row>
    <row r="45" spans="1:77" ht="37.9" customHeight="1">
      <c r="A45" s="14" t="s">
        <v>273</v>
      </c>
      <c r="C45" s="15"/>
      <c r="D45" s="15" t="s">
        <v>64</v>
      </c>
      <c r="E45" s="92">
        <v>195.18692396313364</v>
      </c>
      <c r="F45" s="81"/>
      <c r="G45" s="111" t="s">
        <v>741</v>
      </c>
      <c r="H45" s="15"/>
      <c r="I45" s="16" t="s">
        <v>273</v>
      </c>
      <c r="J45" s="66"/>
      <c r="K45" s="66"/>
      <c r="L45" s="113" t="s">
        <v>865</v>
      </c>
      <c r="M45" s="93">
        <v>61.613977072310405</v>
      </c>
      <c r="N45" s="94">
        <v>4476.13232421875</v>
      </c>
      <c r="O45" s="94">
        <v>1562.4373779296875</v>
      </c>
      <c r="P45" s="77"/>
      <c r="Q45" s="95"/>
      <c r="R45" s="95"/>
      <c r="S45" s="96"/>
      <c r="T45" s="51">
        <v>0</v>
      </c>
      <c r="U45" s="51">
        <v>1</v>
      </c>
      <c r="V45" s="52">
        <v>0</v>
      </c>
      <c r="W45" s="52">
        <v>0.008547</v>
      </c>
      <c r="X45" s="52">
        <v>0.014882</v>
      </c>
      <c r="Y45" s="52">
        <v>0.544708</v>
      </c>
      <c r="Z45" s="52">
        <v>0</v>
      </c>
      <c r="AA45" s="52">
        <v>0</v>
      </c>
      <c r="AB45" s="82">
        <v>45</v>
      </c>
      <c r="AC45" s="82"/>
      <c r="AD45" s="97"/>
      <c r="AE45" s="84" t="s">
        <v>505</v>
      </c>
      <c r="AF45" s="84">
        <v>127</v>
      </c>
      <c r="AG45" s="84">
        <v>280</v>
      </c>
      <c r="AH45" s="84">
        <v>23638</v>
      </c>
      <c r="AI45" s="84">
        <v>37400</v>
      </c>
      <c r="AJ45" s="84"/>
      <c r="AK45" s="84"/>
      <c r="AL45" s="84"/>
      <c r="AM45" s="84"/>
      <c r="AN45" s="84"/>
      <c r="AO45" s="86">
        <v>42103.38722222222</v>
      </c>
      <c r="AP45" s="84"/>
      <c r="AQ45" s="84" t="b">
        <v>1</v>
      </c>
      <c r="AR45" s="84" t="b">
        <v>0</v>
      </c>
      <c r="AS45" s="84" t="b">
        <v>0</v>
      </c>
      <c r="AT45" s="84" t="s">
        <v>431</v>
      </c>
      <c r="AU45" s="84">
        <v>1</v>
      </c>
      <c r="AV45" s="88" t="s">
        <v>692</v>
      </c>
      <c r="AW45" s="84" t="b">
        <v>0</v>
      </c>
      <c r="AX45" s="84" t="s">
        <v>760</v>
      </c>
      <c r="AY45" s="88" t="s">
        <v>803</v>
      </c>
      <c r="AZ45" s="84" t="s">
        <v>66</v>
      </c>
      <c r="BA45" s="84" t="str">
        <f>REPLACE(INDEX(GroupVertices[Group],MATCH(Vertices[[#This Row],[Vertex]],GroupVertices[Vertex],0)),1,1,"")</f>
        <v>1</v>
      </c>
      <c r="BB45" s="51"/>
      <c r="BC45" s="51"/>
      <c r="BD45" s="51"/>
      <c r="BE45" s="51"/>
      <c r="BF45" s="51" t="s">
        <v>301</v>
      </c>
      <c r="BG45" s="51" t="s">
        <v>301</v>
      </c>
      <c r="BH45" s="127" t="s">
        <v>934</v>
      </c>
      <c r="BI45" s="127" t="s">
        <v>934</v>
      </c>
      <c r="BJ45" s="127" t="s">
        <v>944</v>
      </c>
      <c r="BK45" s="127" t="s">
        <v>944</v>
      </c>
      <c r="BL45" s="127">
        <v>2</v>
      </c>
      <c r="BM45" s="130">
        <v>22.22222222222222</v>
      </c>
      <c r="BN45" s="127">
        <v>1</v>
      </c>
      <c r="BO45" s="130">
        <v>11.11111111111111</v>
      </c>
      <c r="BP45" s="127">
        <v>0</v>
      </c>
      <c r="BQ45" s="130">
        <v>0</v>
      </c>
      <c r="BR45" s="127">
        <v>6</v>
      </c>
      <c r="BS45" s="130">
        <v>66.66666666666667</v>
      </c>
      <c r="BT45" s="127">
        <v>9</v>
      </c>
      <c r="BU45" s="2"/>
      <c r="BV45" s="3"/>
      <c r="BW45" s="3"/>
      <c r="BX45" s="3"/>
      <c r="BY45" s="3"/>
    </row>
    <row r="46" spans="1:77" ht="37.9" customHeight="1">
      <c r="A46" s="14" t="s">
        <v>274</v>
      </c>
      <c r="C46" s="15"/>
      <c r="D46" s="15" t="s">
        <v>64</v>
      </c>
      <c r="E46" s="92">
        <v>274.2321428571429</v>
      </c>
      <c r="F46" s="81"/>
      <c r="G46" s="111" t="s">
        <v>742</v>
      </c>
      <c r="H46" s="15"/>
      <c r="I46" s="16" t="s">
        <v>274</v>
      </c>
      <c r="J46" s="66"/>
      <c r="K46" s="66"/>
      <c r="L46" s="113" t="s">
        <v>866</v>
      </c>
      <c r="M46" s="93">
        <v>205.98544973544975</v>
      </c>
      <c r="N46" s="94">
        <v>1970.44873046875</v>
      </c>
      <c r="O46" s="94">
        <v>6476.564453125</v>
      </c>
      <c r="P46" s="77"/>
      <c r="Q46" s="95"/>
      <c r="R46" s="95"/>
      <c r="S46" s="96"/>
      <c r="T46" s="51">
        <v>0</v>
      </c>
      <c r="U46" s="51">
        <v>1</v>
      </c>
      <c r="V46" s="52">
        <v>0</v>
      </c>
      <c r="W46" s="52">
        <v>0.008547</v>
      </c>
      <c r="X46" s="52">
        <v>0.014882</v>
      </c>
      <c r="Y46" s="52">
        <v>0.544708</v>
      </c>
      <c r="Z46" s="52">
        <v>0</v>
      </c>
      <c r="AA46" s="52">
        <v>0</v>
      </c>
      <c r="AB46" s="82">
        <v>46</v>
      </c>
      <c r="AC46" s="82"/>
      <c r="AD46" s="97"/>
      <c r="AE46" s="84" t="s">
        <v>506</v>
      </c>
      <c r="AF46" s="84">
        <v>713</v>
      </c>
      <c r="AG46" s="84">
        <v>935</v>
      </c>
      <c r="AH46" s="84">
        <v>5400</v>
      </c>
      <c r="AI46" s="84">
        <v>5133</v>
      </c>
      <c r="AJ46" s="84"/>
      <c r="AK46" s="84" t="s">
        <v>562</v>
      </c>
      <c r="AL46" s="84" t="s">
        <v>596</v>
      </c>
      <c r="AM46" s="88" t="s">
        <v>630</v>
      </c>
      <c r="AN46" s="84"/>
      <c r="AO46" s="86">
        <v>43116.76206018519</v>
      </c>
      <c r="AP46" s="88" t="s">
        <v>674</v>
      </c>
      <c r="AQ46" s="84" t="b">
        <v>0</v>
      </c>
      <c r="AR46" s="84" t="b">
        <v>0</v>
      </c>
      <c r="AS46" s="84" t="b">
        <v>1</v>
      </c>
      <c r="AT46" s="84" t="s">
        <v>431</v>
      </c>
      <c r="AU46" s="84">
        <v>5</v>
      </c>
      <c r="AV46" s="88" t="s">
        <v>692</v>
      </c>
      <c r="AW46" s="84" t="b">
        <v>0</v>
      </c>
      <c r="AX46" s="84" t="s">
        <v>760</v>
      </c>
      <c r="AY46" s="88" t="s">
        <v>804</v>
      </c>
      <c r="AZ46" s="84" t="s">
        <v>66</v>
      </c>
      <c r="BA46" s="84" t="str">
        <f>REPLACE(INDEX(GroupVertices[Group],MATCH(Vertices[[#This Row],[Vertex]],GroupVertices[Vertex],0)),1,1,"")</f>
        <v>1</v>
      </c>
      <c r="BB46" s="51"/>
      <c r="BC46" s="51"/>
      <c r="BD46" s="51"/>
      <c r="BE46" s="51"/>
      <c r="BF46" s="51" t="s">
        <v>301</v>
      </c>
      <c r="BG46" s="51" t="s">
        <v>301</v>
      </c>
      <c r="BH46" s="127" t="s">
        <v>934</v>
      </c>
      <c r="BI46" s="127" t="s">
        <v>934</v>
      </c>
      <c r="BJ46" s="127" t="s">
        <v>944</v>
      </c>
      <c r="BK46" s="127" t="s">
        <v>944</v>
      </c>
      <c r="BL46" s="127">
        <v>2</v>
      </c>
      <c r="BM46" s="130">
        <v>22.22222222222222</v>
      </c>
      <c r="BN46" s="127">
        <v>1</v>
      </c>
      <c r="BO46" s="130">
        <v>11.11111111111111</v>
      </c>
      <c r="BP46" s="127">
        <v>0</v>
      </c>
      <c r="BQ46" s="130">
        <v>0</v>
      </c>
      <c r="BR46" s="127">
        <v>6</v>
      </c>
      <c r="BS46" s="130">
        <v>66.66666666666667</v>
      </c>
      <c r="BT46" s="127">
        <v>9</v>
      </c>
      <c r="BU46" s="2"/>
      <c r="BV46" s="3"/>
      <c r="BW46" s="3"/>
      <c r="BX46" s="3"/>
      <c r="BY46" s="3"/>
    </row>
    <row r="47" spans="1:77" ht="37.9" customHeight="1">
      <c r="A47" s="14" t="s">
        <v>275</v>
      </c>
      <c r="C47" s="15"/>
      <c r="D47" s="15" t="s">
        <v>64</v>
      </c>
      <c r="E47" s="92">
        <v>238.99366359447004</v>
      </c>
      <c r="F47" s="81"/>
      <c r="G47" s="111" t="s">
        <v>743</v>
      </c>
      <c r="H47" s="15"/>
      <c r="I47" s="16" t="s">
        <v>275</v>
      </c>
      <c r="J47" s="66"/>
      <c r="K47" s="66"/>
      <c r="L47" s="113" t="s">
        <v>867</v>
      </c>
      <c r="M47" s="93">
        <v>141.62442680776013</v>
      </c>
      <c r="N47" s="94">
        <v>8971.0869140625</v>
      </c>
      <c r="O47" s="94">
        <v>3564.62744140625</v>
      </c>
      <c r="P47" s="77"/>
      <c r="Q47" s="95"/>
      <c r="R47" s="95"/>
      <c r="S47" s="96"/>
      <c r="T47" s="51">
        <v>0</v>
      </c>
      <c r="U47" s="51">
        <v>1</v>
      </c>
      <c r="V47" s="52">
        <v>0</v>
      </c>
      <c r="W47" s="52">
        <v>0.008547</v>
      </c>
      <c r="X47" s="52">
        <v>0.014882</v>
      </c>
      <c r="Y47" s="52">
        <v>0.544708</v>
      </c>
      <c r="Z47" s="52">
        <v>0</v>
      </c>
      <c r="AA47" s="52">
        <v>0</v>
      </c>
      <c r="AB47" s="82">
        <v>47</v>
      </c>
      <c r="AC47" s="82"/>
      <c r="AD47" s="97"/>
      <c r="AE47" s="84" t="s">
        <v>507</v>
      </c>
      <c r="AF47" s="84">
        <v>1039</v>
      </c>
      <c r="AG47" s="84">
        <v>643</v>
      </c>
      <c r="AH47" s="84">
        <v>29819</v>
      </c>
      <c r="AI47" s="84">
        <v>8670</v>
      </c>
      <c r="AJ47" s="84"/>
      <c r="AK47" s="90" t="s">
        <v>563</v>
      </c>
      <c r="AL47" s="84"/>
      <c r="AM47" s="88" t="s">
        <v>631</v>
      </c>
      <c r="AN47" s="84"/>
      <c r="AO47" s="86">
        <v>40478.77070601852</v>
      </c>
      <c r="AP47" s="88" t="s">
        <v>675</v>
      </c>
      <c r="AQ47" s="84" t="b">
        <v>1</v>
      </c>
      <c r="AR47" s="84" t="b">
        <v>0</v>
      </c>
      <c r="AS47" s="84" t="b">
        <v>1</v>
      </c>
      <c r="AT47" s="84" t="s">
        <v>690</v>
      </c>
      <c r="AU47" s="84">
        <v>47</v>
      </c>
      <c r="AV47" s="88" t="s">
        <v>692</v>
      </c>
      <c r="AW47" s="84" t="b">
        <v>0</v>
      </c>
      <c r="AX47" s="84" t="s">
        <v>760</v>
      </c>
      <c r="AY47" s="88" t="s">
        <v>805</v>
      </c>
      <c r="AZ47" s="84" t="s">
        <v>66</v>
      </c>
      <c r="BA47" s="84" t="str">
        <f>REPLACE(INDEX(GroupVertices[Group],MATCH(Vertices[[#This Row],[Vertex]],GroupVertices[Vertex],0)),1,1,"")</f>
        <v>1</v>
      </c>
      <c r="BB47" s="51"/>
      <c r="BC47" s="51"/>
      <c r="BD47" s="51"/>
      <c r="BE47" s="51"/>
      <c r="BF47" s="51" t="s">
        <v>301</v>
      </c>
      <c r="BG47" s="51" t="s">
        <v>301</v>
      </c>
      <c r="BH47" s="127" t="s">
        <v>934</v>
      </c>
      <c r="BI47" s="127" t="s">
        <v>934</v>
      </c>
      <c r="BJ47" s="127" t="s">
        <v>944</v>
      </c>
      <c r="BK47" s="127" t="s">
        <v>944</v>
      </c>
      <c r="BL47" s="127">
        <v>2</v>
      </c>
      <c r="BM47" s="130">
        <v>22.22222222222222</v>
      </c>
      <c r="BN47" s="127">
        <v>1</v>
      </c>
      <c r="BO47" s="130">
        <v>11.11111111111111</v>
      </c>
      <c r="BP47" s="127">
        <v>0</v>
      </c>
      <c r="BQ47" s="130">
        <v>0</v>
      </c>
      <c r="BR47" s="127">
        <v>6</v>
      </c>
      <c r="BS47" s="130">
        <v>66.66666666666667</v>
      </c>
      <c r="BT47" s="127">
        <v>9</v>
      </c>
      <c r="BU47" s="2"/>
      <c r="BV47" s="3"/>
      <c r="BW47" s="3"/>
      <c r="BX47" s="3"/>
      <c r="BY47" s="3"/>
    </row>
    <row r="48" spans="1:77" ht="37.9" customHeight="1">
      <c r="A48" s="14" t="s">
        <v>276</v>
      </c>
      <c r="C48" s="15"/>
      <c r="D48" s="15" t="s">
        <v>64</v>
      </c>
      <c r="E48" s="92">
        <v>310.1947004608295</v>
      </c>
      <c r="F48" s="81"/>
      <c r="G48" s="111" t="s">
        <v>744</v>
      </c>
      <c r="H48" s="15"/>
      <c r="I48" s="16" t="s">
        <v>276</v>
      </c>
      <c r="J48" s="66"/>
      <c r="K48" s="66"/>
      <c r="L48" s="113" t="s">
        <v>868</v>
      </c>
      <c r="M48" s="93">
        <v>271.6689594356261</v>
      </c>
      <c r="N48" s="94">
        <v>3551.989013671875</v>
      </c>
      <c r="O48" s="94">
        <v>6273.375</v>
      </c>
      <c r="P48" s="77"/>
      <c r="Q48" s="95"/>
      <c r="R48" s="95"/>
      <c r="S48" s="96"/>
      <c r="T48" s="51">
        <v>0</v>
      </c>
      <c r="U48" s="51">
        <v>1</v>
      </c>
      <c r="V48" s="52">
        <v>0</v>
      </c>
      <c r="W48" s="52">
        <v>0.008547</v>
      </c>
      <c r="X48" s="52">
        <v>0.014882</v>
      </c>
      <c r="Y48" s="52">
        <v>0.544708</v>
      </c>
      <c r="Z48" s="52">
        <v>0</v>
      </c>
      <c r="AA48" s="52">
        <v>0</v>
      </c>
      <c r="AB48" s="82">
        <v>48</v>
      </c>
      <c r="AC48" s="82"/>
      <c r="AD48" s="97"/>
      <c r="AE48" s="84" t="s">
        <v>508</v>
      </c>
      <c r="AF48" s="84">
        <v>2366</v>
      </c>
      <c r="AG48" s="84">
        <v>1233</v>
      </c>
      <c r="AH48" s="84">
        <v>55820</v>
      </c>
      <c r="AI48" s="84">
        <v>71799</v>
      </c>
      <c r="AJ48" s="84"/>
      <c r="AK48" s="84" t="s">
        <v>564</v>
      </c>
      <c r="AL48" s="84" t="s">
        <v>606</v>
      </c>
      <c r="AM48" s="88" t="s">
        <v>632</v>
      </c>
      <c r="AN48" s="84"/>
      <c r="AO48" s="86">
        <v>39788.673622685186</v>
      </c>
      <c r="AP48" s="84"/>
      <c r="AQ48" s="84" t="b">
        <v>1</v>
      </c>
      <c r="AR48" s="84" t="b">
        <v>0</v>
      </c>
      <c r="AS48" s="84" t="b">
        <v>1</v>
      </c>
      <c r="AT48" s="84" t="s">
        <v>431</v>
      </c>
      <c r="AU48" s="84">
        <v>135</v>
      </c>
      <c r="AV48" s="88" t="s">
        <v>692</v>
      </c>
      <c r="AW48" s="84" t="b">
        <v>0</v>
      </c>
      <c r="AX48" s="84" t="s">
        <v>760</v>
      </c>
      <c r="AY48" s="88" t="s">
        <v>806</v>
      </c>
      <c r="AZ48" s="84" t="s">
        <v>66</v>
      </c>
      <c r="BA48" s="84" t="str">
        <f>REPLACE(INDEX(GroupVertices[Group],MATCH(Vertices[[#This Row],[Vertex]],GroupVertices[Vertex],0)),1,1,"")</f>
        <v>1</v>
      </c>
      <c r="BB48" s="51"/>
      <c r="BC48" s="51"/>
      <c r="BD48" s="51"/>
      <c r="BE48" s="51"/>
      <c r="BF48" s="51" t="s">
        <v>301</v>
      </c>
      <c r="BG48" s="51" t="s">
        <v>301</v>
      </c>
      <c r="BH48" s="127" t="s">
        <v>934</v>
      </c>
      <c r="BI48" s="127" t="s">
        <v>934</v>
      </c>
      <c r="BJ48" s="127" t="s">
        <v>944</v>
      </c>
      <c r="BK48" s="127" t="s">
        <v>944</v>
      </c>
      <c r="BL48" s="127">
        <v>2</v>
      </c>
      <c r="BM48" s="130">
        <v>22.22222222222222</v>
      </c>
      <c r="BN48" s="127">
        <v>1</v>
      </c>
      <c r="BO48" s="130">
        <v>11.11111111111111</v>
      </c>
      <c r="BP48" s="127">
        <v>0</v>
      </c>
      <c r="BQ48" s="130">
        <v>0</v>
      </c>
      <c r="BR48" s="127">
        <v>6</v>
      </c>
      <c r="BS48" s="130">
        <v>66.66666666666667</v>
      </c>
      <c r="BT48" s="127">
        <v>9</v>
      </c>
      <c r="BU48" s="2"/>
      <c r="BV48" s="3"/>
      <c r="BW48" s="3"/>
      <c r="BX48" s="3"/>
      <c r="BY48" s="3"/>
    </row>
    <row r="49" spans="1:77" ht="37.9" customHeight="1">
      <c r="A49" s="14" t="s">
        <v>277</v>
      </c>
      <c r="C49" s="15"/>
      <c r="D49" s="15" t="s">
        <v>64</v>
      </c>
      <c r="E49" s="92">
        <v>162.3620391705069</v>
      </c>
      <c r="F49" s="81"/>
      <c r="G49" s="111" t="s">
        <v>745</v>
      </c>
      <c r="H49" s="15"/>
      <c r="I49" s="16" t="s">
        <v>277</v>
      </c>
      <c r="J49" s="66"/>
      <c r="K49" s="66"/>
      <c r="L49" s="113" t="s">
        <v>869</v>
      </c>
      <c r="M49" s="93">
        <v>1.6612433862433862</v>
      </c>
      <c r="N49" s="94">
        <v>3608.82763671875</v>
      </c>
      <c r="O49" s="94">
        <v>9262.236328125</v>
      </c>
      <c r="P49" s="77"/>
      <c r="Q49" s="95"/>
      <c r="R49" s="95"/>
      <c r="S49" s="96"/>
      <c r="T49" s="51">
        <v>0</v>
      </c>
      <c r="U49" s="51">
        <v>1</v>
      </c>
      <c r="V49" s="52">
        <v>0</v>
      </c>
      <c r="W49" s="52">
        <v>0.008547</v>
      </c>
      <c r="X49" s="52">
        <v>0.014882</v>
      </c>
      <c r="Y49" s="52">
        <v>0.544708</v>
      </c>
      <c r="Z49" s="52">
        <v>0</v>
      </c>
      <c r="AA49" s="52">
        <v>0</v>
      </c>
      <c r="AB49" s="82">
        <v>49</v>
      </c>
      <c r="AC49" s="82"/>
      <c r="AD49" s="97"/>
      <c r="AE49" s="84" t="s">
        <v>509</v>
      </c>
      <c r="AF49" s="84">
        <v>36</v>
      </c>
      <c r="AG49" s="84">
        <v>8</v>
      </c>
      <c r="AH49" s="84">
        <v>50</v>
      </c>
      <c r="AI49" s="84">
        <v>225</v>
      </c>
      <c r="AJ49" s="84"/>
      <c r="AK49" s="84"/>
      <c r="AL49" s="84" t="s">
        <v>607</v>
      </c>
      <c r="AM49" s="84"/>
      <c r="AN49" s="84"/>
      <c r="AO49" s="86">
        <v>43369.34905092593</v>
      </c>
      <c r="AP49" s="84"/>
      <c r="AQ49" s="84" t="b">
        <v>1</v>
      </c>
      <c r="AR49" s="84" t="b">
        <v>0</v>
      </c>
      <c r="AS49" s="84" t="b">
        <v>0</v>
      </c>
      <c r="AT49" s="84" t="s">
        <v>431</v>
      </c>
      <c r="AU49" s="84">
        <v>0</v>
      </c>
      <c r="AV49" s="84"/>
      <c r="AW49" s="84" t="b">
        <v>0</v>
      </c>
      <c r="AX49" s="84" t="s">
        <v>760</v>
      </c>
      <c r="AY49" s="88" t="s">
        <v>807</v>
      </c>
      <c r="AZ49" s="84" t="s">
        <v>66</v>
      </c>
      <c r="BA49" s="84" t="str">
        <f>REPLACE(INDEX(GroupVertices[Group],MATCH(Vertices[[#This Row],[Vertex]],GroupVertices[Vertex],0)),1,1,"")</f>
        <v>1</v>
      </c>
      <c r="BB49" s="51"/>
      <c r="BC49" s="51"/>
      <c r="BD49" s="51"/>
      <c r="BE49" s="51"/>
      <c r="BF49" s="51" t="s">
        <v>301</v>
      </c>
      <c r="BG49" s="51" t="s">
        <v>301</v>
      </c>
      <c r="BH49" s="127" t="s">
        <v>934</v>
      </c>
      <c r="BI49" s="127" t="s">
        <v>934</v>
      </c>
      <c r="BJ49" s="127" t="s">
        <v>944</v>
      </c>
      <c r="BK49" s="127" t="s">
        <v>944</v>
      </c>
      <c r="BL49" s="127">
        <v>2</v>
      </c>
      <c r="BM49" s="130">
        <v>22.22222222222222</v>
      </c>
      <c r="BN49" s="127">
        <v>1</v>
      </c>
      <c r="BO49" s="130">
        <v>11.11111111111111</v>
      </c>
      <c r="BP49" s="127">
        <v>0</v>
      </c>
      <c r="BQ49" s="130">
        <v>0</v>
      </c>
      <c r="BR49" s="127">
        <v>6</v>
      </c>
      <c r="BS49" s="130">
        <v>66.66666666666667</v>
      </c>
      <c r="BT49" s="127">
        <v>9</v>
      </c>
      <c r="BU49" s="2"/>
      <c r="BV49" s="3"/>
      <c r="BW49" s="3"/>
      <c r="BX49" s="3"/>
      <c r="BY49" s="3"/>
    </row>
    <row r="50" spans="1:77" ht="37.9" customHeight="1">
      <c r="A50" s="14" t="s">
        <v>278</v>
      </c>
      <c r="C50" s="15"/>
      <c r="D50" s="15" t="s">
        <v>64</v>
      </c>
      <c r="E50" s="92">
        <v>449.9418202764977</v>
      </c>
      <c r="F50" s="81"/>
      <c r="G50" s="111" t="s">
        <v>746</v>
      </c>
      <c r="H50" s="15"/>
      <c r="I50" s="16" t="s">
        <v>278</v>
      </c>
      <c r="J50" s="66"/>
      <c r="K50" s="66"/>
      <c r="L50" s="113" t="s">
        <v>870</v>
      </c>
      <c r="M50" s="93">
        <v>526.9089065255732</v>
      </c>
      <c r="N50" s="94">
        <v>3033.45849609375</v>
      </c>
      <c r="O50" s="94">
        <v>3201.607177734375</v>
      </c>
      <c r="P50" s="77"/>
      <c r="Q50" s="95"/>
      <c r="R50" s="95"/>
      <c r="S50" s="96"/>
      <c r="T50" s="51">
        <v>0</v>
      </c>
      <c r="U50" s="51">
        <v>1</v>
      </c>
      <c r="V50" s="52">
        <v>0</v>
      </c>
      <c r="W50" s="52">
        <v>0.008547</v>
      </c>
      <c r="X50" s="52">
        <v>0.014882</v>
      </c>
      <c r="Y50" s="52">
        <v>0.544708</v>
      </c>
      <c r="Z50" s="52">
        <v>0</v>
      </c>
      <c r="AA50" s="52">
        <v>0</v>
      </c>
      <c r="AB50" s="82">
        <v>50</v>
      </c>
      <c r="AC50" s="82"/>
      <c r="AD50" s="97"/>
      <c r="AE50" s="84" t="s">
        <v>510</v>
      </c>
      <c r="AF50" s="84">
        <v>4040</v>
      </c>
      <c r="AG50" s="84">
        <v>2391</v>
      </c>
      <c r="AH50" s="84">
        <v>44701</v>
      </c>
      <c r="AI50" s="84">
        <v>17273</v>
      </c>
      <c r="AJ50" s="84"/>
      <c r="AK50" s="84" t="s">
        <v>565</v>
      </c>
      <c r="AL50" s="84" t="s">
        <v>608</v>
      </c>
      <c r="AM50" s="84"/>
      <c r="AN50" s="84"/>
      <c r="AO50" s="86">
        <v>39846.363078703704</v>
      </c>
      <c r="AP50" s="84"/>
      <c r="AQ50" s="84" t="b">
        <v>1</v>
      </c>
      <c r="AR50" s="84" t="b">
        <v>0</v>
      </c>
      <c r="AS50" s="84" t="b">
        <v>0</v>
      </c>
      <c r="AT50" s="84" t="s">
        <v>431</v>
      </c>
      <c r="AU50" s="84">
        <v>37</v>
      </c>
      <c r="AV50" s="88" t="s">
        <v>692</v>
      </c>
      <c r="AW50" s="84" t="b">
        <v>0</v>
      </c>
      <c r="AX50" s="84" t="s">
        <v>760</v>
      </c>
      <c r="AY50" s="88" t="s">
        <v>808</v>
      </c>
      <c r="AZ50" s="84" t="s">
        <v>66</v>
      </c>
      <c r="BA50" s="84" t="str">
        <f>REPLACE(INDEX(GroupVertices[Group],MATCH(Vertices[[#This Row],[Vertex]],GroupVertices[Vertex],0)),1,1,"")</f>
        <v>1</v>
      </c>
      <c r="BB50" s="51"/>
      <c r="BC50" s="51"/>
      <c r="BD50" s="51"/>
      <c r="BE50" s="51"/>
      <c r="BF50" s="51" t="s">
        <v>301</v>
      </c>
      <c r="BG50" s="51" t="s">
        <v>301</v>
      </c>
      <c r="BH50" s="127" t="s">
        <v>934</v>
      </c>
      <c r="BI50" s="127" t="s">
        <v>934</v>
      </c>
      <c r="BJ50" s="127" t="s">
        <v>944</v>
      </c>
      <c r="BK50" s="127" t="s">
        <v>944</v>
      </c>
      <c r="BL50" s="127">
        <v>2</v>
      </c>
      <c r="BM50" s="130">
        <v>22.22222222222222</v>
      </c>
      <c r="BN50" s="127">
        <v>1</v>
      </c>
      <c r="BO50" s="130">
        <v>11.11111111111111</v>
      </c>
      <c r="BP50" s="127">
        <v>0</v>
      </c>
      <c r="BQ50" s="130">
        <v>0</v>
      </c>
      <c r="BR50" s="127">
        <v>6</v>
      </c>
      <c r="BS50" s="130">
        <v>66.66666666666667</v>
      </c>
      <c r="BT50" s="127">
        <v>9</v>
      </c>
      <c r="BU50" s="2"/>
      <c r="BV50" s="3"/>
      <c r="BW50" s="3"/>
      <c r="BX50" s="3"/>
      <c r="BY50" s="3"/>
    </row>
    <row r="51" spans="1:77" ht="37.9" customHeight="1">
      <c r="A51" s="14" t="s">
        <v>279</v>
      </c>
      <c r="C51" s="15"/>
      <c r="D51" s="15" t="s">
        <v>64</v>
      </c>
      <c r="E51" s="92">
        <v>282.80040322580646</v>
      </c>
      <c r="F51" s="81"/>
      <c r="G51" s="111" t="s">
        <v>747</v>
      </c>
      <c r="H51" s="15"/>
      <c r="I51" s="16" t="s">
        <v>279</v>
      </c>
      <c r="J51" s="66"/>
      <c r="K51" s="66"/>
      <c r="L51" s="113" t="s">
        <v>871</v>
      </c>
      <c r="M51" s="93">
        <v>221.63487654320988</v>
      </c>
      <c r="N51" s="94">
        <v>5681.7353515625</v>
      </c>
      <c r="O51" s="94">
        <v>1739.9793701171875</v>
      </c>
      <c r="P51" s="77"/>
      <c r="Q51" s="95"/>
      <c r="R51" s="95"/>
      <c r="S51" s="96"/>
      <c r="T51" s="51">
        <v>0</v>
      </c>
      <c r="U51" s="51">
        <v>1</v>
      </c>
      <c r="V51" s="52">
        <v>0</v>
      </c>
      <c r="W51" s="52">
        <v>0.008547</v>
      </c>
      <c r="X51" s="52">
        <v>0.014882</v>
      </c>
      <c r="Y51" s="52">
        <v>0.544708</v>
      </c>
      <c r="Z51" s="52">
        <v>0</v>
      </c>
      <c r="AA51" s="52">
        <v>0</v>
      </c>
      <c r="AB51" s="82">
        <v>51</v>
      </c>
      <c r="AC51" s="82"/>
      <c r="AD51" s="97"/>
      <c r="AE51" s="84" t="s">
        <v>511</v>
      </c>
      <c r="AF51" s="84">
        <v>1906</v>
      </c>
      <c r="AG51" s="84">
        <v>1006</v>
      </c>
      <c r="AH51" s="84">
        <v>96633</v>
      </c>
      <c r="AI51" s="84">
        <v>1310</v>
      </c>
      <c r="AJ51" s="84"/>
      <c r="AK51" s="84" t="s">
        <v>566</v>
      </c>
      <c r="AL51" s="84" t="s">
        <v>609</v>
      </c>
      <c r="AM51" s="84"/>
      <c r="AN51" s="84"/>
      <c r="AO51" s="86">
        <v>40604.59824074074</v>
      </c>
      <c r="AP51" s="88" t="s">
        <v>676</v>
      </c>
      <c r="AQ51" s="84" t="b">
        <v>0</v>
      </c>
      <c r="AR51" s="84" t="b">
        <v>0</v>
      </c>
      <c r="AS51" s="84" t="b">
        <v>1</v>
      </c>
      <c r="AT51" s="84" t="s">
        <v>431</v>
      </c>
      <c r="AU51" s="84">
        <v>52</v>
      </c>
      <c r="AV51" s="88" t="s">
        <v>692</v>
      </c>
      <c r="AW51" s="84" t="b">
        <v>0</v>
      </c>
      <c r="AX51" s="84" t="s">
        <v>760</v>
      </c>
      <c r="AY51" s="88" t="s">
        <v>809</v>
      </c>
      <c r="AZ51" s="84" t="s">
        <v>66</v>
      </c>
      <c r="BA51" s="84" t="str">
        <f>REPLACE(INDEX(GroupVertices[Group],MATCH(Vertices[[#This Row],[Vertex]],GroupVertices[Vertex],0)),1,1,"")</f>
        <v>1</v>
      </c>
      <c r="BB51" s="51"/>
      <c r="BC51" s="51"/>
      <c r="BD51" s="51"/>
      <c r="BE51" s="51"/>
      <c r="BF51" s="51" t="s">
        <v>301</v>
      </c>
      <c r="BG51" s="51" t="s">
        <v>301</v>
      </c>
      <c r="BH51" s="127" t="s">
        <v>934</v>
      </c>
      <c r="BI51" s="127" t="s">
        <v>934</v>
      </c>
      <c r="BJ51" s="127" t="s">
        <v>944</v>
      </c>
      <c r="BK51" s="127" t="s">
        <v>944</v>
      </c>
      <c r="BL51" s="127">
        <v>2</v>
      </c>
      <c r="BM51" s="130">
        <v>22.22222222222222</v>
      </c>
      <c r="BN51" s="127">
        <v>1</v>
      </c>
      <c r="BO51" s="130">
        <v>11.11111111111111</v>
      </c>
      <c r="BP51" s="127">
        <v>0</v>
      </c>
      <c r="BQ51" s="130">
        <v>0</v>
      </c>
      <c r="BR51" s="127">
        <v>6</v>
      </c>
      <c r="BS51" s="130">
        <v>66.66666666666667</v>
      </c>
      <c r="BT51" s="127">
        <v>9</v>
      </c>
      <c r="BU51" s="2"/>
      <c r="BV51" s="3"/>
      <c r="BW51" s="3"/>
      <c r="BX51" s="3"/>
      <c r="BY51" s="3"/>
    </row>
    <row r="52" spans="1:77" ht="37.9" customHeight="1">
      <c r="A52" s="14" t="s">
        <v>280</v>
      </c>
      <c r="C52" s="15"/>
      <c r="D52" s="15" t="s">
        <v>64</v>
      </c>
      <c r="E52" s="92">
        <v>247.92396313364054</v>
      </c>
      <c r="F52" s="81"/>
      <c r="G52" s="111" t="s">
        <v>748</v>
      </c>
      <c r="H52" s="15"/>
      <c r="I52" s="16" t="s">
        <v>280</v>
      </c>
      <c r="J52" s="66"/>
      <c r="K52" s="66"/>
      <c r="L52" s="113" t="s">
        <v>872</v>
      </c>
      <c r="M52" s="93">
        <v>157.93509700176367</v>
      </c>
      <c r="N52" s="94">
        <v>462.6820983886719</v>
      </c>
      <c r="O52" s="94">
        <v>4126.37939453125</v>
      </c>
      <c r="P52" s="77"/>
      <c r="Q52" s="95"/>
      <c r="R52" s="95"/>
      <c r="S52" s="96"/>
      <c r="T52" s="51">
        <v>0</v>
      </c>
      <c r="U52" s="51">
        <v>1</v>
      </c>
      <c r="V52" s="52">
        <v>0</v>
      </c>
      <c r="W52" s="52">
        <v>0.008547</v>
      </c>
      <c r="X52" s="52">
        <v>0.014882</v>
      </c>
      <c r="Y52" s="52">
        <v>0.544708</v>
      </c>
      <c r="Z52" s="52">
        <v>0</v>
      </c>
      <c r="AA52" s="52">
        <v>0</v>
      </c>
      <c r="AB52" s="82">
        <v>52</v>
      </c>
      <c r="AC52" s="82"/>
      <c r="AD52" s="97"/>
      <c r="AE52" s="84" t="s">
        <v>512</v>
      </c>
      <c r="AF52" s="84">
        <v>485</v>
      </c>
      <c r="AG52" s="84">
        <v>717</v>
      </c>
      <c r="AH52" s="84">
        <v>1149</v>
      </c>
      <c r="AI52" s="84">
        <v>457</v>
      </c>
      <c r="AJ52" s="84"/>
      <c r="AK52" s="84" t="s">
        <v>567</v>
      </c>
      <c r="AL52" s="84" t="s">
        <v>610</v>
      </c>
      <c r="AM52" s="88" t="s">
        <v>633</v>
      </c>
      <c r="AN52" s="84"/>
      <c r="AO52" s="86">
        <v>41213.583761574075</v>
      </c>
      <c r="AP52" s="88" t="s">
        <v>677</v>
      </c>
      <c r="AQ52" s="84" t="b">
        <v>1</v>
      </c>
      <c r="AR52" s="84" t="b">
        <v>0</v>
      </c>
      <c r="AS52" s="84" t="b">
        <v>0</v>
      </c>
      <c r="AT52" s="84" t="s">
        <v>691</v>
      </c>
      <c r="AU52" s="84">
        <v>36</v>
      </c>
      <c r="AV52" s="88" t="s">
        <v>692</v>
      </c>
      <c r="AW52" s="84" t="b">
        <v>0</v>
      </c>
      <c r="AX52" s="84" t="s">
        <v>760</v>
      </c>
      <c r="AY52" s="88" t="s">
        <v>810</v>
      </c>
      <c r="AZ52" s="84" t="s">
        <v>66</v>
      </c>
      <c r="BA52" s="84" t="str">
        <f>REPLACE(INDEX(GroupVertices[Group],MATCH(Vertices[[#This Row],[Vertex]],GroupVertices[Vertex],0)),1,1,"")</f>
        <v>1</v>
      </c>
      <c r="BB52" s="51"/>
      <c r="BC52" s="51"/>
      <c r="BD52" s="51"/>
      <c r="BE52" s="51"/>
      <c r="BF52" s="51" t="s">
        <v>301</v>
      </c>
      <c r="BG52" s="51" t="s">
        <v>301</v>
      </c>
      <c r="BH52" s="127" t="s">
        <v>934</v>
      </c>
      <c r="BI52" s="127" t="s">
        <v>934</v>
      </c>
      <c r="BJ52" s="127" t="s">
        <v>944</v>
      </c>
      <c r="BK52" s="127" t="s">
        <v>944</v>
      </c>
      <c r="BL52" s="127">
        <v>2</v>
      </c>
      <c r="BM52" s="130">
        <v>22.22222222222222</v>
      </c>
      <c r="BN52" s="127">
        <v>1</v>
      </c>
      <c r="BO52" s="130">
        <v>11.11111111111111</v>
      </c>
      <c r="BP52" s="127">
        <v>0</v>
      </c>
      <c r="BQ52" s="130">
        <v>0</v>
      </c>
      <c r="BR52" s="127">
        <v>6</v>
      </c>
      <c r="BS52" s="130">
        <v>66.66666666666667</v>
      </c>
      <c r="BT52" s="127">
        <v>9</v>
      </c>
      <c r="BU52" s="2"/>
      <c r="BV52" s="3"/>
      <c r="BW52" s="3"/>
      <c r="BX52" s="3"/>
      <c r="BY52" s="3"/>
    </row>
    <row r="53" spans="1:77" ht="37.9" customHeight="1">
      <c r="A53" s="14" t="s">
        <v>281</v>
      </c>
      <c r="C53" s="15"/>
      <c r="D53" s="15" t="s">
        <v>64</v>
      </c>
      <c r="E53" s="92">
        <v>256.9749423963134</v>
      </c>
      <c r="F53" s="81"/>
      <c r="G53" s="111" t="s">
        <v>749</v>
      </c>
      <c r="H53" s="15"/>
      <c r="I53" s="16" t="s">
        <v>281</v>
      </c>
      <c r="J53" s="66"/>
      <c r="K53" s="66"/>
      <c r="L53" s="113" t="s">
        <v>873</v>
      </c>
      <c r="M53" s="93">
        <v>174.46618165784832</v>
      </c>
      <c r="N53" s="94">
        <v>427.4334411621094</v>
      </c>
      <c r="O53" s="94">
        <v>5841.03759765625</v>
      </c>
      <c r="P53" s="77"/>
      <c r="Q53" s="95"/>
      <c r="R53" s="95"/>
      <c r="S53" s="96"/>
      <c r="T53" s="51">
        <v>0</v>
      </c>
      <c r="U53" s="51">
        <v>1</v>
      </c>
      <c r="V53" s="52">
        <v>0</v>
      </c>
      <c r="W53" s="52">
        <v>0.008547</v>
      </c>
      <c r="X53" s="52">
        <v>0.014882</v>
      </c>
      <c r="Y53" s="52">
        <v>0.544708</v>
      </c>
      <c r="Z53" s="52">
        <v>0</v>
      </c>
      <c r="AA53" s="52">
        <v>0</v>
      </c>
      <c r="AB53" s="82">
        <v>53</v>
      </c>
      <c r="AC53" s="82"/>
      <c r="AD53" s="97"/>
      <c r="AE53" s="84" t="s">
        <v>513</v>
      </c>
      <c r="AF53" s="84">
        <v>1376</v>
      </c>
      <c r="AG53" s="84">
        <v>792</v>
      </c>
      <c r="AH53" s="84">
        <v>35817</v>
      </c>
      <c r="AI53" s="84">
        <v>99467</v>
      </c>
      <c r="AJ53" s="84"/>
      <c r="AK53" s="84" t="s">
        <v>568</v>
      </c>
      <c r="AL53" s="84" t="s">
        <v>608</v>
      </c>
      <c r="AM53" s="84"/>
      <c r="AN53" s="84"/>
      <c r="AO53" s="86">
        <v>40229.62662037037</v>
      </c>
      <c r="AP53" s="88" t="s">
        <v>678</v>
      </c>
      <c r="AQ53" s="84" t="b">
        <v>1</v>
      </c>
      <c r="AR53" s="84" t="b">
        <v>0</v>
      </c>
      <c r="AS53" s="84" t="b">
        <v>1</v>
      </c>
      <c r="AT53" s="84" t="s">
        <v>431</v>
      </c>
      <c r="AU53" s="84">
        <v>6</v>
      </c>
      <c r="AV53" s="88" t="s">
        <v>692</v>
      </c>
      <c r="AW53" s="84" t="b">
        <v>0</v>
      </c>
      <c r="AX53" s="84" t="s">
        <v>760</v>
      </c>
      <c r="AY53" s="88" t="s">
        <v>811</v>
      </c>
      <c r="AZ53" s="84" t="s">
        <v>66</v>
      </c>
      <c r="BA53" s="84" t="str">
        <f>REPLACE(INDEX(GroupVertices[Group],MATCH(Vertices[[#This Row],[Vertex]],GroupVertices[Vertex],0)),1,1,"")</f>
        <v>1</v>
      </c>
      <c r="BB53" s="51"/>
      <c r="BC53" s="51"/>
      <c r="BD53" s="51"/>
      <c r="BE53" s="51"/>
      <c r="BF53" s="51" t="s">
        <v>301</v>
      </c>
      <c r="BG53" s="51" t="s">
        <v>301</v>
      </c>
      <c r="BH53" s="127" t="s">
        <v>934</v>
      </c>
      <c r="BI53" s="127" t="s">
        <v>934</v>
      </c>
      <c r="BJ53" s="127" t="s">
        <v>944</v>
      </c>
      <c r="BK53" s="127" t="s">
        <v>944</v>
      </c>
      <c r="BL53" s="127">
        <v>2</v>
      </c>
      <c r="BM53" s="130">
        <v>22.22222222222222</v>
      </c>
      <c r="BN53" s="127">
        <v>1</v>
      </c>
      <c r="BO53" s="130">
        <v>11.11111111111111</v>
      </c>
      <c r="BP53" s="127">
        <v>0</v>
      </c>
      <c r="BQ53" s="130">
        <v>0</v>
      </c>
      <c r="BR53" s="127">
        <v>6</v>
      </c>
      <c r="BS53" s="130">
        <v>66.66666666666667</v>
      </c>
      <c r="BT53" s="127">
        <v>9</v>
      </c>
      <c r="BU53" s="2"/>
      <c r="BV53" s="3"/>
      <c r="BW53" s="3"/>
      <c r="BX53" s="3"/>
      <c r="BY53" s="3"/>
    </row>
    <row r="54" spans="1:77" ht="37.9" customHeight="1">
      <c r="A54" s="14" t="s">
        <v>282</v>
      </c>
      <c r="C54" s="15"/>
      <c r="D54" s="15" t="s">
        <v>64</v>
      </c>
      <c r="E54" s="92">
        <v>263.7330069124424</v>
      </c>
      <c r="F54" s="81"/>
      <c r="G54" s="111" t="s">
        <v>750</v>
      </c>
      <c r="H54" s="15"/>
      <c r="I54" s="16" t="s">
        <v>282</v>
      </c>
      <c r="J54" s="66"/>
      <c r="K54" s="66"/>
      <c r="L54" s="113" t="s">
        <v>874</v>
      </c>
      <c r="M54" s="93">
        <v>186.80939153439152</v>
      </c>
      <c r="N54" s="94">
        <v>4793.88623046875</v>
      </c>
      <c r="O54" s="94">
        <v>9306.3623046875</v>
      </c>
      <c r="P54" s="77"/>
      <c r="Q54" s="95"/>
      <c r="R54" s="95"/>
      <c r="S54" s="96"/>
      <c r="T54" s="51">
        <v>0</v>
      </c>
      <c r="U54" s="51">
        <v>1</v>
      </c>
      <c r="V54" s="52">
        <v>0</v>
      </c>
      <c r="W54" s="52">
        <v>0.008547</v>
      </c>
      <c r="X54" s="52">
        <v>0.014882</v>
      </c>
      <c r="Y54" s="52">
        <v>0.544708</v>
      </c>
      <c r="Z54" s="52">
        <v>0</v>
      </c>
      <c r="AA54" s="52">
        <v>0</v>
      </c>
      <c r="AB54" s="82">
        <v>54</v>
      </c>
      <c r="AC54" s="82"/>
      <c r="AD54" s="97"/>
      <c r="AE54" s="84" t="s">
        <v>514</v>
      </c>
      <c r="AF54" s="84">
        <v>571</v>
      </c>
      <c r="AG54" s="84">
        <v>848</v>
      </c>
      <c r="AH54" s="84">
        <v>22717</v>
      </c>
      <c r="AI54" s="84">
        <v>1648</v>
      </c>
      <c r="AJ54" s="84"/>
      <c r="AK54" s="84" t="s">
        <v>569</v>
      </c>
      <c r="AL54" s="84" t="s">
        <v>611</v>
      </c>
      <c r="AM54" s="88" t="s">
        <v>634</v>
      </c>
      <c r="AN54" s="84"/>
      <c r="AO54" s="86">
        <v>40414.59890046297</v>
      </c>
      <c r="AP54" s="88" t="s">
        <v>679</v>
      </c>
      <c r="AQ54" s="84" t="b">
        <v>0</v>
      </c>
      <c r="AR54" s="84" t="b">
        <v>0</v>
      </c>
      <c r="AS54" s="84" t="b">
        <v>1</v>
      </c>
      <c r="AT54" s="84" t="s">
        <v>431</v>
      </c>
      <c r="AU54" s="84">
        <v>28</v>
      </c>
      <c r="AV54" s="88" t="s">
        <v>692</v>
      </c>
      <c r="AW54" s="84" t="b">
        <v>0</v>
      </c>
      <c r="AX54" s="84" t="s">
        <v>760</v>
      </c>
      <c r="AY54" s="88" t="s">
        <v>812</v>
      </c>
      <c r="AZ54" s="84" t="s">
        <v>66</v>
      </c>
      <c r="BA54" s="84" t="str">
        <f>REPLACE(INDEX(GroupVertices[Group],MATCH(Vertices[[#This Row],[Vertex]],GroupVertices[Vertex],0)),1,1,"")</f>
        <v>1</v>
      </c>
      <c r="BB54" s="51"/>
      <c r="BC54" s="51"/>
      <c r="BD54" s="51"/>
      <c r="BE54" s="51"/>
      <c r="BF54" s="51" t="s">
        <v>301</v>
      </c>
      <c r="BG54" s="51" t="s">
        <v>301</v>
      </c>
      <c r="BH54" s="127" t="s">
        <v>934</v>
      </c>
      <c r="BI54" s="127" t="s">
        <v>934</v>
      </c>
      <c r="BJ54" s="127" t="s">
        <v>944</v>
      </c>
      <c r="BK54" s="127" t="s">
        <v>944</v>
      </c>
      <c r="BL54" s="127">
        <v>2</v>
      </c>
      <c r="BM54" s="130">
        <v>22.22222222222222</v>
      </c>
      <c r="BN54" s="127">
        <v>1</v>
      </c>
      <c r="BO54" s="130">
        <v>11.11111111111111</v>
      </c>
      <c r="BP54" s="127">
        <v>0</v>
      </c>
      <c r="BQ54" s="130">
        <v>0</v>
      </c>
      <c r="BR54" s="127">
        <v>6</v>
      </c>
      <c r="BS54" s="130">
        <v>66.66666666666667</v>
      </c>
      <c r="BT54" s="127">
        <v>9</v>
      </c>
      <c r="BU54" s="2"/>
      <c r="BV54" s="3"/>
      <c r="BW54" s="3"/>
      <c r="BX54" s="3"/>
      <c r="BY54" s="3"/>
    </row>
    <row r="55" spans="1:77" ht="37.9" customHeight="1">
      <c r="A55" s="14" t="s">
        <v>283</v>
      </c>
      <c r="C55" s="15"/>
      <c r="D55" s="15" t="s">
        <v>64</v>
      </c>
      <c r="E55" s="92">
        <v>246.23444700460828</v>
      </c>
      <c r="F55" s="81"/>
      <c r="G55" s="111" t="s">
        <v>751</v>
      </c>
      <c r="H55" s="15"/>
      <c r="I55" s="16" t="s">
        <v>283</v>
      </c>
      <c r="J55" s="66"/>
      <c r="K55" s="66"/>
      <c r="L55" s="113" t="s">
        <v>875</v>
      </c>
      <c r="M55" s="93">
        <v>154.84929453262788</v>
      </c>
      <c r="N55" s="94">
        <v>8760.6640625</v>
      </c>
      <c r="O55" s="94">
        <v>2808.423583984375</v>
      </c>
      <c r="P55" s="77"/>
      <c r="Q55" s="95"/>
      <c r="R55" s="95"/>
      <c r="S55" s="96"/>
      <c r="T55" s="51">
        <v>0</v>
      </c>
      <c r="U55" s="51">
        <v>1</v>
      </c>
      <c r="V55" s="52">
        <v>0</v>
      </c>
      <c r="W55" s="52">
        <v>0.008547</v>
      </c>
      <c r="X55" s="52">
        <v>0.014882</v>
      </c>
      <c r="Y55" s="52">
        <v>0.544708</v>
      </c>
      <c r="Z55" s="52">
        <v>0</v>
      </c>
      <c r="AA55" s="52">
        <v>0</v>
      </c>
      <c r="AB55" s="82">
        <v>55</v>
      </c>
      <c r="AC55" s="82"/>
      <c r="AD55" s="97"/>
      <c r="AE55" s="84" t="s">
        <v>515</v>
      </c>
      <c r="AF55" s="84">
        <v>1411</v>
      </c>
      <c r="AG55" s="84">
        <v>703</v>
      </c>
      <c r="AH55" s="84">
        <v>1979</v>
      </c>
      <c r="AI55" s="84">
        <v>6693</v>
      </c>
      <c r="AJ55" s="84"/>
      <c r="AK55" s="84" t="s">
        <v>570</v>
      </c>
      <c r="AL55" s="84" t="s">
        <v>612</v>
      </c>
      <c r="AM55" s="88" t="s">
        <v>635</v>
      </c>
      <c r="AN55" s="84"/>
      <c r="AO55" s="86">
        <v>42834.87789351852</v>
      </c>
      <c r="AP55" s="88" t="s">
        <v>680</v>
      </c>
      <c r="AQ55" s="84" t="b">
        <v>1</v>
      </c>
      <c r="AR55" s="84" t="b">
        <v>0</v>
      </c>
      <c r="AS55" s="84" t="b">
        <v>1</v>
      </c>
      <c r="AT55" s="84" t="s">
        <v>431</v>
      </c>
      <c r="AU55" s="84">
        <v>7</v>
      </c>
      <c r="AV55" s="84"/>
      <c r="AW55" s="84" t="b">
        <v>0</v>
      </c>
      <c r="AX55" s="84" t="s">
        <v>760</v>
      </c>
      <c r="AY55" s="88" t="s">
        <v>813</v>
      </c>
      <c r="AZ55" s="84" t="s">
        <v>66</v>
      </c>
      <c r="BA55" s="84" t="str">
        <f>REPLACE(INDEX(GroupVertices[Group],MATCH(Vertices[[#This Row],[Vertex]],GroupVertices[Vertex],0)),1,1,"")</f>
        <v>1</v>
      </c>
      <c r="BB55" s="51"/>
      <c r="BC55" s="51"/>
      <c r="BD55" s="51"/>
      <c r="BE55" s="51"/>
      <c r="BF55" s="51" t="s">
        <v>301</v>
      </c>
      <c r="BG55" s="51" t="s">
        <v>301</v>
      </c>
      <c r="BH55" s="127" t="s">
        <v>934</v>
      </c>
      <c r="BI55" s="127" t="s">
        <v>934</v>
      </c>
      <c r="BJ55" s="127" t="s">
        <v>944</v>
      </c>
      <c r="BK55" s="127" t="s">
        <v>944</v>
      </c>
      <c r="BL55" s="127">
        <v>2</v>
      </c>
      <c r="BM55" s="130">
        <v>22.22222222222222</v>
      </c>
      <c r="BN55" s="127">
        <v>1</v>
      </c>
      <c r="BO55" s="130">
        <v>11.11111111111111</v>
      </c>
      <c r="BP55" s="127">
        <v>0</v>
      </c>
      <c r="BQ55" s="130">
        <v>0</v>
      </c>
      <c r="BR55" s="127">
        <v>6</v>
      </c>
      <c r="BS55" s="130">
        <v>66.66666666666667</v>
      </c>
      <c r="BT55" s="127">
        <v>9</v>
      </c>
      <c r="BU55" s="2"/>
      <c r="BV55" s="3"/>
      <c r="BW55" s="3"/>
      <c r="BX55" s="3"/>
      <c r="BY55" s="3"/>
    </row>
    <row r="56" spans="1:77" ht="37.9" customHeight="1">
      <c r="A56" s="14" t="s">
        <v>284</v>
      </c>
      <c r="C56" s="15"/>
      <c r="D56" s="15" t="s">
        <v>64</v>
      </c>
      <c r="E56" s="92">
        <v>414.22062211981563</v>
      </c>
      <c r="F56" s="81"/>
      <c r="G56" s="111" t="s">
        <v>752</v>
      </c>
      <c r="H56" s="15"/>
      <c r="I56" s="16" t="s">
        <v>284</v>
      </c>
      <c r="J56" s="66"/>
      <c r="K56" s="66"/>
      <c r="L56" s="113" t="s">
        <v>876</v>
      </c>
      <c r="M56" s="93">
        <v>461.6662257495591</v>
      </c>
      <c r="N56" s="94">
        <v>4137.3056640625</v>
      </c>
      <c r="O56" s="94">
        <v>777.9306640625</v>
      </c>
      <c r="P56" s="77"/>
      <c r="Q56" s="95"/>
      <c r="R56" s="95"/>
      <c r="S56" s="96"/>
      <c r="T56" s="51">
        <v>0</v>
      </c>
      <c r="U56" s="51">
        <v>1</v>
      </c>
      <c r="V56" s="52">
        <v>0</v>
      </c>
      <c r="W56" s="52">
        <v>0.008547</v>
      </c>
      <c r="X56" s="52">
        <v>0.014882</v>
      </c>
      <c r="Y56" s="52">
        <v>0.544708</v>
      </c>
      <c r="Z56" s="52">
        <v>0</v>
      </c>
      <c r="AA56" s="52">
        <v>0</v>
      </c>
      <c r="AB56" s="82">
        <v>56</v>
      </c>
      <c r="AC56" s="82"/>
      <c r="AD56" s="97"/>
      <c r="AE56" s="84" t="s">
        <v>516</v>
      </c>
      <c r="AF56" s="84">
        <v>3194</v>
      </c>
      <c r="AG56" s="84">
        <v>2095</v>
      </c>
      <c r="AH56" s="84">
        <v>340693</v>
      </c>
      <c r="AI56" s="84">
        <v>20369</v>
      </c>
      <c r="AJ56" s="84"/>
      <c r="AK56" s="84" t="s">
        <v>571</v>
      </c>
      <c r="AL56" s="84" t="s">
        <v>613</v>
      </c>
      <c r="AM56" s="84"/>
      <c r="AN56" s="84"/>
      <c r="AO56" s="86">
        <v>40669.52153935185</v>
      </c>
      <c r="AP56" s="88" t="s">
        <v>681</v>
      </c>
      <c r="AQ56" s="84" t="b">
        <v>0</v>
      </c>
      <c r="AR56" s="84" t="b">
        <v>0</v>
      </c>
      <c r="AS56" s="84" t="b">
        <v>1</v>
      </c>
      <c r="AT56" s="84" t="s">
        <v>688</v>
      </c>
      <c r="AU56" s="84">
        <v>152</v>
      </c>
      <c r="AV56" s="88" t="s">
        <v>698</v>
      </c>
      <c r="AW56" s="84" t="b">
        <v>0</v>
      </c>
      <c r="AX56" s="84" t="s">
        <v>760</v>
      </c>
      <c r="AY56" s="88" t="s">
        <v>814</v>
      </c>
      <c r="AZ56" s="84" t="s">
        <v>66</v>
      </c>
      <c r="BA56" s="84" t="str">
        <f>REPLACE(INDEX(GroupVertices[Group],MATCH(Vertices[[#This Row],[Vertex]],GroupVertices[Vertex],0)),1,1,"")</f>
        <v>1</v>
      </c>
      <c r="BB56" s="51"/>
      <c r="BC56" s="51"/>
      <c r="BD56" s="51"/>
      <c r="BE56" s="51"/>
      <c r="BF56" s="51" t="s">
        <v>301</v>
      </c>
      <c r="BG56" s="51" t="s">
        <v>301</v>
      </c>
      <c r="BH56" s="127" t="s">
        <v>934</v>
      </c>
      <c r="BI56" s="127" t="s">
        <v>934</v>
      </c>
      <c r="BJ56" s="127" t="s">
        <v>944</v>
      </c>
      <c r="BK56" s="127" t="s">
        <v>944</v>
      </c>
      <c r="BL56" s="127">
        <v>2</v>
      </c>
      <c r="BM56" s="130">
        <v>22.22222222222222</v>
      </c>
      <c r="BN56" s="127">
        <v>1</v>
      </c>
      <c r="BO56" s="130">
        <v>11.11111111111111</v>
      </c>
      <c r="BP56" s="127">
        <v>0</v>
      </c>
      <c r="BQ56" s="130">
        <v>0</v>
      </c>
      <c r="BR56" s="127">
        <v>6</v>
      </c>
      <c r="BS56" s="130">
        <v>66.66666666666667</v>
      </c>
      <c r="BT56" s="127">
        <v>9</v>
      </c>
      <c r="BU56" s="2"/>
      <c r="BV56" s="3"/>
      <c r="BW56" s="3"/>
      <c r="BX56" s="3"/>
      <c r="BY56" s="3"/>
    </row>
    <row r="57" spans="1:77" ht="37.9" customHeight="1">
      <c r="A57" s="14" t="s">
        <v>285</v>
      </c>
      <c r="C57" s="15"/>
      <c r="D57" s="15" t="s">
        <v>64</v>
      </c>
      <c r="E57" s="92">
        <v>217.2713133640553</v>
      </c>
      <c r="F57" s="81"/>
      <c r="G57" s="111" t="s">
        <v>753</v>
      </c>
      <c r="H57" s="15"/>
      <c r="I57" s="16" t="s">
        <v>285</v>
      </c>
      <c r="J57" s="66"/>
      <c r="K57" s="66"/>
      <c r="L57" s="113" t="s">
        <v>877</v>
      </c>
      <c r="M57" s="93">
        <v>101.94982363315697</v>
      </c>
      <c r="N57" s="94">
        <v>6033.05126953125</v>
      </c>
      <c r="O57" s="94">
        <v>773.8983764648438</v>
      </c>
      <c r="P57" s="77"/>
      <c r="Q57" s="95"/>
      <c r="R57" s="95"/>
      <c r="S57" s="96"/>
      <c r="T57" s="51">
        <v>0</v>
      </c>
      <c r="U57" s="51">
        <v>1</v>
      </c>
      <c r="V57" s="52">
        <v>0</v>
      </c>
      <c r="W57" s="52">
        <v>0.008547</v>
      </c>
      <c r="X57" s="52">
        <v>0.014882</v>
      </c>
      <c r="Y57" s="52">
        <v>0.544708</v>
      </c>
      <c r="Z57" s="52">
        <v>0</v>
      </c>
      <c r="AA57" s="52">
        <v>0</v>
      </c>
      <c r="AB57" s="82">
        <v>57</v>
      </c>
      <c r="AC57" s="82"/>
      <c r="AD57" s="97"/>
      <c r="AE57" s="84" t="s">
        <v>517</v>
      </c>
      <c r="AF57" s="84">
        <v>4998</v>
      </c>
      <c r="AG57" s="84">
        <v>463</v>
      </c>
      <c r="AH57" s="84">
        <v>7553</v>
      </c>
      <c r="AI57" s="84">
        <v>86027</v>
      </c>
      <c r="AJ57" s="84"/>
      <c r="AK57" s="84" t="s">
        <v>572</v>
      </c>
      <c r="AL57" s="84"/>
      <c r="AM57" s="84"/>
      <c r="AN57" s="84"/>
      <c r="AO57" s="86">
        <v>41830.212013888886</v>
      </c>
      <c r="AP57" s="88" t="s">
        <v>682</v>
      </c>
      <c r="AQ57" s="84" t="b">
        <v>0</v>
      </c>
      <c r="AR57" s="84" t="b">
        <v>0</v>
      </c>
      <c r="AS57" s="84" t="b">
        <v>0</v>
      </c>
      <c r="AT57" s="84" t="s">
        <v>431</v>
      </c>
      <c r="AU57" s="84">
        <v>6</v>
      </c>
      <c r="AV57" s="88" t="s">
        <v>692</v>
      </c>
      <c r="AW57" s="84" t="b">
        <v>0</v>
      </c>
      <c r="AX57" s="84" t="s">
        <v>760</v>
      </c>
      <c r="AY57" s="88" t="s">
        <v>815</v>
      </c>
      <c r="AZ57" s="84" t="s">
        <v>66</v>
      </c>
      <c r="BA57" s="84" t="str">
        <f>REPLACE(INDEX(GroupVertices[Group],MATCH(Vertices[[#This Row],[Vertex]],GroupVertices[Vertex],0)),1,1,"")</f>
        <v>1</v>
      </c>
      <c r="BB57" s="51"/>
      <c r="BC57" s="51"/>
      <c r="BD57" s="51"/>
      <c r="BE57" s="51"/>
      <c r="BF57" s="51" t="s">
        <v>301</v>
      </c>
      <c r="BG57" s="51" t="s">
        <v>301</v>
      </c>
      <c r="BH57" s="127" t="s">
        <v>934</v>
      </c>
      <c r="BI57" s="127" t="s">
        <v>934</v>
      </c>
      <c r="BJ57" s="127" t="s">
        <v>944</v>
      </c>
      <c r="BK57" s="127" t="s">
        <v>944</v>
      </c>
      <c r="BL57" s="127">
        <v>2</v>
      </c>
      <c r="BM57" s="130">
        <v>22.22222222222222</v>
      </c>
      <c r="BN57" s="127">
        <v>1</v>
      </c>
      <c r="BO57" s="130">
        <v>11.11111111111111</v>
      </c>
      <c r="BP57" s="127">
        <v>0</v>
      </c>
      <c r="BQ57" s="130">
        <v>0</v>
      </c>
      <c r="BR57" s="127">
        <v>6</v>
      </c>
      <c r="BS57" s="130">
        <v>66.66666666666667</v>
      </c>
      <c r="BT57" s="127">
        <v>9</v>
      </c>
      <c r="BU57" s="2"/>
      <c r="BV57" s="3"/>
      <c r="BW57" s="3"/>
      <c r="BX57" s="3"/>
      <c r="BY57" s="3"/>
    </row>
    <row r="58" spans="1:77" ht="37.9" customHeight="1">
      <c r="A58" s="14" t="s">
        <v>286</v>
      </c>
      <c r="C58" s="15"/>
      <c r="D58" s="15" t="s">
        <v>64</v>
      </c>
      <c r="E58" s="92">
        <v>879.802995391705</v>
      </c>
      <c r="F58" s="81"/>
      <c r="G58" s="111" t="s">
        <v>754</v>
      </c>
      <c r="H58" s="15"/>
      <c r="I58" s="16" t="s">
        <v>286</v>
      </c>
      <c r="J58" s="66"/>
      <c r="K58" s="66"/>
      <c r="L58" s="113" t="s">
        <v>878</v>
      </c>
      <c r="M58" s="93">
        <v>1312.0252204585538</v>
      </c>
      <c r="N58" s="94">
        <v>730.31396484375</v>
      </c>
      <c r="O58" s="94">
        <v>6567.9111328125</v>
      </c>
      <c r="P58" s="77"/>
      <c r="Q58" s="95"/>
      <c r="R58" s="95"/>
      <c r="S58" s="96"/>
      <c r="T58" s="51">
        <v>0</v>
      </c>
      <c r="U58" s="51">
        <v>1</v>
      </c>
      <c r="V58" s="52">
        <v>0</v>
      </c>
      <c r="W58" s="52">
        <v>0.008547</v>
      </c>
      <c r="X58" s="52">
        <v>0.014882</v>
      </c>
      <c r="Y58" s="52">
        <v>0.544708</v>
      </c>
      <c r="Z58" s="52">
        <v>0</v>
      </c>
      <c r="AA58" s="52">
        <v>0</v>
      </c>
      <c r="AB58" s="82">
        <v>58</v>
      </c>
      <c r="AC58" s="82"/>
      <c r="AD58" s="97"/>
      <c r="AE58" s="84" t="s">
        <v>518</v>
      </c>
      <c r="AF58" s="84">
        <v>6555</v>
      </c>
      <c r="AG58" s="84">
        <v>5953</v>
      </c>
      <c r="AH58" s="84">
        <v>104800</v>
      </c>
      <c r="AI58" s="84">
        <v>3575</v>
      </c>
      <c r="AJ58" s="84"/>
      <c r="AK58" s="84" t="s">
        <v>573</v>
      </c>
      <c r="AL58" s="84" t="s">
        <v>614</v>
      </c>
      <c r="AM58" s="88" t="s">
        <v>636</v>
      </c>
      <c r="AN58" s="84"/>
      <c r="AO58" s="86">
        <v>39919.936377314814</v>
      </c>
      <c r="AP58" s="84"/>
      <c r="AQ58" s="84" t="b">
        <v>0</v>
      </c>
      <c r="AR58" s="84" t="b">
        <v>0</v>
      </c>
      <c r="AS58" s="84" t="b">
        <v>0</v>
      </c>
      <c r="AT58" s="84" t="s">
        <v>431</v>
      </c>
      <c r="AU58" s="84">
        <v>143</v>
      </c>
      <c r="AV58" s="88" t="s">
        <v>699</v>
      </c>
      <c r="AW58" s="84" t="b">
        <v>0</v>
      </c>
      <c r="AX58" s="84" t="s">
        <v>760</v>
      </c>
      <c r="AY58" s="88" t="s">
        <v>816</v>
      </c>
      <c r="AZ58" s="84" t="s">
        <v>66</v>
      </c>
      <c r="BA58" s="84" t="str">
        <f>REPLACE(INDEX(GroupVertices[Group],MATCH(Vertices[[#This Row],[Vertex]],GroupVertices[Vertex],0)),1,1,"")</f>
        <v>1</v>
      </c>
      <c r="BB58" s="51"/>
      <c r="BC58" s="51"/>
      <c r="BD58" s="51"/>
      <c r="BE58" s="51"/>
      <c r="BF58" s="51" t="s">
        <v>301</v>
      </c>
      <c r="BG58" s="51" t="s">
        <v>301</v>
      </c>
      <c r="BH58" s="127" t="s">
        <v>934</v>
      </c>
      <c r="BI58" s="127" t="s">
        <v>934</v>
      </c>
      <c r="BJ58" s="127" t="s">
        <v>944</v>
      </c>
      <c r="BK58" s="127" t="s">
        <v>944</v>
      </c>
      <c r="BL58" s="127">
        <v>2</v>
      </c>
      <c r="BM58" s="130">
        <v>22.22222222222222</v>
      </c>
      <c r="BN58" s="127">
        <v>1</v>
      </c>
      <c r="BO58" s="130">
        <v>11.11111111111111</v>
      </c>
      <c r="BP58" s="127">
        <v>0</v>
      </c>
      <c r="BQ58" s="130">
        <v>0</v>
      </c>
      <c r="BR58" s="127">
        <v>6</v>
      </c>
      <c r="BS58" s="130">
        <v>66.66666666666667</v>
      </c>
      <c r="BT58" s="127">
        <v>9</v>
      </c>
      <c r="BU58" s="2"/>
      <c r="BV58" s="3"/>
      <c r="BW58" s="3"/>
      <c r="BX58" s="3"/>
      <c r="BY58" s="3"/>
    </row>
    <row r="59" spans="1:77" ht="37.9" customHeight="1">
      <c r="A59" s="14" t="s">
        <v>287</v>
      </c>
      <c r="C59" s="15"/>
      <c r="D59" s="15" t="s">
        <v>64</v>
      </c>
      <c r="E59" s="92">
        <v>505.57517281105993</v>
      </c>
      <c r="F59" s="81"/>
      <c r="G59" s="111" t="s">
        <v>755</v>
      </c>
      <c r="H59" s="15"/>
      <c r="I59" s="16" t="s">
        <v>287</v>
      </c>
      <c r="J59" s="66"/>
      <c r="K59" s="66"/>
      <c r="L59" s="113" t="s">
        <v>879</v>
      </c>
      <c r="M59" s="93">
        <v>628.5199735449736</v>
      </c>
      <c r="N59" s="94">
        <v>6326.927734375</v>
      </c>
      <c r="O59" s="94">
        <v>6754.78564453125</v>
      </c>
      <c r="P59" s="77"/>
      <c r="Q59" s="95"/>
      <c r="R59" s="95"/>
      <c r="S59" s="96"/>
      <c r="T59" s="51">
        <v>0</v>
      </c>
      <c r="U59" s="51">
        <v>1</v>
      </c>
      <c r="V59" s="52">
        <v>0</v>
      </c>
      <c r="W59" s="52">
        <v>0.008547</v>
      </c>
      <c r="X59" s="52">
        <v>0.014882</v>
      </c>
      <c r="Y59" s="52">
        <v>0.544708</v>
      </c>
      <c r="Z59" s="52">
        <v>0</v>
      </c>
      <c r="AA59" s="52">
        <v>0</v>
      </c>
      <c r="AB59" s="82">
        <v>59</v>
      </c>
      <c r="AC59" s="82"/>
      <c r="AD59" s="97"/>
      <c r="AE59" s="84" t="s">
        <v>519</v>
      </c>
      <c r="AF59" s="84">
        <v>2998</v>
      </c>
      <c r="AG59" s="84">
        <v>2852</v>
      </c>
      <c r="AH59" s="84">
        <v>15474</v>
      </c>
      <c r="AI59" s="84">
        <v>23719</v>
      </c>
      <c r="AJ59" s="84"/>
      <c r="AK59" s="84" t="s">
        <v>574</v>
      </c>
      <c r="AL59" s="84"/>
      <c r="AM59" s="88" t="s">
        <v>637</v>
      </c>
      <c r="AN59" s="84"/>
      <c r="AO59" s="86">
        <v>40016.290659722225</v>
      </c>
      <c r="AP59" s="88" t="s">
        <v>683</v>
      </c>
      <c r="AQ59" s="84" t="b">
        <v>1</v>
      </c>
      <c r="AR59" s="84" t="b">
        <v>0</v>
      </c>
      <c r="AS59" s="84" t="b">
        <v>0</v>
      </c>
      <c r="AT59" s="84" t="s">
        <v>431</v>
      </c>
      <c r="AU59" s="84">
        <v>52</v>
      </c>
      <c r="AV59" s="88" t="s">
        <v>692</v>
      </c>
      <c r="AW59" s="84" t="b">
        <v>0</v>
      </c>
      <c r="AX59" s="84" t="s">
        <v>760</v>
      </c>
      <c r="AY59" s="88" t="s">
        <v>817</v>
      </c>
      <c r="AZ59" s="84" t="s">
        <v>66</v>
      </c>
      <c r="BA59" s="84" t="str">
        <f>REPLACE(INDEX(GroupVertices[Group],MATCH(Vertices[[#This Row],[Vertex]],GroupVertices[Vertex],0)),1,1,"")</f>
        <v>1</v>
      </c>
      <c r="BB59" s="51"/>
      <c r="BC59" s="51"/>
      <c r="BD59" s="51"/>
      <c r="BE59" s="51"/>
      <c r="BF59" s="51" t="s">
        <v>301</v>
      </c>
      <c r="BG59" s="51" t="s">
        <v>301</v>
      </c>
      <c r="BH59" s="127" t="s">
        <v>934</v>
      </c>
      <c r="BI59" s="127" t="s">
        <v>934</v>
      </c>
      <c r="BJ59" s="127" t="s">
        <v>944</v>
      </c>
      <c r="BK59" s="127" t="s">
        <v>944</v>
      </c>
      <c r="BL59" s="127">
        <v>2</v>
      </c>
      <c r="BM59" s="130">
        <v>22.22222222222222</v>
      </c>
      <c r="BN59" s="127">
        <v>1</v>
      </c>
      <c r="BO59" s="130">
        <v>11.11111111111111</v>
      </c>
      <c r="BP59" s="127">
        <v>0</v>
      </c>
      <c r="BQ59" s="130">
        <v>0</v>
      </c>
      <c r="BR59" s="127">
        <v>6</v>
      </c>
      <c r="BS59" s="130">
        <v>66.66666666666667</v>
      </c>
      <c r="BT59" s="127">
        <v>9</v>
      </c>
      <c r="BU59" s="2"/>
      <c r="BV59" s="3"/>
      <c r="BW59" s="3"/>
      <c r="BX59" s="3"/>
      <c r="BY59" s="3"/>
    </row>
    <row r="60" spans="1:77" ht="37.9" customHeight="1">
      <c r="A60" s="14" t="s">
        <v>288</v>
      </c>
      <c r="C60" s="15"/>
      <c r="D60" s="15" t="s">
        <v>64</v>
      </c>
      <c r="E60" s="92">
        <v>214.2543202764977</v>
      </c>
      <c r="F60" s="81"/>
      <c r="G60" s="111" t="s">
        <v>305</v>
      </c>
      <c r="H60" s="15"/>
      <c r="I60" s="16" t="s">
        <v>288</v>
      </c>
      <c r="J60" s="66"/>
      <c r="K60" s="66"/>
      <c r="L60" s="113" t="s">
        <v>880</v>
      </c>
      <c r="M60" s="93">
        <v>96.43946208112875</v>
      </c>
      <c r="N60" s="94">
        <v>9672.5380859375</v>
      </c>
      <c r="O60" s="94">
        <v>4999.5</v>
      </c>
      <c r="P60" s="77"/>
      <c r="Q60" s="95"/>
      <c r="R60" s="95"/>
      <c r="S60" s="96"/>
      <c r="T60" s="51">
        <v>1</v>
      </c>
      <c r="U60" s="51">
        <v>1</v>
      </c>
      <c r="V60" s="52">
        <v>0</v>
      </c>
      <c r="W60" s="52">
        <v>0</v>
      </c>
      <c r="X60" s="52">
        <v>0</v>
      </c>
      <c r="Y60" s="52">
        <v>0.999992</v>
      </c>
      <c r="Z60" s="52">
        <v>0</v>
      </c>
      <c r="AA60" s="52" t="s">
        <v>999</v>
      </c>
      <c r="AB60" s="82">
        <v>60</v>
      </c>
      <c r="AC60" s="82"/>
      <c r="AD60" s="97"/>
      <c r="AE60" s="84" t="s">
        <v>520</v>
      </c>
      <c r="AF60" s="84">
        <v>395</v>
      </c>
      <c r="AG60" s="84">
        <v>438</v>
      </c>
      <c r="AH60" s="84">
        <v>28104</v>
      </c>
      <c r="AI60" s="84">
        <v>36314</v>
      </c>
      <c r="AJ60" s="84"/>
      <c r="AK60" s="84" t="s">
        <v>575</v>
      </c>
      <c r="AL60" s="84" t="s">
        <v>615</v>
      </c>
      <c r="AM60" s="88" t="s">
        <v>638</v>
      </c>
      <c r="AN60" s="84"/>
      <c r="AO60" s="86">
        <v>41221.24878472222</v>
      </c>
      <c r="AP60" s="88" t="s">
        <v>684</v>
      </c>
      <c r="AQ60" s="84" t="b">
        <v>1</v>
      </c>
      <c r="AR60" s="84" t="b">
        <v>0</v>
      </c>
      <c r="AS60" s="84" t="b">
        <v>1</v>
      </c>
      <c r="AT60" s="84" t="s">
        <v>431</v>
      </c>
      <c r="AU60" s="84">
        <v>47</v>
      </c>
      <c r="AV60" s="88" t="s">
        <v>692</v>
      </c>
      <c r="AW60" s="84" t="b">
        <v>0</v>
      </c>
      <c r="AX60" s="84" t="s">
        <v>760</v>
      </c>
      <c r="AY60" s="88" t="s">
        <v>818</v>
      </c>
      <c r="AZ60" s="84" t="s">
        <v>66</v>
      </c>
      <c r="BA60" s="84" t="str">
        <f>REPLACE(INDEX(GroupVertices[Group],MATCH(Vertices[[#This Row],[Vertex]],GroupVertices[Vertex],0)),1,1,"")</f>
        <v>2</v>
      </c>
      <c r="BB60" s="51" t="s">
        <v>299</v>
      </c>
      <c r="BC60" s="51" t="s">
        <v>299</v>
      </c>
      <c r="BD60" s="51" t="s">
        <v>300</v>
      </c>
      <c r="BE60" s="51" t="s">
        <v>300</v>
      </c>
      <c r="BF60" s="51" t="s">
        <v>302</v>
      </c>
      <c r="BG60" s="51" t="s">
        <v>302</v>
      </c>
      <c r="BH60" s="127" t="s">
        <v>302</v>
      </c>
      <c r="BI60" s="127" t="s">
        <v>302</v>
      </c>
      <c r="BJ60" s="127" t="s">
        <v>970</v>
      </c>
      <c r="BK60" s="127" t="s">
        <v>970</v>
      </c>
      <c r="BL60" s="127">
        <v>1</v>
      </c>
      <c r="BM60" s="130">
        <v>50</v>
      </c>
      <c r="BN60" s="127">
        <v>0</v>
      </c>
      <c r="BO60" s="130">
        <v>0</v>
      </c>
      <c r="BP60" s="127">
        <v>0</v>
      </c>
      <c r="BQ60" s="130">
        <v>0</v>
      </c>
      <c r="BR60" s="127">
        <v>1</v>
      </c>
      <c r="BS60" s="130">
        <v>50</v>
      </c>
      <c r="BT60" s="127">
        <v>2</v>
      </c>
      <c r="BU60" s="2"/>
      <c r="BV60" s="3"/>
      <c r="BW60" s="3"/>
      <c r="BX60" s="3"/>
      <c r="BY60" s="3"/>
    </row>
    <row r="61" spans="1:77" ht="37.9" customHeight="1">
      <c r="A61" s="14" t="s">
        <v>289</v>
      </c>
      <c r="C61" s="15"/>
      <c r="D61" s="15" t="s">
        <v>64</v>
      </c>
      <c r="E61" s="92">
        <v>176.6022465437788</v>
      </c>
      <c r="F61" s="81"/>
      <c r="G61" s="111" t="s">
        <v>756</v>
      </c>
      <c r="H61" s="15"/>
      <c r="I61" s="16" t="s">
        <v>289</v>
      </c>
      <c r="J61" s="66"/>
      <c r="K61" s="66"/>
      <c r="L61" s="113" t="s">
        <v>881</v>
      </c>
      <c r="M61" s="93">
        <v>27.67014991181658</v>
      </c>
      <c r="N61" s="94">
        <v>5159.06005859375</v>
      </c>
      <c r="O61" s="94">
        <v>6307.85009765625</v>
      </c>
      <c r="P61" s="77"/>
      <c r="Q61" s="95"/>
      <c r="R61" s="95"/>
      <c r="S61" s="96"/>
      <c r="T61" s="51">
        <v>0</v>
      </c>
      <c r="U61" s="51">
        <v>1</v>
      </c>
      <c r="V61" s="52">
        <v>0</v>
      </c>
      <c r="W61" s="52">
        <v>0.008547</v>
      </c>
      <c r="X61" s="52">
        <v>0.014882</v>
      </c>
      <c r="Y61" s="52">
        <v>0.544708</v>
      </c>
      <c r="Z61" s="52">
        <v>0</v>
      </c>
      <c r="AA61" s="52">
        <v>0</v>
      </c>
      <c r="AB61" s="82">
        <v>61</v>
      </c>
      <c r="AC61" s="82"/>
      <c r="AD61" s="97"/>
      <c r="AE61" s="84" t="s">
        <v>521</v>
      </c>
      <c r="AF61" s="84">
        <v>544</v>
      </c>
      <c r="AG61" s="84">
        <v>126</v>
      </c>
      <c r="AH61" s="84">
        <v>1499</v>
      </c>
      <c r="AI61" s="84">
        <v>455</v>
      </c>
      <c r="AJ61" s="84"/>
      <c r="AK61" s="84"/>
      <c r="AL61" s="84"/>
      <c r="AM61" s="84"/>
      <c r="AN61" s="84"/>
      <c r="AO61" s="86">
        <v>41408.07766203704</v>
      </c>
      <c r="AP61" s="84"/>
      <c r="AQ61" s="84" t="b">
        <v>1</v>
      </c>
      <c r="AR61" s="84" t="b">
        <v>0</v>
      </c>
      <c r="AS61" s="84" t="b">
        <v>0</v>
      </c>
      <c r="AT61" s="84" t="s">
        <v>431</v>
      </c>
      <c r="AU61" s="84">
        <v>0</v>
      </c>
      <c r="AV61" s="88" t="s">
        <v>692</v>
      </c>
      <c r="AW61" s="84" t="b">
        <v>0</v>
      </c>
      <c r="AX61" s="84" t="s">
        <v>760</v>
      </c>
      <c r="AY61" s="88" t="s">
        <v>819</v>
      </c>
      <c r="AZ61" s="84" t="s">
        <v>66</v>
      </c>
      <c r="BA61" s="84" t="str">
        <f>REPLACE(INDEX(GroupVertices[Group],MATCH(Vertices[[#This Row],[Vertex]],GroupVertices[Vertex],0)),1,1,"")</f>
        <v>1</v>
      </c>
      <c r="BB61" s="51"/>
      <c r="BC61" s="51"/>
      <c r="BD61" s="51"/>
      <c r="BE61" s="51"/>
      <c r="BF61" s="51" t="s">
        <v>301</v>
      </c>
      <c r="BG61" s="51" t="s">
        <v>301</v>
      </c>
      <c r="BH61" s="127" t="s">
        <v>934</v>
      </c>
      <c r="BI61" s="127" t="s">
        <v>934</v>
      </c>
      <c r="BJ61" s="127" t="s">
        <v>944</v>
      </c>
      <c r="BK61" s="127" t="s">
        <v>944</v>
      </c>
      <c r="BL61" s="127">
        <v>2</v>
      </c>
      <c r="BM61" s="130">
        <v>22.22222222222222</v>
      </c>
      <c r="BN61" s="127">
        <v>1</v>
      </c>
      <c r="BO61" s="130">
        <v>11.11111111111111</v>
      </c>
      <c r="BP61" s="127">
        <v>0</v>
      </c>
      <c r="BQ61" s="130">
        <v>0</v>
      </c>
      <c r="BR61" s="127">
        <v>6</v>
      </c>
      <c r="BS61" s="130">
        <v>66.66666666666667</v>
      </c>
      <c r="BT61" s="127">
        <v>9</v>
      </c>
      <c r="BU61" s="2"/>
      <c r="BV61" s="3"/>
      <c r="BW61" s="3"/>
      <c r="BX61" s="3"/>
      <c r="BY61" s="3"/>
    </row>
    <row r="62" spans="1:77" ht="37.9" customHeight="1">
      <c r="A62" s="14" t="s">
        <v>290</v>
      </c>
      <c r="C62" s="15"/>
      <c r="D62" s="15" t="s">
        <v>64</v>
      </c>
      <c r="E62" s="92">
        <v>397.0841013824885</v>
      </c>
      <c r="F62" s="81"/>
      <c r="G62" s="111" t="s">
        <v>757</v>
      </c>
      <c r="H62" s="15"/>
      <c r="I62" s="16" t="s">
        <v>290</v>
      </c>
      <c r="J62" s="66"/>
      <c r="K62" s="66"/>
      <c r="L62" s="113" t="s">
        <v>882</v>
      </c>
      <c r="M62" s="93">
        <v>430.3673721340388</v>
      </c>
      <c r="N62" s="94">
        <v>7393.4775390625</v>
      </c>
      <c r="O62" s="94">
        <v>8596.2763671875</v>
      </c>
      <c r="P62" s="77"/>
      <c r="Q62" s="95"/>
      <c r="R62" s="95"/>
      <c r="S62" s="96"/>
      <c r="T62" s="51">
        <v>0</v>
      </c>
      <c r="U62" s="51">
        <v>1</v>
      </c>
      <c r="V62" s="52">
        <v>0</v>
      </c>
      <c r="W62" s="52">
        <v>0.008547</v>
      </c>
      <c r="X62" s="52">
        <v>0.014882</v>
      </c>
      <c r="Y62" s="52">
        <v>0.544708</v>
      </c>
      <c r="Z62" s="52">
        <v>0</v>
      </c>
      <c r="AA62" s="52">
        <v>0</v>
      </c>
      <c r="AB62" s="82">
        <v>62</v>
      </c>
      <c r="AC62" s="82"/>
      <c r="AD62" s="97"/>
      <c r="AE62" s="84" t="s">
        <v>522</v>
      </c>
      <c r="AF62" s="84">
        <v>4992</v>
      </c>
      <c r="AG62" s="84">
        <v>1953</v>
      </c>
      <c r="AH62" s="84">
        <v>122103</v>
      </c>
      <c r="AI62" s="84">
        <v>80867</v>
      </c>
      <c r="AJ62" s="84"/>
      <c r="AK62" s="84"/>
      <c r="AL62" s="84"/>
      <c r="AM62" s="84"/>
      <c r="AN62" s="84"/>
      <c r="AO62" s="86">
        <v>41999.620844907404</v>
      </c>
      <c r="AP62" s="88" t="s">
        <v>685</v>
      </c>
      <c r="AQ62" s="84" t="b">
        <v>1</v>
      </c>
      <c r="AR62" s="84" t="b">
        <v>0</v>
      </c>
      <c r="AS62" s="84" t="b">
        <v>0</v>
      </c>
      <c r="AT62" s="84" t="s">
        <v>431</v>
      </c>
      <c r="AU62" s="84">
        <v>134</v>
      </c>
      <c r="AV62" s="88" t="s">
        <v>692</v>
      </c>
      <c r="AW62" s="84" t="b">
        <v>0</v>
      </c>
      <c r="AX62" s="84" t="s">
        <v>760</v>
      </c>
      <c r="AY62" s="88" t="s">
        <v>820</v>
      </c>
      <c r="AZ62" s="84" t="s">
        <v>66</v>
      </c>
      <c r="BA62" s="84" t="str">
        <f>REPLACE(INDEX(GroupVertices[Group],MATCH(Vertices[[#This Row],[Vertex]],GroupVertices[Vertex],0)),1,1,"")</f>
        <v>1</v>
      </c>
      <c r="BB62" s="51"/>
      <c r="BC62" s="51"/>
      <c r="BD62" s="51"/>
      <c r="BE62" s="51"/>
      <c r="BF62" s="51" t="s">
        <v>301</v>
      </c>
      <c r="BG62" s="51" t="s">
        <v>301</v>
      </c>
      <c r="BH62" s="127" t="s">
        <v>934</v>
      </c>
      <c r="BI62" s="127" t="s">
        <v>934</v>
      </c>
      <c r="BJ62" s="127" t="s">
        <v>944</v>
      </c>
      <c r="BK62" s="127" t="s">
        <v>944</v>
      </c>
      <c r="BL62" s="127">
        <v>2</v>
      </c>
      <c r="BM62" s="130">
        <v>22.22222222222222</v>
      </c>
      <c r="BN62" s="127">
        <v>1</v>
      </c>
      <c r="BO62" s="130">
        <v>11.11111111111111</v>
      </c>
      <c r="BP62" s="127">
        <v>0</v>
      </c>
      <c r="BQ62" s="130">
        <v>0</v>
      </c>
      <c r="BR62" s="127">
        <v>6</v>
      </c>
      <c r="BS62" s="130">
        <v>66.66666666666667</v>
      </c>
      <c r="BT62" s="127">
        <v>9</v>
      </c>
      <c r="BU62" s="2"/>
      <c r="BV62" s="3"/>
      <c r="BW62" s="3"/>
      <c r="BX62" s="3"/>
      <c r="BY62" s="3"/>
    </row>
    <row r="63" spans="1:77" ht="37.9" customHeight="1">
      <c r="A63" s="14" t="s">
        <v>291</v>
      </c>
      <c r="C63" s="15"/>
      <c r="D63" s="15" t="s">
        <v>64</v>
      </c>
      <c r="E63" s="92">
        <v>1000</v>
      </c>
      <c r="F63" s="81"/>
      <c r="G63" s="111" t="s">
        <v>758</v>
      </c>
      <c r="H63" s="15"/>
      <c r="I63" s="16" t="s">
        <v>291</v>
      </c>
      <c r="J63" s="66"/>
      <c r="K63" s="66"/>
      <c r="L63" s="113" t="s">
        <v>883</v>
      </c>
      <c r="M63" s="93">
        <v>2206.9079365079365</v>
      </c>
      <c r="N63" s="94">
        <v>9306.861328125</v>
      </c>
      <c r="O63" s="94">
        <v>4270.0771484375</v>
      </c>
      <c r="P63" s="77"/>
      <c r="Q63" s="95"/>
      <c r="R63" s="95"/>
      <c r="S63" s="96"/>
      <c r="T63" s="51">
        <v>0</v>
      </c>
      <c r="U63" s="51">
        <v>1</v>
      </c>
      <c r="V63" s="52">
        <v>0</v>
      </c>
      <c r="W63" s="52">
        <v>0.008547</v>
      </c>
      <c r="X63" s="52">
        <v>0.014882</v>
      </c>
      <c r="Y63" s="52">
        <v>0.544708</v>
      </c>
      <c r="Z63" s="52">
        <v>0</v>
      </c>
      <c r="AA63" s="52">
        <v>0</v>
      </c>
      <c r="AB63" s="82">
        <v>63</v>
      </c>
      <c r="AC63" s="82"/>
      <c r="AD63" s="97"/>
      <c r="AE63" s="84" t="s">
        <v>523</v>
      </c>
      <c r="AF63" s="84">
        <v>2298</v>
      </c>
      <c r="AG63" s="84">
        <v>10013</v>
      </c>
      <c r="AH63" s="84">
        <v>41530</v>
      </c>
      <c r="AI63" s="84">
        <v>21682</v>
      </c>
      <c r="AJ63" s="84"/>
      <c r="AK63" s="84" t="s">
        <v>576</v>
      </c>
      <c r="AL63" s="84" t="s">
        <v>616</v>
      </c>
      <c r="AM63" s="84"/>
      <c r="AN63" s="84"/>
      <c r="AO63" s="86">
        <v>39879.62365740741</v>
      </c>
      <c r="AP63" s="88" t="s">
        <v>686</v>
      </c>
      <c r="AQ63" s="84" t="b">
        <v>1</v>
      </c>
      <c r="AR63" s="84" t="b">
        <v>0</v>
      </c>
      <c r="AS63" s="84" t="b">
        <v>0</v>
      </c>
      <c r="AT63" s="84" t="s">
        <v>431</v>
      </c>
      <c r="AU63" s="84">
        <v>456</v>
      </c>
      <c r="AV63" s="88" t="s">
        <v>692</v>
      </c>
      <c r="AW63" s="84" t="b">
        <v>1</v>
      </c>
      <c r="AX63" s="84" t="s">
        <v>760</v>
      </c>
      <c r="AY63" s="88" t="s">
        <v>821</v>
      </c>
      <c r="AZ63" s="84" t="s">
        <v>66</v>
      </c>
      <c r="BA63" s="84" t="str">
        <f>REPLACE(INDEX(GroupVertices[Group],MATCH(Vertices[[#This Row],[Vertex]],GroupVertices[Vertex],0)),1,1,"")</f>
        <v>1</v>
      </c>
      <c r="BB63" s="51"/>
      <c r="BC63" s="51"/>
      <c r="BD63" s="51"/>
      <c r="BE63" s="51"/>
      <c r="BF63" s="51" t="s">
        <v>301</v>
      </c>
      <c r="BG63" s="51" t="s">
        <v>301</v>
      </c>
      <c r="BH63" s="127" t="s">
        <v>934</v>
      </c>
      <c r="BI63" s="127" t="s">
        <v>934</v>
      </c>
      <c r="BJ63" s="127" t="s">
        <v>944</v>
      </c>
      <c r="BK63" s="127" t="s">
        <v>944</v>
      </c>
      <c r="BL63" s="127">
        <v>2</v>
      </c>
      <c r="BM63" s="130">
        <v>22.22222222222222</v>
      </c>
      <c r="BN63" s="127">
        <v>1</v>
      </c>
      <c r="BO63" s="130">
        <v>11.11111111111111</v>
      </c>
      <c r="BP63" s="127">
        <v>0</v>
      </c>
      <c r="BQ63" s="130">
        <v>0</v>
      </c>
      <c r="BR63" s="127">
        <v>6</v>
      </c>
      <c r="BS63" s="130">
        <v>66.66666666666667</v>
      </c>
      <c r="BT63" s="127">
        <v>9</v>
      </c>
      <c r="BU63" s="2"/>
      <c r="BV63" s="3"/>
      <c r="BW63" s="3"/>
      <c r="BX63" s="3"/>
      <c r="BY63" s="3"/>
    </row>
    <row r="64" spans="1:77" ht="37.9" customHeight="1">
      <c r="A64" s="98" t="s">
        <v>293</v>
      </c>
      <c r="C64" s="99"/>
      <c r="D64" s="99" t="s">
        <v>64</v>
      </c>
      <c r="E64" s="100">
        <v>686.1120391705069</v>
      </c>
      <c r="F64" s="101"/>
      <c r="G64" s="112" t="s">
        <v>759</v>
      </c>
      <c r="H64" s="99"/>
      <c r="I64" s="102" t="s">
        <v>293</v>
      </c>
      <c r="J64" s="103"/>
      <c r="K64" s="103"/>
      <c r="L64" s="114" t="s">
        <v>884</v>
      </c>
      <c r="M64" s="104">
        <v>958.2600088183422</v>
      </c>
      <c r="N64" s="105">
        <v>1014.4784545898438</v>
      </c>
      <c r="O64" s="105">
        <v>2570.31982421875</v>
      </c>
      <c r="P64" s="106"/>
      <c r="Q64" s="107"/>
      <c r="R64" s="107"/>
      <c r="S64" s="108"/>
      <c r="T64" s="51">
        <v>0</v>
      </c>
      <c r="U64" s="51">
        <v>1</v>
      </c>
      <c r="V64" s="52">
        <v>0</v>
      </c>
      <c r="W64" s="52">
        <v>0.008547</v>
      </c>
      <c r="X64" s="52">
        <v>0.014882</v>
      </c>
      <c r="Y64" s="52">
        <v>0.544708</v>
      </c>
      <c r="Z64" s="52">
        <v>0</v>
      </c>
      <c r="AA64" s="52">
        <v>0</v>
      </c>
      <c r="AB64" s="109">
        <v>64</v>
      </c>
      <c r="AC64" s="109"/>
      <c r="AD64" s="110"/>
      <c r="AE64" s="84" t="s">
        <v>524</v>
      </c>
      <c r="AF64" s="84">
        <v>434</v>
      </c>
      <c r="AG64" s="84">
        <v>4348</v>
      </c>
      <c r="AH64" s="84">
        <v>57282</v>
      </c>
      <c r="AI64" s="84">
        <v>81</v>
      </c>
      <c r="AJ64" s="84"/>
      <c r="AK64" s="84" t="s">
        <v>577</v>
      </c>
      <c r="AL64" s="84" t="s">
        <v>617</v>
      </c>
      <c r="AM64" s="88" t="s">
        <v>639</v>
      </c>
      <c r="AN64" s="84"/>
      <c r="AO64" s="86">
        <v>39693.708715277775</v>
      </c>
      <c r="AP64" s="88" t="s">
        <v>687</v>
      </c>
      <c r="AQ64" s="84" t="b">
        <v>0</v>
      </c>
      <c r="AR64" s="84" t="b">
        <v>0</v>
      </c>
      <c r="AS64" s="84" t="b">
        <v>0</v>
      </c>
      <c r="AT64" s="84" t="s">
        <v>431</v>
      </c>
      <c r="AU64" s="84">
        <v>240</v>
      </c>
      <c r="AV64" s="88" t="s">
        <v>698</v>
      </c>
      <c r="AW64" s="84" t="b">
        <v>0</v>
      </c>
      <c r="AX64" s="84" t="s">
        <v>760</v>
      </c>
      <c r="AY64" s="88" t="s">
        <v>822</v>
      </c>
      <c r="AZ64" s="84" t="s">
        <v>66</v>
      </c>
      <c r="BA64" s="84" t="str">
        <f>REPLACE(INDEX(GroupVertices[Group],MATCH(Vertices[[#This Row],[Vertex]],GroupVertices[Vertex],0)),1,1,"")</f>
        <v>1</v>
      </c>
      <c r="BB64" s="51"/>
      <c r="BC64" s="51"/>
      <c r="BD64" s="51"/>
      <c r="BE64" s="51"/>
      <c r="BF64" s="51" t="s">
        <v>301</v>
      </c>
      <c r="BG64" s="51" t="s">
        <v>301</v>
      </c>
      <c r="BH64" s="127" t="s">
        <v>934</v>
      </c>
      <c r="BI64" s="127" t="s">
        <v>934</v>
      </c>
      <c r="BJ64" s="127" t="s">
        <v>944</v>
      </c>
      <c r="BK64" s="127" t="s">
        <v>944</v>
      </c>
      <c r="BL64" s="127">
        <v>2</v>
      </c>
      <c r="BM64" s="130">
        <v>22.22222222222222</v>
      </c>
      <c r="BN64" s="127">
        <v>1</v>
      </c>
      <c r="BO64" s="130">
        <v>11.11111111111111</v>
      </c>
      <c r="BP64" s="127">
        <v>0</v>
      </c>
      <c r="BQ64" s="130">
        <v>0</v>
      </c>
      <c r="BR64" s="127">
        <v>6</v>
      </c>
      <c r="BS64" s="130">
        <v>66.66666666666667</v>
      </c>
      <c r="BT64" s="127">
        <v>9</v>
      </c>
      <c r="BU64" s="2"/>
      <c r="BV64" s="3"/>
      <c r="BW64" s="3"/>
      <c r="BX64" s="3"/>
      <c r="BY6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4"/>
    <dataValidation allowBlank="1" showInputMessage="1" promptTitle="Vertex Tooltip" prompt="Enter optional text that will pop up when the mouse is hovered over the vertex." errorTitle="Invalid Vertex Image Key" sqref="L3:L6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4"/>
    <dataValidation allowBlank="1" showInputMessage="1" promptTitle="Vertex Label Fill Color" prompt="To select an optional fill color for the Label shape, right-click and select Select Color on the right-click menu." sqref="J3:J64"/>
    <dataValidation allowBlank="1" showInputMessage="1" promptTitle="Vertex Image File" prompt="Enter the path to an image file.  Hover over the column header for examples." errorTitle="Invalid Vertex Image Key" sqref="G3:G64"/>
    <dataValidation allowBlank="1" showInputMessage="1" promptTitle="Vertex Color" prompt="To select an optional vertex color, right-click and select Select Color on the right-click menu." sqref="C3:C64"/>
    <dataValidation allowBlank="1" showInputMessage="1" promptTitle="Vertex Opacity" prompt="Enter an optional vertex opacity between 0 (transparent) and 100 (opaque)." errorTitle="Invalid Vertex Opacity" error="The optional vertex opacity must be a whole number between 0 and 10." sqref="F3:F64"/>
    <dataValidation type="list" allowBlank="1" showInputMessage="1" showErrorMessage="1" promptTitle="Vertex Shape" prompt="Select an optional vertex shape." errorTitle="Invalid Vertex Shape" error="You have entered an invalid vertex shape.  Try selecting from the drop-down list instead." sqref="D3:D6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4">
      <formula1>ValidVertexLabelPositions</formula1>
    </dataValidation>
    <dataValidation allowBlank="1" showInputMessage="1" showErrorMessage="1" promptTitle="Vertex Name" prompt="Enter the name of the vertex." sqref="A3:A64"/>
  </dataValidations>
  <hyperlinks>
    <hyperlink ref="AM5" r:id="rId1" display="https://t.co/yjcnyaVF67"/>
    <hyperlink ref="AM6" r:id="rId2" display="https://t.co/4mPe8FJflH"/>
    <hyperlink ref="AM12" r:id="rId3" display="https://t.co/2qNWBB58Bp"/>
    <hyperlink ref="AM14" r:id="rId4" display="https://t.co/xbCDiGoLqp"/>
    <hyperlink ref="AM20" r:id="rId5" display="http://t.co/PWs4ualqFD"/>
    <hyperlink ref="AM23" r:id="rId6" display="http://t.co/aSgf0ncnvu"/>
    <hyperlink ref="AM28" r:id="rId7" display="https://t.co/6SIsX3PXnF"/>
    <hyperlink ref="AM30" r:id="rId8" display="https://t.co/oifqftyLDv"/>
    <hyperlink ref="AM33" r:id="rId9" display="https://t.co/KiwUIF7KRe"/>
    <hyperlink ref="AM41" r:id="rId10" display="https://t.co/dyIFkeXxaa"/>
    <hyperlink ref="AM42" r:id="rId11" display="https://t.co/TgL7Kg8j8O"/>
    <hyperlink ref="AM44" r:id="rId12" display="https://t.co/lkEy57tkdo"/>
    <hyperlink ref="AM46" r:id="rId13" display="https://t.co/HoTVhK2FIa"/>
    <hyperlink ref="AM47" r:id="rId14" display="https://t.co/dp6xA4YvM5"/>
    <hyperlink ref="AM48" r:id="rId15" display="https://t.co/v4cwKuReEJ"/>
    <hyperlink ref="AM52" r:id="rId16" display="https://t.co/YS9EKRKDNT"/>
    <hyperlink ref="AM54" r:id="rId17" display="https://t.co/Dt8lvRnHFY"/>
    <hyperlink ref="AM55" r:id="rId18" display="https://t.co/SUWjeOVaEJ"/>
    <hyperlink ref="AM58" r:id="rId19" display="http://t.co/8GtZb2yv"/>
    <hyperlink ref="AM59" r:id="rId20" display="https://t.co/vrNTiFKhdi"/>
    <hyperlink ref="AM60" r:id="rId21" display="http://t.co/oiKPSToJLz"/>
    <hyperlink ref="AM64" r:id="rId22" display="http://t.co/armDRiRQfW"/>
    <hyperlink ref="AP3" r:id="rId23" display="https://pbs.twimg.com/profile_banners/924320817126588416/1541004321"/>
    <hyperlink ref="AP4" r:id="rId24" display="https://pbs.twimg.com/profile_banners/67824274/1384221353"/>
    <hyperlink ref="AP5" r:id="rId25" display="https://pbs.twimg.com/profile_banners/334217161/1471528399"/>
    <hyperlink ref="AP6" r:id="rId26" display="https://pbs.twimg.com/profile_banners/17886409/1545206486"/>
    <hyperlink ref="AP7" r:id="rId27" display="https://pbs.twimg.com/profile_banners/256726929/1515396632"/>
    <hyperlink ref="AP8" r:id="rId28" display="https://pbs.twimg.com/profile_banners/948283821664997376/1524414461"/>
    <hyperlink ref="AP9" r:id="rId29" display="https://pbs.twimg.com/profile_banners/284383568/1529286612"/>
    <hyperlink ref="AP10" r:id="rId30" display="https://pbs.twimg.com/profile_banners/761587775225274368/1503088039"/>
    <hyperlink ref="AP12" r:id="rId31" display="https://pbs.twimg.com/profile_banners/3399941129/1479411696"/>
    <hyperlink ref="AP14" r:id="rId32" display="https://pbs.twimg.com/profile_banners/2432442523/1399219872"/>
    <hyperlink ref="AP15" r:id="rId33" display="https://pbs.twimg.com/profile_banners/600283671/1395782680"/>
    <hyperlink ref="AP16" r:id="rId34" display="https://pbs.twimg.com/profile_banners/3885245652/1522877671"/>
    <hyperlink ref="AP17" r:id="rId35" display="https://pbs.twimg.com/profile_banners/751505753102356480/1543799264"/>
    <hyperlink ref="AP18" r:id="rId36" display="https://pbs.twimg.com/profile_banners/1511564563/1474646897"/>
    <hyperlink ref="AP19" r:id="rId37" display="https://pbs.twimg.com/profile_banners/1700688318/1393287807"/>
    <hyperlink ref="AP20" r:id="rId38" display="https://pbs.twimg.com/profile_banners/55396121/1536516758"/>
    <hyperlink ref="AP21" r:id="rId39" display="https://pbs.twimg.com/profile_banners/34720823/1502228682"/>
    <hyperlink ref="AP22" r:id="rId40" display="https://pbs.twimg.com/profile_banners/824349135457234944/1546752734"/>
    <hyperlink ref="AP25" r:id="rId41" display="https://pbs.twimg.com/profile_banners/813494944698658816/1507957466"/>
    <hyperlink ref="AP26" r:id="rId42" display="https://pbs.twimg.com/profile_banners/979693600366788608/1536154352"/>
    <hyperlink ref="AP27" r:id="rId43" display="https://pbs.twimg.com/profile_banners/581967351/1490107275"/>
    <hyperlink ref="AP28" r:id="rId44" display="https://pbs.twimg.com/profile_banners/17472479/1425233221"/>
    <hyperlink ref="AP30" r:id="rId45" display="https://pbs.twimg.com/profile_banners/300223278/1529410654"/>
    <hyperlink ref="AP33" r:id="rId46" display="https://pbs.twimg.com/profile_banners/26081714/1491376512"/>
    <hyperlink ref="AP34" r:id="rId47" display="https://pbs.twimg.com/profile_banners/285761256/1475727021"/>
    <hyperlink ref="AP35" r:id="rId48" display="https://pbs.twimg.com/profile_banners/73407166/1402699252"/>
    <hyperlink ref="AP37" r:id="rId49" display="https://pbs.twimg.com/profile_banners/55108349/1526278005"/>
    <hyperlink ref="AP38" r:id="rId50" display="https://pbs.twimg.com/profile_banners/713336800987717632/1543966453"/>
    <hyperlink ref="AP39" r:id="rId51" display="https://pbs.twimg.com/profile_banners/2500036429/1405270966"/>
    <hyperlink ref="AP40" r:id="rId52" display="https://pbs.twimg.com/profile_banners/156739486/1391224369"/>
    <hyperlink ref="AP41" r:id="rId53" display="https://pbs.twimg.com/profile_banners/2413616720/1395896152"/>
    <hyperlink ref="AP42" r:id="rId54" display="https://pbs.twimg.com/profile_banners/15083026/1399148023"/>
    <hyperlink ref="AP43" r:id="rId55" display="https://pbs.twimg.com/profile_banners/11614382/1371091153"/>
    <hyperlink ref="AP44" r:id="rId56" display="https://pbs.twimg.com/profile_banners/381740473/1425055735"/>
    <hyperlink ref="AP46" r:id="rId57" display="https://pbs.twimg.com/profile_banners/953330351836872704/1531791856"/>
    <hyperlink ref="AP47" r:id="rId58" display="https://pbs.twimg.com/profile_banners/208676914/1480761428"/>
    <hyperlink ref="AP51" r:id="rId59" display="https://pbs.twimg.com/profile_banners/259744988/1365192946"/>
    <hyperlink ref="AP52" r:id="rId60" display="https://pbs.twimg.com/profile_banners/916945628/1542822704"/>
    <hyperlink ref="AP53" r:id="rId61" display="https://pbs.twimg.com/profile_banners/115945437/1390894621"/>
    <hyperlink ref="AP54" r:id="rId62" display="https://pbs.twimg.com/profile_banners/182400024/1398779455"/>
    <hyperlink ref="AP55" r:id="rId63" display="https://pbs.twimg.com/profile_banners/851178949178789890/1542034478"/>
    <hyperlink ref="AP56" r:id="rId64" display="https://pbs.twimg.com/profile_banners/294037841/1426284981"/>
    <hyperlink ref="AP57" r:id="rId65" display="https://pbs.twimg.com/profile_banners/2614806132/1490227399"/>
    <hyperlink ref="AP59" r:id="rId66" display="https://pbs.twimg.com/profile_banners/59061398/1547007461"/>
    <hyperlink ref="AP60" r:id="rId67" display="https://pbs.twimg.com/profile_banners/933771607/1389621522"/>
    <hyperlink ref="AP62" r:id="rId68" display="https://pbs.twimg.com/profile_banners/2942221865/1435759416"/>
    <hyperlink ref="AP63" r:id="rId69" display="https://pbs.twimg.com/profile_banners/23199122/1399337475"/>
    <hyperlink ref="AP64" r:id="rId70" display="https://pbs.twimg.com/profile_banners/16099432/1487440838"/>
    <hyperlink ref="AV3" r:id="rId71" display="http://abs.twimg.com/images/themes/theme1/bg.png"/>
    <hyperlink ref="AV4" r:id="rId72" display="http://abs.twimg.com/images/themes/theme5/bg.gif"/>
    <hyperlink ref="AV5" r:id="rId73" display="http://abs.twimg.com/images/themes/theme1/bg.png"/>
    <hyperlink ref="AV6" r:id="rId74" display="http://abs.twimg.com/images/themes/theme9/bg.gif"/>
    <hyperlink ref="AV7" r:id="rId75" display="http://abs.twimg.com/images/themes/theme1/bg.png"/>
    <hyperlink ref="AV9" r:id="rId76" display="http://abs.twimg.com/images/themes/theme1/bg.png"/>
    <hyperlink ref="AV11" r:id="rId77" display="http://abs.twimg.com/images/themes/theme1/bg.png"/>
    <hyperlink ref="AV12" r:id="rId78" display="http://abs.twimg.com/images/themes/theme1/bg.png"/>
    <hyperlink ref="AV13" r:id="rId79" display="http://abs.twimg.com/images/themes/theme1/bg.png"/>
    <hyperlink ref="AV14" r:id="rId80" display="http://abs.twimg.com/images/themes/theme1/bg.png"/>
    <hyperlink ref="AV15" r:id="rId81" display="http://abs.twimg.com/images/themes/theme1/bg.png"/>
    <hyperlink ref="AV16" r:id="rId82" display="http://abs.twimg.com/images/themes/theme1/bg.png"/>
    <hyperlink ref="AV18" r:id="rId83" display="http://abs.twimg.com/images/themes/theme1/bg.png"/>
    <hyperlink ref="AV19" r:id="rId84" display="http://abs.twimg.com/images/themes/theme1/bg.png"/>
    <hyperlink ref="AV20" r:id="rId85" display="http://abs.twimg.com/images/themes/theme10/bg.gif"/>
    <hyperlink ref="AV21" r:id="rId86" display="http://abs.twimg.com/images/themes/theme1/bg.png"/>
    <hyperlink ref="AV23" r:id="rId87" display="http://abs.twimg.com/images/themes/theme9/bg.gif"/>
    <hyperlink ref="AV24" r:id="rId88" display="http://abs.twimg.com/images/themes/theme1/bg.png"/>
    <hyperlink ref="AV26" r:id="rId89" display="http://abs.twimg.com/images/themes/theme1/bg.png"/>
    <hyperlink ref="AV27" r:id="rId90" display="http://abs.twimg.com/images/themes/theme1/bg.png"/>
    <hyperlink ref="AV28" r:id="rId91" display="http://abs.twimg.com/images/themes/theme1/bg.png"/>
    <hyperlink ref="AV29" r:id="rId92" display="http://abs.twimg.com/images/themes/theme1/bg.png"/>
    <hyperlink ref="AV30" r:id="rId93" display="http://abs.twimg.com/images/themes/theme1/bg.png"/>
    <hyperlink ref="AV31" r:id="rId94" display="http://abs.twimg.com/images/themes/theme1/bg.png"/>
    <hyperlink ref="AV33" r:id="rId95" display="http://abs.twimg.com/images/themes/theme1/bg.png"/>
    <hyperlink ref="AV34" r:id="rId96" display="http://abs.twimg.com/images/themes/theme14/bg.gif"/>
    <hyperlink ref="AV35" r:id="rId97" display="http://abs.twimg.com/images/themes/theme1/bg.png"/>
    <hyperlink ref="AV36" r:id="rId98" display="http://abs.twimg.com/images/themes/theme1/bg.png"/>
    <hyperlink ref="AV37" r:id="rId99" display="http://abs.twimg.com/images/themes/theme9/bg.gif"/>
    <hyperlink ref="AV39" r:id="rId100" display="http://abs.twimg.com/images/themes/theme1/bg.png"/>
    <hyperlink ref="AV40" r:id="rId101" display="http://abs.twimg.com/images/themes/theme1/bg.png"/>
    <hyperlink ref="AV41" r:id="rId102" display="http://abs.twimg.com/images/themes/theme14/bg.gif"/>
    <hyperlink ref="AV42" r:id="rId103" display="http://abs.twimg.com/images/themes/theme1/bg.png"/>
    <hyperlink ref="AV43" r:id="rId104" display="http://abs.twimg.com/images/themes/theme6/bg.gif"/>
    <hyperlink ref="AV44" r:id="rId105" display="http://abs.twimg.com/images/themes/theme14/bg.gif"/>
    <hyperlink ref="AV45" r:id="rId106" display="http://abs.twimg.com/images/themes/theme1/bg.png"/>
    <hyperlink ref="AV46" r:id="rId107" display="http://abs.twimg.com/images/themes/theme1/bg.png"/>
    <hyperlink ref="AV47" r:id="rId108" display="http://abs.twimg.com/images/themes/theme1/bg.png"/>
    <hyperlink ref="AV48" r:id="rId109" display="http://abs.twimg.com/images/themes/theme1/bg.png"/>
    <hyperlink ref="AV50" r:id="rId110" display="http://abs.twimg.com/images/themes/theme1/bg.png"/>
    <hyperlink ref="AV51" r:id="rId111" display="http://abs.twimg.com/images/themes/theme1/bg.png"/>
    <hyperlink ref="AV52" r:id="rId112" display="http://abs.twimg.com/images/themes/theme1/bg.png"/>
    <hyperlink ref="AV53" r:id="rId113" display="http://abs.twimg.com/images/themes/theme1/bg.png"/>
    <hyperlink ref="AV54" r:id="rId114" display="http://abs.twimg.com/images/themes/theme1/bg.png"/>
    <hyperlink ref="AV56" r:id="rId115" display="http://abs.twimg.com/images/themes/theme15/bg.png"/>
    <hyperlink ref="AV57" r:id="rId116" display="http://abs.twimg.com/images/themes/theme1/bg.png"/>
    <hyperlink ref="AV58" r:id="rId117" display="http://abs.twimg.com/images/themes/theme4/bg.gif"/>
    <hyperlink ref="AV59" r:id="rId118" display="http://abs.twimg.com/images/themes/theme1/bg.png"/>
    <hyperlink ref="AV60" r:id="rId119" display="http://abs.twimg.com/images/themes/theme1/bg.png"/>
    <hyperlink ref="AV61" r:id="rId120" display="http://abs.twimg.com/images/themes/theme1/bg.png"/>
    <hyperlink ref="AV62" r:id="rId121" display="http://abs.twimg.com/images/themes/theme1/bg.png"/>
    <hyperlink ref="AV63" r:id="rId122" display="http://abs.twimg.com/images/themes/theme1/bg.png"/>
    <hyperlink ref="AV64" r:id="rId123" display="http://abs.twimg.com/images/themes/theme15/bg.png"/>
    <hyperlink ref="G3" r:id="rId124" display="http://pbs.twimg.com/profile_images/1057674892005433344/7QTVlFY0_normal.jpg"/>
    <hyperlink ref="G4" r:id="rId125" display="http://pbs.twimg.com/profile_images/1471078903/Dave52KB_normal.jpg"/>
    <hyperlink ref="G5" r:id="rId126" display="http://pbs.twimg.com/profile_images/787244919509360640/40KJT4v9_normal.jpg"/>
    <hyperlink ref="G6" r:id="rId127" display="http://pbs.twimg.com/profile_images/1079474831081361408/V241mWEr_normal.jpg"/>
    <hyperlink ref="G7" r:id="rId128" display="http://pbs.twimg.com/profile_images/1022712638092898304/sZ5CFRgj_normal.jpg"/>
    <hyperlink ref="G8" r:id="rId129" display="http://pbs.twimg.com/profile_images/998876260779487234/hD6jZ7cs_normal.jpg"/>
    <hyperlink ref="G9" r:id="rId130" display="http://pbs.twimg.com/profile_images/1030582355696730112/-o4HL5y5_normal.jpg"/>
    <hyperlink ref="G10" r:id="rId131" display="http://pbs.twimg.com/profile_images/898556279823663109/kkU4o1l3_normal.jpg"/>
    <hyperlink ref="G11" r:id="rId132" display="http://pbs.twimg.com/profile_images/688115360927592448/qlerUjy1_normal.jpg"/>
    <hyperlink ref="G12" r:id="rId133" display="http://pbs.twimg.com/profile_images/790926982943047680/yifXyGx9_normal.jpg"/>
    <hyperlink ref="G13" r:id="rId134" display="http://pbs.twimg.com/profile_images/956139009830506496/XreQSw4c_normal.jpg"/>
    <hyperlink ref="G14" r:id="rId135" display="http://pbs.twimg.com/profile_images/1080184102727213056/6bJW1-7L_normal.jpg"/>
    <hyperlink ref="G15" r:id="rId136" display="http://pbs.twimg.com/profile_images/636252369005645824/TmDZCs3r_normal.jpg"/>
    <hyperlink ref="G16" r:id="rId137" display="http://pbs.twimg.com/profile_images/899314357053644801/KhqzhY0B_normal.jpg"/>
    <hyperlink ref="G17" r:id="rId138" display="http://pbs.twimg.com/profile_images/1069397500262371328/Cc16bxl4_normal.jpg"/>
    <hyperlink ref="G18" r:id="rId139" display="http://pbs.twimg.com/profile_images/1050898552891863040/aFhayRC7_normal.jpg"/>
    <hyperlink ref="G19" r:id="rId140" display="http://pbs.twimg.com/profile_images/969027320194457600/TFoLXbUm_normal.jpg"/>
    <hyperlink ref="G20" r:id="rId141" display="http://pbs.twimg.com/profile_images/965794503004057601/Z8w7zoZm_normal.jpg"/>
    <hyperlink ref="G21" r:id="rId142" display="http://pbs.twimg.com/profile_images/895038072076763137/5IQJcR1J_normal.jpg"/>
    <hyperlink ref="G22" r:id="rId143" display="http://pbs.twimg.com/profile_images/1081785085945233408/obQmEevd_normal.jpg"/>
    <hyperlink ref="G23" r:id="rId144" display="http://pbs.twimg.com/profile_images/284007260/total_lg_normal.gif"/>
    <hyperlink ref="G24" r:id="rId145" display="http://pbs.twimg.com/profile_images/1084037733184561152/se6icu7e_normal.jpg"/>
    <hyperlink ref="G25" r:id="rId146" display="http://pbs.twimg.com/profile_images/919054800888545280/RXfjbm2S_normal.jpg"/>
    <hyperlink ref="G26" r:id="rId147" display="http://pbs.twimg.com/profile_images/1040253312703123456/U7oahBS0_normal.jpg"/>
    <hyperlink ref="G27" r:id="rId148" display="http://pbs.twimg.com/profile_images/985254438343495689/IRPIvATb_normal.jpg"/>
    <hyperlink ref="G28" r:id="rId149" display="http://pbs.twimg.com/profile_images/850946256067108865/6Xdc1dm5_normal.jpg"/>
    <hyperlink ref="G29" r:id="rId150" display="http://pbs.twimg.com/profile_images/2578005398/c13wxibwqomiitsdcy6e_normal.jpeg"/>
    <hyperlink ref="G30" r:id="rId151" display="http://pbs.twimg.com/profile_images/1079620559011500034/v6KX9ooB_normal.jpg"/>
    <hyperlink ref="G31" r:id="rId152" display="http://pbs.twimg.com/profile_images/1071835958931148802/AUsFdKR7_normal.jpg"/>
    <hyperlink ref="G32" r:id="rId153" display="http://abs.twimg.com/sticky/default_profile_images/default_profile_normal.png"/>
    <hyperlink ref="G33" r:id="rId154" display="http://pbs.twimg.com/profile_images/1048679327217455105/l_25i09s_normal.jpg"/>
    <hyperlink ref="G34" r:id="rId155" display="http://pbs.twimg.com/profile_images/1806921699/twitter_birdcat_normal.jpg"/>
    <hyperlink ref="G35" r:id="rId156" display="http://pbs.twimg.com/profile_images/961836966571462656/uO8r_TOb_normal.jpg"/>
    <hyperlink ref="G36" r:id="rId157" display="http://pbs.twimg.com/profile_images/378800000144516951/ce30e41c4b43158ddd0713b7760fe7c4_normal.png"/>
    <hyperlink ref="G37" r:id="rId158" display="http://pbs.twimg.com/profile_images/1086015000781582336/iiBuDvC-_normal.jpg"/>
    <hyperlink ref="G38" r:id="rId159" display="http://pbs.twimg.com/profile_images/997222027181244417/eCJ_Gtf9_normal.jpg"/>
    <hyperlink ref="G39" r:id="rId160" display="http://pbs.twimg.com/profile_images/857975864893505536/TpNWyTXQ_normal.jpg"/>
    <hyperlink ref="G40" r:id="rId161" display="http://pbs.twimg.com/profile_images/1015585546779930627/dd0Fc94B_normal.jpg"/>
    <hyperlink ref="G41" r:id="rId162" display="http://pbs.twimg.com/profile_images/449045015545655297/jNDiaYmI_normal.jpeg"/>
    <hyperlink ref="G42" r:id="rId163" display="http://pbs.twimg.com/profile_images/72145641/P1010169_normal.jpg"/>
    <hyperlink ref="G43" r:id="rId164" display="http://pbs.twimg.com/profile_images/628181317923000320/ht4zHy9j_normal.png"/>
    <hyperlink ref="G44" r:id="rId165" display="http://pbs.twimg.com/profile_images/684596805624066048/mCvp266f_normal.png"/>
    <hyperlink ref="G45" r:id="rId166" display="http://pbs.twimg.com/profile_images/968612224905416704/ogBpILVv_normal.jpg"/>
    <hyperlink ref="G46" r:id="rId167" display="http://pbs.twimg.com/profile_images/1025574252068499458/Wbx4jWjl_normal.jpg"/>
    <hyperlink ref="G47" r:id="rId168" display="http://pbs.twimg.com/profile_images/1070693455662342144/A7nnLfV8_normal.jpg"/>
    <hyperlink ref="G48" r:id="rId169" display="http://pbs.twimg.com/profile_images/875823980518801408/aGQdKaF5_normal.jpg"/>
    <hyperlink ref="G49" r:id="rId170" display="http://pbs.twimg.com/profile_images/1044865838019485696/OeZ_acx1_normal.jpg"/>
    <hyperlink ref="G50" r:id="rId171" display="http://pbs.twimg.com/profile_images/601095807/Me_in_California_June_08_normal.JPG"/>
    <hyperlink ref="G51" r:id="rId172" display="http://pbs.twimg.com/profile_images/1015892101563928576/yBLH1Aei_normal.jpg"/>
    <hyperlink ref="G52" r:id="rId173" display="http://pbs.twimg.com/profile_images/558310196074655748/J5xEMZwv_normal.jpeg"/>
    <hyperlink ref="G53" r:id="rId174" display="http://pbs.twimg.com/profile_images/1003392036001796097/IDpDZ03o_normal.jpg"/>
    <hyperlink ref="G54" r:id="rId175" display="http://pbs.twimg.com/profile_images/1003835878870052864/VCTChPYH_normal.jpg"/>
    <hyperlink ref="G55" r:id="rId176" display="http://pbs.twimg.com/profile_images/1044349280712974336/qBYT_GX9_normal.jpg"/>
    <hyperlink ref="G56" r:id="rId177" display="http://pbs.twimg.com/profile_images/998893423993147392/UwN-bspo_normal.jpg"/>
    <hyperlink ref="G57" r:id="rId178" display="http://pbs.twimg.com/profile_images/842992941383737345/0Irs1AJt_normal.jpg"/>
    <hyperlink ref="G58" r:id="rId179" display="http://pbs.twimg.com/profile_images/147610312/patrick_hash_normal.jpg"/>
    <hyperlink ref="G59" r:id="rId180" display="http://pbs.twimg.com/profile_images/1069093429114781697/pnWrjLOi_normal.jpg"/>
    <hyperlink ref="G60" r:id="rId181" display="http://pbs.twimg.com/profile_images/885667939546005504/KiMt0T1S_normal.jpg"/>
    <hyperlink ref="G61" r:id="rId182" display="http://pbs.twimg.com/profile_images/3656675324/e21bca56d38e3466a7f9d3937654a5c4_normal.jpeg"/>
    <hyperlink ref="G62" r:id="rId183" display="http://pbs.twimg.com/profile_images/617108716157054976/7xn-VPTn_normal.jpg"/>
    <hyperlink ref="G63" r:id="rId184" display="http://pbs.twimg.com/profile_images/794162126936010752/zL0e-Qju_normal.jpg"/>
    <hyperlink ref="G64" r:id="rId185" display="http://pbs.twimg.com/profile_images/2755412800/a326ee7932f16d54ee15882ad8e5157e_normal.png"/>
    <hyperlink ref="AY3" r:id="rId186" display="https://twitter.com/erinmbtaylor"/>
    <hyperlink ref="AY4" r:id="rId187" display="https://twitter.com/dangerdaveball"/>
    <hyperlink ref="AY5" r:id="rId188" display="https://twitter.com/stephaniekelton"/>
    <hyperlink ref="AY6" r:id="rId189" display="https://twitter.com/alexqgb"/>
    <hyperlink ref="AY7" r:id="rId190" display="https://twitter.com/matt_read_nz"/>
    <hyperlink ref="AY8" r:id="rId191" display="https://twitter.com/lisamp925"/>
    <hyperlink ref="AY9" r:id="rId192" display="https://twitter.com/pppatticake"/>
    <hyperlink ref="AY10" r:id="rId193" display="https://twitter.com/my2meows"/>
    <hyperlink ref="AY11" r:id="rId194" display="https://twitter.com/ziga_iglic"/>
    <hyperlink ref="AY12" r:id="rId195" display="https://twitter.com/polrevolutionsv"/>
    <hyperlink ref="AY13" r:id="rId196" display="https://twitter.com/nofuncdemo"/>
    <hyperlink ref="AY14" r:id="rId197" display="https://twitter.com/bradvoracek"/>
    <hyperlink ref="AY15" r:id="rId198" display="https://twitter.com/prezntval"/>
    <hyperlink ref="AY16" r:id="rId199" display="https://twitter.com/wildflowersrq"/>
    <hyperlink ref="AY17" r:id="rId200" display="https://twitter.com/brianmoylan4"/>
    <hyperlink ref="AY18" r:id="rId201" display="https://twitter.com/ecoroberto"/>
    <hyperlink ref="AY19" r:id="rId202" display="https://twitter.com/joekearns_psu"/>
    <hyperlink ref="AY20" r:id="rId203" display="https://twitter.com/computerbugg"/>
    <hyperlink ref="AY21" r:id="rId204" display="https://twitter.com/ruterwilligerjr"/>
    <hyperlink ref="AY22" r:id="rId205" display="https://twitter.com/rick_carmody"/>
    <hyperlink ref="AY23" r:id="rId206" display="https://twitter.com/zapradon"/>
    <hyperlink ref="AY24" r:id="rId207" display="https://twitter.com/reformed_mind"/>
    <hyperlink ref="AY25" r:id="rId208" display="https://twitter.com/socialista_jose"/>
    <hyperlink ref="AY26" r:id="rId209" display="https://twitter.com/nualphaomegam"/>
    <hyperlink ref="AY27" r:id="rId210" display="https://twitter.com/odirilesoul"/>
    <hyperlink ref="AY28" r:id="rId211" display="https://twitter.com/netbacker"/>
    <hyperlink ref="AY29" r:id="rId212" display="https://twitter.com/leftygrove"/>
    <hyperlink ref="AY30" r:id="rId213" display="https://twitter.com/esoterikdude"/>
    <hyperlink ref="AY31" r:id="rId214" display="https://twitter.com/paulbfagan"/>
    <hyperlink ref="AY32" r:id="rId215" display="https://twitter.com/david_kell3"/>
    <hyperlink ref="AY33" r:id="rId216" display="https://twitter.com/jabmorris"/>
    <hyperlink ref="AY34" r:id="rId217" display="https://twitter.com/makarov__"/>
    <hyperlink ref="AY35" r:id="rId218" display="https://twitter.com/cdbrzezinski"/>
    <hyperlink ref="AY36" r:id="rId219" display="https://twitter.com/flowersxsilence"/>
    <hyperlink ref="AY37" r:id="rId220" display="https://twitter.com/dan_nahum"/>
    <hyperlink ref="AY38" r:id="rId221" display="https://twitter.com/hurtyowl"/>
    <hyperlink ref="AY39" r:id="rId222" display="https://twitter.com/truman_town"/>
    <hyperlink ref="AY40" r:id="rId223" display="https://twitter.com/dci_james"/>
    <hyperlink ref="AY41" r:id="rId224" display="https://twitter.com/fadhelkaboub"/>
    <hyperlink ref="AY42" r:id="rId225" display="https://twitter.com/tianran"/>
    <hyperlink ref="AY43" r:id="rId226" display="https://twitter.com/brunopostle"/>
    <hyperlink ref="AY44" r:id="rId227" display="https://twitter.com/analyticd"/>
    <hyperlink ref="AY45" r:id="rId228" display="https://twitter.com/itsnotubutme"/>
    <hyperlink ref="AY46" r:id="rId229" display="https://twitter.com/jmforcalifornia"/>
    <hyperlink ref="AY47" r:id="rId230" display="https://twitter.com/pereira_joca"/>
    <hyperlink ref="AY48" r:id="rId231" display="https://twitter.com/greenrd"/>
    <hyperlink ref="AY49" r:id="rId232" display="https://twitter.com/kfredrickson23"/>
    <hyperlink ref="AY50" r:id="rId233" display="https://twitter.com/pdwriter"/>
    <hyperlink ref="AY51" r:id="rId234" display="https://twitter.com/ezquid"/>
    <hyperlink ref="AY52" r:id="rId235" display="https://twitter.com/dehnts"/>
    <hyperlink ref="AY53" r:id="rId236" display="https://twitter.com/thedudedj"/>
    <hyperlink ref="AY54" r:id="rId237" display="https://twitter.com/bradbelltv"/>
    <hyperlink ref="AY55" r:id="rId238" display="https://twitter.com/philforcongress"/>
    <hyperlink ref="AY56" r:id="rId239" display="https://twitter.com/dalek_fan"/>
    <hyperlink ref="AY57" r:id="rId240" display="https://twitter.com/caseytjaden"/>
    <hyperlink ref="AY58" r:id="rId241" display="https://twitter.com/brucepatrick23"/>
    <hyperlink ref="AY59" r:id="rId242" display="https://twitter.com/sdgrumbine"/>
    <hyperlink ref="AY60" r:id="rId243" display="https://twitter.com/chrisatru"/>
    <hyperlink ref="AY61" r:id="rId244" display="https://twitter.com/riklongenecker"/>
    <hyperlink ref="AY62" r:id="rId245" display="https://twitter.com/dianabardsley"/>
    <hyperlink ref="AY63" r:id="rId246" display="https://twitter.com/carolynmcc"/>
    <hyperlink ref="AY64" r:id="rId247" display="https://twitter.com/gaius_publius"/>
  </hyperlinks>
  <printOptions/>
  <pageMargins left="0.7" right="0.7" top="0.75" bottom="0.75" header="0.3" footer="0.3"/>
  <pageSetup horizontalDpi="600" verticalDpi="600" orientation="portrait" r:id="rId252"/>
  <drawing r:id="rId251"/>
  <legacyDrawing r:id="rId249"/>
  <tableParts>
    <tablePart r:id="rId25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28125" style="0" bestFit="1" customWidth="1"/>
    <col min="27" max="27" width="14.7109375" style="0" bestFit="1" customWidth="1"/>
    <col min="28" max="28" width="12.421875" style="0" bestFit="1" customWidth="1"/>
    <col min="29" max="29" width="14.57421875" style="0" bestFit="1" customWidth="1"/>
    <col min="30" max="30" width="13.421875" style="0" bestFit="1" customWidth="1"/>
    <col min="31" max="31" width="16.00390625" style="0" bestFit="1" customWidth="1"/>
    <col min="32" max="32" width="10.57421875" style="0" bestFit="1" customWidth="1"/>
    <col min="33" max="33" width="19.8515625" style="0" bestFit="1" customWidth="1"/>
    <col min="34" max="34" width="25.421875" style="0" bestFit="1" customWidth="1"/>
    <col min="35" max="35" width="20.7109375" style="0" bestFit="1" customWidth="1"/>
    <col min="36" max="36" width="26.28125" style="0" bestFit="1" customWidth="1"/>
    <col min="37" max="37" width="24.7109375" style="0" bestFit="1" customWidth="1"/>
    <col min="38" max="38" width="30.28125" style="0" bestFit="1" customWidth="1"/>
    <col min="39" max="39" width="17.00390625" style="0" bestFit="1" customWidth="1"/>
    <col min="40" max="40" width="20.421875" style="0" bestFit="1" customWidth="1"/>
    <col min="41" max="41" width="15.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1"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909</v>
      </c>
      <c r="Z2" s="13" t="s">
        <v>914</v>
      </c>
      <c r="AA2" s="13" t="s">
        <v>920</v>
      </c>
      <c r="AB2" s="13" t="s">
        <v>933</v>
      </c>
      <c r="AC2" s="13" t="s">
        <v>943</v>
      </c>
      <c r="AD2" s="13" t="s">
        <v>951</v>
      </c>
      <c r="AE2" s="13" t="s">
        <v>952</v>
      </c>
      <c r="AF2" s="13" t="s">
        <v>956</v>
      </c>
      <c r="AG2" s="67" t="s">
        <v>988</v>
      </c>
      <c r="AH2" s="67" t="s">
        <v>989</v>
      </c>
      <c r="AI2" s="67" t="s">
        <v>990</v>
      </c>
      <c r="AJ2" s="67" t="s">
        <v>991</v>
      </c>
      <c r="AK2" s="67" t="s">
        <v>992</v>
      </c>
      <c r="AL2" s="67" t="s">
        <v>993</v>
      </c>
      <c r="AM2" s="67" t="s">
        <v>994</v>
      </c>
      <c r="AN2" s="67" t="s">
        <v>995</v>
      </c>
      <c r="AO2" s="67" t="s">
        <v>998</v>
      </c>
    </row>
    <row r="3" spans="1:41" ht="15">
      <c r="A3" s="121" t="s">
        <v>888</v>
      </c>
      <c r="B3" s="122" t="s">
        <v>890</v>
      </c>
      <c r="C3" s="122" t="s">
        <v>56</v>
      </c>
      <c r="D3" s="115"/>
      <c r="E3" s="115"/>
      <c r="F3" s="116" t="s">
        <v>1023</v>
      </c>
      <c r="G3" s="117"/>
      <c r="H3" s="117"/>
      <c r="I3" s="118">
        <v>3</v>
      </c>
      <c r="J3" s="119"/>
      <c r="K3" s="51">
        <v>60</v>
      </c>
      <c r="L3" s="51">
        <v>60</v>
      </c>
      <c r="M3" s="51">
        <v>0</v>
      </c>
      <c r="N3" s="51">
        <v>60</v>
      </c>
      <c r="O3" s="51">
        <v>1</v>
      </c>
      <c r="P3" s="52">
        <v>0</v>
      </c>
      <c r="Q3" s="52">
        <v>0</v>
      </c>
      <c r="R3" s="51">
        <v>1</v>
      </c>
      <c r="S3" s="51">
        <v>0</v>
      </c>
      <c r="T3" s="51">
        <v>60</v>
      </c>
      <c r="U3" s="51">
        <v>60</v>
      </c>
      <c r="V3" s="51">
        <v>2</v>
      </c>
      <c r="W3" s="52">
        <v>1.933889</v>
      </c>
      <c r="X3" s="52">
        <v>0.016666666666666666</v>
      </c>
      <c r="Y3" s="84"/>
      <c r="Z3" s="84"/>
      <c r="AA3" s="84" t="s">
        <v>301</v>
      </c>
      <c r="AB3" s="90" t="s">
        <v>934</v>
      </c>
      <c r="AC3" s="90" t="s">
        <v>944</v>
      </c>
      <c r="AD3" s="90"/>
      <c r="AE3" s="90"/>
      <c r="AF3" s="90" t="s">
        <v>957</v>
      </c>
      <c r="AG3" s="127">
        <v>120</v>
      </c>
      <c r="AH3" s="130">
        <v>22.22222222222222</v>
      </c>
      <c r="AI3" s="127">
        <v>60</v>
      </c>
      <c r="AJ3" s="130">
        <v>11.11111111111111</v>
      </c>
      <c r="AK3" s="127">
        <v>0</v>
      </c>
      <c r="AL3" s="130">
        <v>0</v>
      </c>
      <c r="AM3" s="127">
        <v>360</v>
      </c>
      <c r="AN3" s="130">
        <v>66.66666666666667</v>
      </c>
      <c r="AO3" s="127">
        <v>540</v>
      </c>
    </row>
    <row r="4" spans="1:41" ht="15">
      <c r="A4" s="121" t="s">
        <v>889</v>
      </c>
      <c r="B4" s="122" t="s">
        <v>891</v>
      </c>
      <c r="C4" s="122" t="s">
        <v>56</v>
      </c>
      <c r="D4" s="99"/>
      <c r="E4" s="99"/>
      <c r="F4" s="102" t="s">
        <v>1024</v>
      </c>
      <c r="G4" s="106"/>
      <c r="H4" s="106"/>
      <c r="I4" s="109">
        <v>4</v>
      </c>
      <c r="J4" s="109"/>
      <c r="K4" s="51">
        <v>2</v>
      </c>
      <c r="L4" s="51">
        <v>2</v>
      </c>
      <c r="M4" s="51">
        <v>0</v>
      </c>
      <c r="N4" s="51">
        <v>2</v>
      </c>
      <c r="O4" s="51">
        <v>2</v>
      </c>
      <c r="P4" s="52" t="s">
        <v>999</v>
      </c>
      <c r="Q4" s="52" t="s">
        <v>999</v>
      </c>
      <c r="R4" s="51">
        <v>2</v>
      </c>
      <c r="S4" s="51">
        <v>2</v>
      </c>
      <c r="T4" s="51">
        <v>1</v>
      </c>
      <c r="U4" s="51">
        <v>1</v>
      </c>
      <c r="V4" s="51">
        <v>0</v>
      </c>
      <c r="W4" s="52">
        <v>0</v>
      </c>
      <c r="X4" s="52">
        <v>0</v>
      </c>
      <c r="Y4" s="84" t="s">
        <v>910</v>
      </c>
      <c r="Z4" s="84" t="s">
        <v>300</v>
      </c>
      <c r="AA4" s="84" t="s">
        <v>301</v>
      </c>
      <c r="AB4" s="90" t="s">
        <v>301</v>
      </c>
      <c r="AC4" s="90" t="s">
        <v>430</v>
      </c>
      <c r="AD4" s="90"/>
      <c r="AE4" s="90"/>
      <c r="AF4" s="90" t="s">
        <v>958</v>
      </c>
      <c r="AG4" s="127">
        <v>4</v>
      </c>
      <c r="AH4" s="130">
        <v>25</v>
      </c>
      <c r="AI4" s="127">
        <v>1</v>
      </c>
      <c r="AJ4" s="130">
        <v>6.25</v>
      </c>
      <c r="AK4" s="127">
        <v>0</v>
      </c>
      <c r="AL4" s="130">
        <v>0</v>
      </c>
      <c r="AM4" s="127">
        <v>11</v>
      </c>
      <c r="AN4" s="130">
        <v>68.75</v>
      </c>
      <c r="AO4" s="127">
        <v>16</v>
      </c>
    </row>
    <row r="10" ht="14.3"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3" customHeight="1">
      <c r="A1" s="11" t="s">
        <v>144</v>
      </c>
      <c r="B1" s="11" t="s">
        <v>5</v>
      </c>
      <c r="C1" s="11" t="s">
        <v>147</v>
      </c>
    </row>
    <row r="2" spans="1:3" ht="15">
      <c r="A2" s="84" t="s">
        <v>888</v>
      </c>
      <c r="B2" s="90" t="s">
        <v>293</v>
      </c>
      <c r="C2" s="84">
        <f>VLOOKUP(GroupVertices[[#This Row],[Vertex]],Vertices[],MATCH("ID",Vertices[[#Headers],[Vertex]:[Vertex Content Word Count]],0),FALSE)</f>
        <v>64</v>
      </c>
    </row>
    <row r="3" spans="1:3" ht="15">
      <c r="A3" s="84" t="s">
        <v>888</v>
      </c>
      <c r="B3" s="90" t="s">
        <v>292</v>
      </c>
      <c r="C3" s="84">
        <f>VLOOKUP(GroupVertices[[#This Row],[Vertex]],Vertices[],MATCH("ID",Vertices[[#Headers],[Vertex]:[Vertex Content Word Count]],0),FALSE)</f>
        <v>5</v>
      </c>
    </row>
    <row r="4" spans="1:3" ht="15">
      <c r="A4" s="84" t="s">
        <v>888</v>
      </c>
      <c r="B4" s="90" t="s">
        <v>291</v>
      </c>
      <c r="C4" s="84">
        <f>VLOOKUP(GroupVertices[[#This Row],[Vertex]],Vertices[],MATCH("ID",Vertices[[#Headers],[Vertex]:[Vertex Content Word Count]],0),FALSE)</f>
        <v>63</v>
      </c>
    </row>
    <row r="5" spans="1:3" ht="15">
      <c r="A5" s="84" t="s">
        <v>888</v>
      </c>
      <c r="B5" s="90" t="s">
        <v>290</v>
      </c>
      <c r="C5" s="84">
        <f>VLOOKUP(GroupVertices[[#This Row],[Vertex]],Vertices[],MATCH("ID",Vertices[[#Headers],[Vertex]:[Vertex Content Word Count]],0),FALSE)</f>
        <v>62</v>
      </c>
    </row>
    <row r="6" spans="1:3" ht="15">
      <c r="A6" s="84" t="s">
        <v>888</v>
      </c>
      <c r="B6" s="90" t="s">
        <v>289</v>
      </c>
      <c r="C6" s="84">
        <f>VLOOKUP(GroupVertices[[#This Row],[Vertex]],Vertices[],MATCH("ID",Vertices[[#Headers],[Vertex]:[Vertex Content Word Count]],0),FALSE)</f>
        <v>61</v>
      </c>
    </row>
    <row r="7" spans="1:3" ht="15">
      <c r="A7" s="84" t="s">
        <v>888</v>
      </c>
      <c r="B7" s="90" t="s">
        <v>287</v>
      </c>
      <c r="C7" s="84">
        <f>VLOOKUP(GroupVertices[[#This Row],[Vertex]],Vertices[],MATCH("ID",Vertices[[#Headers],[Vertex]:[Vertex Content Word Count]],0),FALSE)</f>
        <v>59</v>
      </c>
    </row>
    <row r="8" spans="1:3" ht="15">
      <c r="A8" s="84" t="s">
        <v>888</v>
      </c>
      <c r="B8" s="90" t="s">
        <v>286</v>
      </c>
      <c r="C8" s="84">
        <f>VLOOKUP(GroupVertices[[#This Row],[Vertex]],Vertices[],MATCH("ID",Vertices[[#Headers],[Vertex]:[Vertex Content Word Count]],0),FALSE)</f>
        <v>58</v>
      </c>
    </row>
    <row r="9" spans="1:3" ht="15">
      <c r="A9" s="84" t="s">
        <v>888</v>
      </c>
      <c r="B9" s="90" t="s">
        <v>285</v>
      </c>
      <c r="C9" s="84">
        <f>VLOOKUP(GroupVertices[[#This Row],[Vertex]],Vertices[],MATCH("ID",Vertices[[#Headers],[Vertex]:[Vertex Content Word Count]],0),FALSE)</f>
        <v>57</v>
      </c>
    </row>
    <row r="10" spans="1:3" ht="15">
      <c r="A10" s="84" t="s">
        <v>888</v>
      </c>
      <c r="B10" s="90" t="s">
        <v>284</v>
      </c>
      <c r="C10" s="84">
        <f>VLOOKUP(GroupVertices[[#This Row],[Vertex]],Vertices[],MATCH("ID",Vertices[[#Headers],[Vertex]:[Vertex Content Word Count]],0),FALSE)</f>
        <v>56</v>
      </c>
    </row>
    <row r="11" spans="1:3" ht="15">
      <c r="A11" s="84" t="s">
        <v>888</v>
      </c>
      <c r="B11" s="90" t="s">
        <v>283</v>
      </c>
      <c r="C11" s="84">
        <f>VLOOKUP(GroupVertices[[#This Row],[Vertex]],Vertices[],MATCH("ID",Vertices[[#Headers],[Vertex]:[Vertex Content Word Count]],0),FALSE)</f>
        <v>55</v>
      </c>
    </row>
    <row r="12" spans="1:3" ht="15">
      <c r="A12" s="84" t="s">
        <v>888</v>
      </c>
      <c r="B12" s="90" t="s">
        <v>282</v>
      </c>
      <c r="C12" s="84">
        <f>VLOOKUP(GroupVertices[[#This Row],[Vertex]],Vertices[],MATCH("ID",Vertices[[#Headers],[Vertex]:[Vertex Content Word Count]],0),FALSE)</f>
        <v>54</v>
      </c>
    </row>
    <row r="13" spans="1:3" ht="15">
      <c r="A13" s="84" t="s">
        <v>888</v>
      </c>
      <c r="B13" s="90" t="s">
        <v>281</v>
      </c>
      <c r="C13" s="84">
        <f>VLOOKUP(GroupVertices[[#This Row],[Vertex]],Vertices[],MATCH("ID",Vertices[[#Headers],[Vertex]:[Vertex Content Word Count]],0),FALSE)</f>
        <v>53</v>
      </c>
    </row>
    <row r="14" spans="1:3" ht="15">
      <c r="A14" s="84" t="s">
        <v>888</v>
      </c>
      <c r="B14" s="90" t="s">
        <v>280</v>
      </c>
      <c r="C14" s="84">
        <f>VLOOKUP(GroupVertices[[#This Row],[Vertex]],Vertices[],MATCH("ID",Vertices[[#Headers],[Vertex]:[Vertex Content Word Count]],0),FALSE)</f>
        <v>52</v>
      </c>
    </row>
    <row r="15" spans="1:3" ht="15">
      <c r="A15" s="84" t="s">
        <v>888</v>
      </c>
      <c r="B15" s="90" t="s">
        <v>279</v>
      </c>
      <c r="C15" s="84">
        <f>VLOOKUP(GroupVertices[[#This Row],[Vertex]],Vertices[],MATCH("ID",Vertices[[#Headers],[Vertex]:[Vertex Content Word Count]],0),FALSE)</f>
        <v>51</v>
      </c>
    </row>
    <row r="16" spans="1:3" ht="15">
      <c r="A16" s="84" t="s">
        <v>888</v>
      </c>
      <c r="B16" s="90" t="s">
        <v>278</v>
      </c>
      <c r="C16" s="84">
        <f>VLOOKUP(GroupVertices[[#This Row],[Vertex]],Vertices[],MATCH("ID",Vertices[[#Headers],[Vertex]:[Vertex Content Word Count]],0),FALSE)</f>
        <v>50</v>
      </c>
    </row>
    <row r="17" spans="1:3" ht="15">
      <c r="A17" s="84" t="s">
        <v>888</v>
      </c>
      <c r="B17" s="90" t="s">
        <v>277</v>
      </c>
      <c r="C17" s="84">
        <f>VLOOKUP(GroupVertices[[#This Row],[Vertex]],Vertices[],MATCH("ID",Vertices[[#Headers],[Vertex]:[Vertex Content Word Count]],0),FALSE)</f>
        <v>49</v>
      </c>
    </row>
    <row r="18" spans="1:3" ht="15">
      <c r="A18" s="84" t="s">
        <v>888</v>
      </c>
      <c r="B18" s="90" t="s">
        <v>276</v>
      </c>
      <c r="C18" s="84">
        <f>VLOOKUP(GroupVertices[[#This Row],[Vertex]],Vertices[],MATCH("ID",Vertices[[#Headers],[Vertex]:[Vertex Content Word Count]],0),FALSE)</f>
        <v>48</v>
      </c>
    </row>
    <row r="19" spans="1:3" ht="15">
      <c r="A19" s="84" t="s">
        <v>888</v>
      </c>
      <c r="B19" s="90" t="s">
        <v>275</v>
      </c>
      <c r="C19" s="84">
        <f>VLOOKUP(GroupVertices[[#This Row],[Vertex]],Vertices[],MATCH("ID",Vertices[[#Headers],[Vertex]:[Vertex Content Word Count]],0),FALSE)</f>
        <v>47</v>
      </c>
    </row>
    <row r="20" spans="1:3" ht="15">
      <c r="A20" s="84" t="s">
        <v>888</v>
      </c>
      <c r="B20" s="90" t="s">
        <v>274</v>
      </c>
      <c r="C20" s="84">
        <f>VLOOKUP(GroupVertices[[#This Row],[Vertex]],Vertices[],MATCH("ID",Vertices[[#Headers],[Vertex]:[Vertex Content Word Count]],0),FALSE)</f>
        <v>46</v>
      </c>
    </row>
    <row r="21" spans="1:3" ht="15">
      <c r="A21" s="84" t="s">
        <v>888</v>
      </c>
      <c r="B21" s="90" t="s">
        <v>273</v>
      </c>
      <c r="C21" s="84">
        <f>VLOOKUP(GroupVertices[[#This Row],[Vertex]],Vertices[],MATCH("ID",Vertices[[#Headers],[Vertex]:[Vertex Content Word Count]],0),FALSE)</f>
        <v>45</v>
      </c>
    </row>
    <row r="22" spans="1:3" ht="15">
      <c r="A22" s="84" t="s">
        <v>888</v>
      </c>
      <c r="B22" s="90" t="s">
        <v>272</v>
      </c>
      <c r="C22" s="84">
        <f>VLOOKUP(GroupVertices[[#This Row],[Vertex]],Vertices[],MATCH("ID",Vertices[[#Headers],[Vertex]:[Vertex Content Word Count]],0),FALSE)</f>
        <v>44</v>
      </c>
    </row>
    <row r="23" spans="1:3" ht="15">
      <c r="A23" s="84" t="s">
        <v>888</v>
      </c>
      <c r="B23" s="90" t="s">
        <v>271</v>
      </c>
      <c r="C23" s="84">
        <f>VLOOKUP(GroupVertices[[#This Row],[Vertex]],Vertices[],MATCH("ID",Vertices[[#Headers],[Vertex]:[Vertex Content Word Count]],0),FALSE)</f>
        <v>43</v>
      </c>
    </row>
    <row r="24" spans="1:3" ht="15">
      <c r="A24" s="84" t="s">
        <v>888</v>
      </c>
      <c r="B24" s="90" t="s">
        <v>270</v>
      </c>
      <c r="C24" s="84">
        <f>VLOOKUP(GroupVertices[[#This Row],[Vertex]],Vertices[],MATCH("ID",Vertices[[#Headers],[Vertex]:[Vertex Content Word Count]],0),FALSE)</f>
        <v>42</v>
      </c>
    </row>
    <row r="25" spans="1:3" ht="15">
      <c r="A25" s="84" t="s">
        <v>888</v>
      </c>
      <c r="B25" s="90" t="s">
        <v>269</v>
      </c>
      <c r="C25" s="84">
        <f>VLOOKUP(GroupVertices[[#This Row],[Vertex]],Vertices[],MATCH("ID",Vertices[[#Headers],[Vertex]:[Vertex Content Word Count]],0),FALSE)</f>
        <v>41</v>
      </c>
    </row>
    <row r="26" spans="1:3" ht="15">
      <c r="A26" s="84" t="s">
        <v>888</v>
      </c>
      <c r="B26" s="90" t="s">
        <v>268</v>
      </c>
      <c r="C26" s="84">
        <f>VLOOKUP(GroupVertices[[#This Row],[Vertex]],Vertices[],MATCH("ID",Vertices[[#Headers],[Vertex]:[Vertex Content Word Count]],0),FALSE)</f>
        <v>40</v>
      </c>
    </row>
    <row r="27" spans="1:3" ht="15">
      <c r="A27" s="84" t="s">
        <v>888</v>
      </c>
      <c r="B27" s="90" t="s">
        <v>267</v>
      </c>
      <c r="C27" s="84">
        <f>VLOOKUP(GroupVertices[[#This Row],[Vertex]],Vertices[],MATCH("ID",Vertices[[#Headers],[Vertex]:[Vertex Content Word Count]],0),FALSE)</f>
        <v>39</v>
      </c>
    </row>
    <row r="28" spans="1:3" ht="15">
      <c r="A28" s="84" t="s">
        <v>888</v>
      </c>
      <c r="B28" s="90" t="s">
        <v>266</v>
      </c>
      <c r="C28" s="84">
        <f>VLOOKUP(GroupVertices[[#This Row],[Vertex]],Vertices[],MATCH("ID",Vertices[[#Headers],[Vertex]:[Vertex Content Word Count]],0),FALSE)</f>
        <v>38</v>
      </c>
    </row>
    <row r="29" spans="1:3" ht="15">
      <c r="A29" s="84" t="s">
        <v>888</v>
      </c>
      <c r="B29" s="90" t="s">
        <v>265</v>
      </c>
      <c r="C29" s="84">
        <f>VLOOKUP(GroupVertices[[#This Row],[Vertex]],Vertices[],MATCH("ID",Vertices[[#Headers],[Vertex]:[Vertex Content Word Count]],0),FALSE)</f>
        <v>37</v>
      </c>
    </row>
    <row r="30" spans="1:3" ht="15">
      <c r="A30" s="84" t="s">
        <v>888</v>
      </c>
      <c r="B30" s="90" t="s">
        <v>264</v>
      </c>
      <c r="C30" s="84">
        <f>VLOOKUP(GroupVertices[[#This Row],[Vertex]],Vertices[],MATCH("ID",Vertices[[#Headers],[Vertex]:[Vertex Content Word Count]],0),FALSE)</f>
        <v>36</v>
      </c>
    </row>
    <row r="31" spans="1:3" ht="15">
      <c r="A31" s="84" t="s">
        <v>888</v>
      </c>
      <c r="B31" s="90" t="s">
        <v>263</v>
      </c>
      <c r="C31" s="84">
        <f>VLOOKUP(GroupVertices[[#This Row],[Vertex]],Vertices[],MATCH("ID",Vertices[[#Headers],[Vertex]:[Vertex Content Word Count]],0),FALSE)</f>
        <v>35</v>
      </c>
    </row>
    <row r="32" spans="1:3" ht="15">
      <c r="A32" s="84" t="s">
        <v>888</v>
      </c>
      <c r="B32" s="90" t="s">
        <v>262</v>
      </c>
      <c r="C32" s="84">
        <f>VLOOKUP(GroupVertices[[#This Row],[Vertex]],Vertices[],MATCH("ID",Vertices[[#Headers],[Vertex]:[Vertex Content Word Count]],0),FALSE)</f>
        <v>34</v>
      </c>
    </row>
    <row r="33" spans="1:3" ht="15">
      <c r="A33" s="84" t="s">
        <v>888</v>
      </c>
      <c r="B33" s="90" t="s">
        <v>261</v>
      </c>
      <c r="C33" s="84">
        <f>VLOOKUP(GroupVertices[[#This Row],[Vertex]],Vertices[],MATCH("ID",Vertices[[#Headers],[Vertex]:[Vertex Content Word Count]],0),FALSE)</f>
        <v>33</v>
      </c>
    </row>
    <row r="34" spans="1:3" ht="15">
      <c r="A34" s="84" t="s">
        <v>888</v>
      </c>
      <c r="B34" s="90" t="s">
        <v>260</v>
      </c>
      <c r="C34" s="84">
        <f>VLOOKUP(GroupVertices[[#This Row],[Vertex]],Vertices[],MATCH("ID",Vertices[[#Headers],[Vertex]:[Vertex Content Word Count]],0),FALSE)</f>
        <v>32</v>
      </c>
    </row>
    <row r="35" spans="1:3" ht="15">
      <c r="A35" s="84" t="s">
        <v>888</v>
      </c>
      <c r="B35" s="90" t="s">
        <v>259</v>
      </c>
      <c r="C35" s="84">
        <f>VLOOKUP(GroupVertices[[#This Row],[Vertex]],Vertices[],MATCH("ID",Vertices[[#Headers],[Vertex]:[Vertex Content Word Count]],0),FALSE)</f>
        <v>31</v>
      </c>
    </row>
    <row r="36" spans="1:3" ht="15">
      <c r="A36" s="84" t="s">
        <v>888</v>
      </c>
      <c r="B36" s="90" t="s">
        <v>258</v>
      </c>
      <c r="C36" s="84">
        <f>VLOOKUP(GroupVertices[[#This Row],[Vertex]],Vertices[],MATCH("ID",Vertices[[#Headers],[Vertex]:[Vertex Content Word Count]],0),FALSE)</f>
        <v>30</v>
      </c>
    </row>
    <row r="37" spans="1:3" ht="15">
      <c r="A37" s="84" t="s">
        <v>888</v>
      </c>
      <c r="B37" s="90" t="s">
        <v>257</v>
      </c>
      <c r="C37" s="84">
        <f>VLOOKUP(GroupVertices[[#This Row],[Vertex]],Vertices[],MATCH("ID",Vertices[[#Headers],[Vertex]:[Vertex Content Word Count]],0),FALSE)</f>
        <v>29</v>
      </c>
    </row>
    <row r="38" spans="1:3" ht="15">
      <c r="A38" s="84" t="s">
        <v>888</v>
      </c>
      <c r="B38" s="90" t="s">
        <v>256</v>
      </c>
      <c r="C38" s="84">
        <f>VLOOKUP(GroupVertices[[#This Row],[Vertex]],Vertices[],MATCH("ID",Vertices[[#Headers],[Vertex]:[Vertex Content Word Count]],0),FALSE)</f>
        <v>28</v>
      </c>
    </row>
    <row r="39" spans="1:3" ht="15">
      <c r="A39" s="84" t="s">
        <v>888</v>
      </c>
      <c r="B39" s="90" t="s">
        <v>255</v>
      </c>
      <c r="C39" s="84">
        <f>VLOOKUP(GroupVertices[[#This Row],[Vertex]],Vertices[],MATCH("ID",Vertices[[#Headers],[Vertex]:[Vertex Content Word Count]],0),FALSE)</f>
        <v>27</v>
      </c>
    </row>
    <row r="40" spans="1:3" ht="15">
      <c r="A40" s="84" t="s">
        <v>888</v>
      </c>
      <c r="B40" s="90" t="s">
        <v>254</v>
      </c>
      <c r="C40" s="84">
        <f>VLOOKUP(GroupVertices[[#This Row],[Vertex]],Vertices[],MATCH("ID",Vertices[[#Headers],[Vertex]:[Vertex Content Word Count]],0),FALSE)</f>
        <v>26</v>
      </c>
    </row>
    <row r="41" spans="1:3" ht="15">
      <c r="A41" s="84" t="s">
        <v>888</v>
      </c>
      <c r="B41" s="90" t="s">
        <v>253</v>
      </c>
      <c r="C41" s="84">
        <f>VLOOKUP(GroupVertices[[#This Row],[Vertex]],Vertices[],MATCH("ID",Vertices[[#Headers],[Vertex]:[Vertex Content Word Count]],0),FALSE)</f>
        <v>25</v>
      </c>
    </row>
    <row r="42" spans="1:3" ht="15">
      <c r="A42" s="84" t="s">
        <v>888</v>
      </c>
      <c r="B42" s="90" t="s">
        <v>252</v>
      </c>
      <c r="C42" s="84">
        <f>VLOOKUP(GroupVertices[[#This Row],[Vertex]],Vertices[],MATCH("ID",Vertices[[#Headers],[Vertex]:[Vertex Content Word Count]],0),FALSE)</f>
        <v>24</v>
      </c>
    </row>
    <row r="43" spans="1:3" ht="15">
      <c r="A43" s="84" t="s">
        <v>888</v>
      </c>
      <c r="B43" s="90" t="s">
        <v>251</v>
      </c>
      <c r="C43" s="84">
        <f>VLOOKUP(GroupVertices[[#This Row],[Vertex]],Vertices[],MATCH("ID",Vertices[[#Headers],[Vertex]:[Vertex Content Word Count]],0),FALSE)</f>
        <v>23</v>
      </c>
    </row>
    <row r="44" spans="1:3" ht="15">
      <c r="A44" s="84" t="s">
        <v>888</v>
      </c>
      <c r="B44" s="90" t="s">
        <v>250</v>
      </c>
      <c r="C44" s="84">
        <f>VLOOKUP(GroupVertices[[#This Row],[Vertex]],Vertices[],MATCH("ID",Vertices[[#Headers],[Vertex]:[Vertex Content Word Count]],0),FALSE)</f>
        <v>22</v>
      </c>
    </row>
    <row r="45" spans="1:3" ht="15">
      <c r="A45" s="84" t="s">
        <v>888</v>
      </c>
      <c r="B45" s="90" t="s">
        <v>249</v>
      </c>
      <c r="C45" s="84">
        <f>VLOOKUP(GroupVertices[[#This Row],[Vertex]],Vertices[],MATCH("ID",Vertices[[#Headers],[Vertex]:[Vertex Content Word Count]],0),FALSE)</f>
        <v>21</v>
      </c>
    </row>
    <row r="46" spans="1:3" ht="15">
      <c r="A46" s="84" t="s">
        <v>888</v>
      </c>
      <c r="B46" s="90" t="s">
        <v>248</v>
      </c>
      <c r="C46" s="84">
        <f>VLOOKUP(GroupVertices[[#This Row],[Vertex]],Vertices[],MATCH("ID",Vertices[[#Headers],[Vertex]:[Vertex Content Word Count]],0),FALSE)</f>
        <v>20</v>
      </c>
    </row>
    <row r="47" spans="1:3" ht="15">
      <c r="A47" s="84" t="s">
        <v>888</v>
      </c>
      <c r="B47" s="90" t="s">
        <v>247</v>
      </c>
      <c r="C47" s="84">
        <f>VLOOKUP(GroupVertices[[#This Row],[Vertex]],Vertices[],MATCH("ID",Vertices[[#Headers],[Vertex]:[Vertex Content Word Count]],0),FALSE)</f>
        <v>19</v>
      </c>
    </row>
    <row r="48" spans="1:3" ht="15">
      <c r="A48" s="84" t="s">
        <v>888</v>
      </c>
      <c r="B48" s="90" t="s">
        <v>246</v>
      </c>
      <c r="C48" s="84">
        <f>VLOOKUP(GroupVertices[[#This Row],[Vertex]],Vertices[],MATCH("ID",Vertices[[#Headers],[Vertex]:[Vertex Content Word Count]],0),FALSE)</f>
        <v>18</v>
      </c>
    </row>
    <row r="49" spans="1:3" ht="15">
      <c r="A49" s="84" t="s">
        <v>888</v>
      </c>
      <c r="B49" s="90" t="s">
        <v>245</v>
      </c>
      <c r="C49" s="84">
        <f>VLOOKUP(GroupVertices[[#This Row],[Vertex]],Vertices[],MATCH("ID",Vertices[[#Headers],[Vertex]:[Vertex Content Word Count]],0),FALSE)</f>
        <v>17</v>
      </c>
    </row>
    <row r="50" spans="1:3" ht="15">
      <c r="A50" s="84" t="s">
        <v>888</v>
      </c>
      <c r="B50" s="90" t="s">
        <v>244</v>
      </c>
      <c r="C50" s="84">
        <f>VLOOKUP(GroupVertices[[#This Row],[Vertex]],Vertices[],MATCH("ID",Vertices[[#Headers],[Vertex]:[Vertex Content Word Count]],0),FALSE)</f>
        <v>16</v>
      </c>
    </row>
    <row r="51" spans="1:3" ht="15">
      <c r="A51" s="84" t="s">
        <v>888</v>
      </c>
      <c r="B51" s="90" t="s">
        <v>243</v>
      </c>
      <c r="C51" s="84">
        <f>VLOOKUP(GroupVertices[[#This Row],[Vertex]],Vertices[],MATCH("ID",Vertices[[#Headers],[Vertex]:[Vertex Content Word Count]],0),FALSE)</f>
        <v>15</v>
      </c>
    </row>
    <row r="52" spans="1:3" ht="15">
      <c r="A52" s="84" t="s">
        <v>888</v>
      </c>
      <c r="B52" s="90" t="s">
        <v>242</v>
      </c>
      <c r="C52" s="84">
        <f>VLOOKUP(GroupVertices[[#This Row],[Vertex]],Vertices[],MATCH("ID",Vertices[[#Headers],[Vertex]:[Vertex Content Word Count]],0),FALSE)</f>
        <v>14</v>
      </c>
    </row>
    <row r="53" spans="1:3" ht="15">
      <c r="A53" s="84" t="s">
        <v>888</v>
      </c>
      <c r="B53" s="90" t="s">
        <v>241</v>
      </c>
      <c r="C53" s="84">
        <f>VLOOKUP(GroupVertices[[#This Row],[Vertex]],Vertices[],MATCH("ID",Vertices[[#Headers],[Vertex]:[Vertex Content Word Count]],0),FALSE)</f>
        <v>13</v>
      </c>
    </row>
    <row r="54" spans="1:3" ht="15">
      <c r="A54" s="84" t="s">
        <v>888</v>
      </c>
      <c r="B54" s="90" t="s">
        <v>240</v>
      </c>
      <c r="C54" s="84">
        <f>VLOOKUP(GroupVertices[[#This Row],[Vertex]],Vertices[],MATCH("ID",Vertices[[#Headers],[Vertex]:[Vertex Content Word Count]],0),FALSE)</f>
        <v>12</v>
      </c>
    </row>
    <row r="55" spans="1:3" ht="15">
      <c r="A55" s="84" t="s">
        <v>888</v>
      </c>
      <c r="B55" s="90" t="s">
        <v>239</v>
      </c>
      <c r="C55" s="84">
        <f>VLOOKUP(GroupVertices[[#This Row],[Vertex]],Vertices[],MATCH("ID",Vertices[[#Headers],[Vertex]:[Vertex Content Word Count]],0),FALSE)</f>
        <v>11</v>
      </c>
    </row>
    <row r="56" spans="1:3" ht="15">
      <c r="A56" s="84" t="s">
        <v>888</v>
      </c>
      <c r="B56" s="90" t="s">
        <v>238</v>
      </c>
      <c r="C56" s="84">
        <f>VLOOKUP(GroupVertices[[#This Row],[Vertex]],Vertices[],MATCH("ID",Vertices[[#Headers],[Vertex]:[Vertex Content Word Count]],0),FALSE)</f>
        <v>10</v>
      </c>
    </row>
    <row r="57" spans="1:3" ht="15">
      <c r="A57" s="84" t="s">
        <v>888</v>
      </c>
      <c r="B57" s="90" t="s">
        <v>237</v>
      </c>
      <c r="C57" s="84">
        <f>VLOOKUP(GroupVertices[[#This Row],[Vertex]],Vertices[],MATCH("ID",Vertices[[#Headers],[Vertex]:[Vertex Content Word Count]],0),FALSE)</f>
        <v>9</v>
      </c>
    </row>
    <row r="58" spans="1:3" ht="15">
      <c r="A58" s="84" t="s">
        <v>888</v>
      </c>
      <c r="B58" s="90" t="s">
        <v>236</v>
      </c>
      <c r="C58" s="84">
        <f>VLOOKUP(GroupVertices[[#This Row],[Vertex]],Vertices[],MATCH("ID",Vertices[[#Headers],[Vertex]:[Vertex Content Word Count]],0),FALSE)</f>
        <v>8</v>
      </c>
    </row>
    <row r="59" spans="1:3" ht="15">
      <c r="A59" s="84" t="s">
        <v>888</v>
      </c>
      <c r="B59" s="90" t="s">
        <v>235</v>
      </c>
      <c r="C59" s="84">
        <f>VLOOKUP(GroupVertices[[#This Row],[Vertex]],Vertices[],MATCH("ID",Vertices[[#Headers],[Vertex]:[Vertex Content Word Count]],0),FALSE)</f>
        <v>7</v>
      </c>
    </row>
    <row r="60" spans="1:3" ht="15">
      <c r="A60" s="84" t="s">
        <v>888</v>
      </c>
      <c r="B60" s="90" t="s">
        <v>234</v>
      </c>
      <c r="C60" s="84">
        <f>VLOOKUP(GroupVertices[[#This Row],[Vertex]],Vertices[],MATCH("ID",Vertices[[#Headers],[Vertex]:[Vertex Content Word Count]],0),FALSE)</f>
        <v>6</v>
      </c>
    </row>
    <row r="61" spans="1:3" ht="15">
      <c r="A61" s="84" t="s">
        <v>888</v>
      </c>
      <c r="B61" s="90" t="s">
        <v>233</v>
      </c>
      <c r="C61" s="84">
        <f>VLOOKUP(GroupVertices[[#This Row],[Vertex]],Vertices[],MATCH("ID",Vertices[[#Headers],[Vertex]:[Vertex Content Word Count]],0),FALSE)</f>
        <v>4</v>
      </c>
    </row>
    <row r="62" spans="1:3" ht="15">
      <c r="A62" s="84" t="s">
        <v>889</v>
      </c>
      <c r="B62" s="90" t="s">
        <v>232</v>
      </c>
      <c r="C62" s="84">
        <f>VLOOKUP(GroupVertices[[#This Row],[Vertex]],Vertices[],MATCH("ID",Vertices[[#Headers],[Vertex]:[Vertex Content Word Count]],0),FALSE)</f>
        <v>3</v>
      </c>
    </row>
    <row r="63" spans="1:3" ht="15">
      <c r="A63" s="84" t="s">
        <v>889</v>
      </c>
      <c r="B63" s="90" t="s">
        <v>288</v>
      </c>
      <c r="C63" s="84">
        <f>VLOOKUP(GroupVertices[[#This Row],[Vertex]],Vertices[],MATCH("ID",Vertices[[#Headers],[Vertex]:[Vertex Content Word Count]],0),FALSE)</f>
        <v>60</v>
      </c>
    </row>
  </sheetData>
  <dataValidations count="3" xWindow="58" yWindow="226">
    <dataValidation allowBlank="1" showInputMessage="1" showErrorMessage="1" promptTitle="Group Name" prompt="Enter the name of the group.  The group name must also be entered on the Groups worksheet." sqref="A2:A63"/>
    <dataValidation allowBlank="1" showInputMessage="1" showErrorMessage="1" promptTitle="Vertex Name" prompt="Enter the name of a vertex to include in the group." sqref="B2:B63"/>
    <dataValidation allowBlank="1" showInputMessage="1" promptTitle="Vertex ID" prompt="This is the value of the hidden ID cell in the Vertices worksheet.  It gets filled in by the items on the NodeXL, Analysis, Groups menu." sqref="C2:C6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898</v>
      </c>
      <c r="B2" s="36" t="s">
        <v>191</v>
      </c>
      <c r="D2" s="33">
        <f>MIN(Vertices[Degree])</f>
        <v>0</v>
      </c>
      <c r="E2" s="3">
        <f>COUNTIF(Vertices[Degree],"&gt;= "&amp;D2)-COUNTIF(Vertices[Degree],"&gt;="&amp;D3)</f>
        <v>0</v>
      </c>
      <c r="F2" s="39">
        <f>MIN(Vertices[In-Degree])</f>
        <v>0</v>
      </c>
      <c r="G2" s="40">
        <f>COUNTIF(Vertices[In-Degree],"&gt;= "&amp;F2)-COUNTIF(Vertices[In-Degree],"&gt;="&amp;F3)</f>
        <v>61</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61</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v>
      </c>
      <c r="P2" s="39">
        <f>MIN(Vertices[PageRank])</f>
        <v>0.544708</v>
      </c>
      <c r="Q2" s="40">
        <f>COUNTIF(Vertices[PageRank],"&gt;= "&amp;P2)-COUNTIF(Vertices[PageRank],"&gt;="&amp;P3)</f>
        <v>61</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5"/>
      <c r="B3" s="125"/>
      <c r="D3" s="34">
        <f aca="true" t="shared" si="1" ref="D3:D26">D2+($D$57-$D$2)/BinDivisor</f>
        <v>0</v>
      </c>
      <c r="E3" s="3">
        <f>COUNTIF(Vertices[Degree],"&gt;= "&amp;D3)-COUNTIF(Vertices[Degree],"&gt;="&amp;D4)</f>
        <v>0</v>
      </c>
      <c r="F3" s="41">
        <f aca="true" t="shared" si="2" ref="F3:F26">F2+($F$57-$F$2)/BinDivisor</f>
        <v>1.0909090909090908</v>
      </c>
      <c r="G3" s="42">
        <f>COUNTIF(Vertices[In-Degree],"&gt;= "&amp;F3)-COUNTIF(Vertices[In-Degree],"&gt;="&amp;F4)</f>
        <v>0</v>
      </c>
      <c r="H3" s="41">
        <f aca="true" t="shared" si="3" ref="H3:H26">H2+($H$57-$H$2)/BinDivisor</f>
        <v>1</v>
      </c>
      <c r="I3" s="42">
        <f>COUNTIF(Vertices[Out-Degree],"&gt;= "&amp;H3)-COUNTIF(Vertices[Out-Degree],"&gt;="&amp;H4)</f>
        <v>0</v>
      </c>
      <c r="J3" s="41">
        <f aca="true" t="shared" si="4" ref="J3:J26">J2+($J$57-$J$2)/BinDivisor</f>
        <v>62.21818181818182</v>
      </c>
      <c r="K3" s="42">
        <f>COUNTIF(Vertices[Betweenness Centrality],"&gt;= "&amp;J3)-COUNTIF(Vertices[Betweenness Centrality],"&gt;="&amp;J4)</f>
        <v>0</v>
      </c>
      <c r="L3" s="41">
        <f aca="true" t="shared" si="5" ref="L3:L26">L2+($L$57-$L$2)/BinDivisor</f>
        <v>0.00030816363636363634</v>
      </c>
      <c r="M3" s="42">
        <f>COUNTIF(Vertices[Closeness Centrality],"&gt;= "&amp;L3)-COUNTIF(Vertices[Closeness Centrality],"&gt;="&amp;L4)</f>
        <v>0</v>
      </c>
      <c r="N3" s="41">
        <f aca="true" t="shared" si="6" ref="N3:N26">N2+($N$57-$N$2)/BinDivisor</f>
        <v>0.0022179818181818182</v>
      </c>
      <c r="O3" s="42">
        <f>COUNTIF(Vertices[Eigenvector Centrality],"&gt;= "&amp;N3)-COUNTIF(Vertices[Eigenvector Centrality],"&gt;="&amp;N4)</f>
        <v>0</v>
      </c>
      <c r="P3" s="41">
        <f aca="true" t="shared" si="7" ref="P3:P26">P2+($P$57-$P$2)/BinDivisor</f>
        <v>1.0413817636363636</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62</v>
      </c>
      <c r="D4" s="34">
        <f t="shared" si="1"/>
        <v>0</v>
      </c>
      <c r="E4" s="3">
        <f>COUNTIF(Vertices[Degree],"&gt;= "&amp;D4)-COUNTIF(Vertices[Degree],"&gt;="&amp;D5)</f>
        <v>0</v>
      </c>
      <c r="F4" s="39">
        <f t="shared" si="2"/>
        <v>2.1818181818181817</v>
      </c>
      <c r="G4" s="40">
        <f>COUNTIF(Vertices[In-Degree],"&gt;= "&amp;F4)-COUNTIF(Vertices[In-Degree],"&gt;="&amp;F5)</f>
        <v>0</v>
      </c>
      <c r="H4" s="39">
        <f t="shared" si="3"/>
        <v>1</v>
      </c>
      <c r="I4" s="40">
        <f>COUNTIF(Vertices[Out-Degree],"&gt;= "&amp;H4)-COUNTIF(Vertices[Out-Degree],"&gt;="&amp;H5)</f>
        <v>0</v>
      </c>
      <c r="J4" s="39">
        <f t="shared" si="4"/>
        <v>124.43636363636364</v>
      </c>
      <c r="K4" s="40">
        <f>COUNTIF(Vertices[Betweenness Centrality],"&gt;= "&amp;J4)-COUNTIF(Vertices[Betweenness Centrality],"&gt;="&amp;J5)</f>
        <v>0</v>
      </c>
      <c r="L4" s="39">
        <f t="shared" si="5"/>
        <v>0.0006163272727272727</v>
      </c>
      <c r="M4" s="40">
        <f>COUNTIF(Vertices[Closeness Centrality],"&gt;= "&amp;L4)-COUNTIF(Vertices[Closeness Centrality],"&gt;="&amp;L5)</f>
        <v>0</v>
      </c>
      <c r="N4" s="39">
        <f t="shared" si="6"/>
        <v>0.0044359636363636365</v>
      </c>
      <c r="O4" s="40">
        <f>COUNTIF(Vertices[Eigenvector Centrality],"&gt;= "&amp;N4)-COUNTIF(Vertices[Eigenvector Centrality],"&gt;="&amp;N5)</f>
        <v>0</v>
      </c>
      <c r="P4" s="39">
        <f t="shared" si="7"/>
        <v>1.5380555272727272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5"/>
      <c r="B5" s="125"/>
      <c r="D5" s="34">
        <f t="shared" si="1"/>
        <v>0</v>
      </c>
      <c r="E5" s="3">
        <f>COUNTIF(Vertices[Degree],"&gt;= "&amp;D5)-COUNTIF(Vertices[Degree],"&gt;="&amp;D6)</f>
        <v>0</v>
      </c>
      <c r="F5" s="41">
        <f t="shared" si="2"/>
        <v>3.2727272727272725</v>
      </c>
      <c r="G5" s="42">
        <f>COUNTIF(Vertices[In-Degree],"&gt;= "&amp;F5)-COUNTIF(Vertices[In-Degree],"&gt;="&amp;F6)</f>
        <v>0</v>
      </c>
      <c r="H5" s="41">
        <f t="shared" si="3"/>
        <v>1</v>
      </c>
      <c r="I5" s="42">
        <f>COUNTIF(Vertices[Out-Degree],"&gt;= "&amp;H5)-COUNTIF(Vertices[Out-Degree],"&gt;="&amp;H6)</f>
        <v>0</v>
      </c>
      <c r="J5" s="41">
        <f t="shared" si="4"/>
        <v>186.65454545454546</v>
      </c>
      <c r="K5" s="42">
        <f>COUNTIF(Vertices[Betweenness Centrality],"&gt;= "&amp;J5)-COUNTIF(Vertices[Betweenness Centrality],"&gt;="&amp;J6)</f>
        <v>0</v>
      </c>
      <c r="L5" s="41">
        <f t="shared" si="5"/>
        <v>0.000924490909090909</v>
      </c>
      <c r="M5" s="42">
        <f>COUNTIF(Vertices[Closeness Centrality],"&gt;= "&amp;L5)-COUNTIF(Vertices[Closeness Centrality],"&gt;="&amp;L6)</f>
        <v>0</v>
      </c>
      <c r="N5" s="41">
        <f t="shared" si="6"/>
        <v>0.006653945454545455</v>
      </c>
      <c r="O5" s="42">
        <f>COUNTIF(Vertices[Eigenvector Centrality],"&gt;= "&amp;N5)-COUNTIF(Vertices[Eigenvector Centrality],"&gt;="&amp;N6)</f>
        <v>0</v>
      </c>
      <c r="P5" s="41">
        <f t="shared" si="7"/>
        <v>2.034729290909091</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62</v>
      </c>
      <c r="D6" s="34">
        <f t="shared" si="1"/>
        <v>0</v>
      </c>
      <c r="E6" s="3">
        <f>COUNTIF(Vertices[Degree],"&gt;= "&amp;D6)-COUNTIF(Vertices[Degree],"&gt;="&amp;D7)</f>
        <v>0</v>
      </c>
      <c r="F6" s="39">
        <f t="shared" si="2"/>
        <v>4.363636363636363</v>
      </c>
      <c r="G6" s="40">
        <f>COUNTIF(Vertices[In-Degree],"&gt;= "&amp;F6)-COUNTIF(Vertices[In-Degree],"&gt;="&amp;F7)</f>
        <v>0</v>
      </c>
      <c r="H6" s="39">
        <f t="shared" si="3"/>
        <v>1</v>
      </c>
      <c r="I6" s="40">
        <f>COUNTIF(Vertices[Out-Degree],"&gt;= "&amp;H6)-COUNTIF(Vertices[Out-Degree],"&gt;="&amp;H7)</f>
        <v>0</v>
      </c>
      <c r="J6" s="39">
        <f t="shared" si="4"/>
        <v>248.87272727272727</v>
      </c>
      <c r="K6" s="40">
        <f>COUNTIF(Vertices[Betweenness Centrality],"&gt;= "&amp;J6)-COUNTIF(Vertices[Betweenness Centrality],"&gt;="&amp;J7)</f>
        <v>0</v>
      </c>
      <c r="L6" s="39">
        <f t="shared" si="5"/>
        <v>0.0012326545454545454</v>
      </c>
      <c r="M6" s="40">
        <f>COUNTIF(Vertices[Closeness Centrality],"&gt;= "&amp;L6)-COUNTIF(Vertices[Closeness Centrality],"&gt;="&amp;L7)</f>
        <v>0</v>
      </c>
      <c r="N6" s="39">
        <f t="shared" si="6"/>
        <v>0.008871927272727273</v>
      </c>
      <c r="O6" s="40">
        <f>COUNTIF(Vertices[Eigenvector Centrality],"&gt;= "&amp;N6)-COUNTIF(Vertices[Eigenvector Centrality],"&gt;="&amp;N7)</f>
        <v>0</v>
      </c>
      <c r="P6" s="39">
        <f t="shared" si="7"/>
        <v>2.5314030545454544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5.454545454545454</v>
      </c>
      <c r="G7" s="42">
        <f>COUNTIF(Vertices[In-Degree],"&gt;= "&amp;F7)-COUNTIF(Vertices[In-Degree],"&gt;="&amp;F8)</f>
        <v>0</v>
      </c>
      <c r="H7" s="41">
        <f t="shared" si="3"/>
        <v>1</v>
      </c>
      <c r="I7" s="42">
        <f>COUNTIF(Vertices[Out-Degree],"&gt;= "&amp;H7)-COUNTIF(Vertices[Out-Degree],"&gt;="&amp;H8)</f>
        <v>0</v>
      </c>
      <c r="J7" s="41">
        <f t="shared" si="4"/>
        <v>311.0909090909091</v>
      </c>
      <c r="K7" s="42">
        <f>COUNTIF(Vertices[Betweenness Centrality],"&gt;= "&amp;J7)-COUNTIF(Vertices[Betweenness Centrality],"&gt;="&amp;J8)</f>
        <v>0</v>
      </c>
      <c r="L7" s="41">
        <f t="shared" si="5"/>
        <v>0.0015408181818181818</v>
      </c>
      <c r="M7" s="42">
        <f>COUNTIF(Vertices[Closeness Centrality],"&gt;= "&amp;L7)-COUNTIF(Vertices[Closeness Centrality],"&gt;="&amp;L8)</f>
        <v>0</v>
      </c>
      <c r="N7" s="41">
        <f t="shared" si="6"/>
        <v>0.011089909090909091</v>
      </c>
      <c r="O7" s="42">
        <f>COUNTIF(Vertices[Eigenvector Centrality],"&gt;= "&amp;N7)-COUNTIF(Vertices[Eigenvector Centrality],"&gt;="&amp;N8)</f>
        <v>0</v>
      </c>
      <c r="P7" s="41">
        <f t="shared" si="7"/>
        <v>3.028076818181818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62</v>
      </c>
      <c r="D8" s="34">
        <f t="shared" si="1"/>
        <v>0</v>
      </c>
      <c r="E8" s="3">
        <f>COUNTIF(Vertices[Degree],"&gt;= "&amp;D8)-COUNTIF(Vertices[Degree],"&gt;="&amp;D9)</f>
        <v>0</v>
      </c>
      <c r="F8" s="39">
        <f t="shared" si="2"/>
        <v>6.545454545454545</v>
      </c>
      <c r="G8" s="40">
        <f>COUNTIF(Vertices[In-Degree],"&gt;= "&amp;F8)-COUNTIF(Vertices[In-Degree],"&gt;="&amp;F9)</f>
        <v>0</v>
      </c>
      <c r="H8" s="39">
        <f t="shared" si="3"/>
        <v>1</v>
      </c>
      <c r="I8" s="40">
        <f>COUNTIF(Vertices[Out-Degree],"&gt;= "&amp;H8)-COUNTIF(Vertices[Out-Degree],"&gt;="&amp;H9)</f>
        <v>0</v>
      </c>
      <c r="J8" s="39">
        <f t="shared" si="4"/>
        <v>373.30909090909097</v>
      </c>
      <c r="K8" s="40">
        <f>COUNTIF(Vertices[Betweenness Centrality],"&gt;= "&amp;J8)-COUNTIF(Vertices[Betweenness Centrality],"&gt;="&amp;J9)</f>
        <v>0</v>
      </c>
      <c r="L8" s="39">
        <f t="shared" si="5"/>
        <v>0.0018489818181818183</v>
      </c>
      <c r="M8" s="40">
        <f>COUNTIF(Vertices[Closeness Centrality],"&gt;= "&amp;L8)-COUNTIF(Vertices[Closeness Centrality],"&gt;="&amp;L9)</f>
        <v>0</v>
      </c>
      <c r="N8" s="39">
        <f t="shared" si="6"/>
        <v>0.01330789090909091</v>
      </c>
      <c r="O8" s="40">
        <f>COUNTIF(Vertices[Eigenvector Centrality],"&gt;= "&amp;N8)-COUNTIF(Vertices[Eigenvector Centrality],"&gt;="&amp;N9)</f>
        <v>59</v>
      </c>
      <c r="P8" s="39">
        <f t="shared" si="7"/>
        <v>3.5247505818181812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5"/>
      <c r="B9" s="125"/>
      <c r="D9" s="34">
        <f t="shared" si="1"/>
        <v>0</v>
      </c>
      <c r="E9" s="3">
        <f>COUNTIF(Vertices[Degree],"&gt;= "&amp;D9)-COUNTIF(Vertices[Degree],"&gt;="&amp;D10)</f>
        <v>0</v>
      </c>
      <c r="F9" s="41">
        <f t="shared" si="2"/>
        <v>7.636363636363636</v>
      </c>
      <c r="G9" s="42">
        <f>COUNTIF(Vertices[In-Degree],"&gt;= "&amp;F9)-COUNTIF(Vertices[In-Degree],"&gt;="&amp;F10)</f>
        <v>0</v>
      </c>
      <c r="H9" s="41">
        <f t="shared" si="3"/>
        <v>1</v>
      </c>
      <c r="I9" s="42">
        <f>COUNTIF(Vertices[Out-Degree],"&gt;= "&amp;H9)-COUNTIF(Vertices[Out-Degree],"&gt;="&amp;H10)</f>
        <v>0</v>
      </c>
      <c r="J9" s="41">
        <f t="shared" si="4"/>
        <v>435.5272727272728</v>
      </c>
      <c r="K9" s="42">
        <f>COUNTIF(Vertices[Betweenness Centrality],"&gt;= "&amp;J9)-COUNTIF(Vertices[Betweenness Centrality],"&gt;="&amp;J10)</f>
        <v>0</v>
      </c>
      <c r="L9" s="41">
        <f t="shared" si="5"/>
        <v>0.0021571454545454547</v>
      </c>
      <c r="M9" s="42">
        <f>COUNTIF(Vertices[Closeness Centrality],"&gt;= "&amp;L9)-COUNTIF(Vertices[Closeness Centrality],"&gt;="&amp;L10)</f>
        <v>0</v>
      </c>
      <c r="N9" s="41">
        <f t="shared" si="6"/>
        <v>0.015525872727272728</v>
      </c>
      <c r="O9" s="42">
        <f>COUNTIF(Vertices[Eigenvector Centrality],"&gt;= "&amp;N9)-COUNTIF(Vertices[Eigenvector Centrality],"&gt;="&amp;N10)</f>
        <v>0</v>
      </c>
      <c r="P9" s="41">
        <f t="shared" si="7"/>
        <v>4.021424345454545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899</v>
      </c>
      <c r="B10" s="36">
        <v>2</v>
      </c>
      <c r="D10" s="34">
        <f t="shared" si="1"/>
        <v>0</v>
      </c>
      <c r="E10" s="3">
        <f>COUNTIF(Vertices[Degree],"&gt;= "&amp;D10)-COUNTIF(Vertices[Degree],"&gt;="&amp;D11)</f>
        <v>0</v>
      </c>
      <c r="F10" s="39">
        <f t="shared" si="2"/>
        <v>8.727272727272727</v>
      </c>
      <c r="G10" s="40">
        <f>COUNTIF(Vertices[In-Degree],"&gt;= "&amp;F10)-COUNTIF(Vertices[In-Degree],"&gt;="&amp;F11)</f>
        <v>0</v>
      </c>
      <c r="H10" s="39">
        <f t="shared" si="3"/>
        <v>1</v>
      </c>
      <c r="I10" s="40">
        <f>COUNTIF(Vertices[Out-Degree],"&gt;= "&amp;H10)-COUNTIF(Vertices[Out-Degree],"&gt;="&amp;H11)</f>
        <v>0</v>
      </c>
      <c r="J10" s="39">
        <f t="shared" si="4"/>
        <v>497.74545454545466</v>
      </c>
      <c r="K10" s="40">
        <f>COUNTIF(Vertices[Betweenness Centrality],"&gt;= "&amp;J10)-COUNTIF(Vertices[Betweenness Centrality],"&gt;="&amp;J11)</f>
        <v>0</v>
      </c>
      <c r="L10" s="39">
        <f t="shared" si="5"/>
        <v>0.002465309090909091</v>
      </c>
      <c r="M10" s="40">
        <f>COUNTIF(Vertices[Closeness Centrality],"&gt;= "&amp;L10)-COUNTIF(Vertices[Closeness Centrality],"&gt;="&amp;L11)</f>
        <v>0</v>
      </c>
      <c r="N10" s="39">
        <f t="shared" si="6"/>
        <v>0.017743854545454546</v>
      </c>
      <c r="O10" s="40">
        <f>COUNTIF(Vertices[Eigenvector Centrality],"&gt;= "&amp;N10)-COUNTIF(Vertices[Eigenvector Centrality],"&gt;="&amp;N11)</f>
        <v>0</v>
      </c>
      <c r="P10" s="39">
        <f t="shared" si="7"/>
        <v>4.518098109090908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5"/>
      <c r="B11" s="125"/>
      <c r="D11" s="34">
        <f t="shared" si="1"/>
        <v>0</v>
      </c>
      <c r="E11" s="3">
        <f>COUNTIF(Vertices[Degree],"&gt;= "&amp;D11)-COUNTIF(Vertices[Degree],"&gt;="&amp;D12)</f>
        <v>0</v>
      </c>
      <c r="F11" s="41">
        <f t="shared" si="2"/>
        <v>9.818181818181817</v>
      </c>
      <c r="G11" s="42">
        <f>COUNTIF(Vertices[In-Degree],"&gt;= "&amp;F11)-COUNTIF(Vertices[In-Degree],"&gt;="&amp;F12)</f>
        <v>0</v>
      </c>
      <c r="H11" s="41">
        <f t="shared" si="3"/>
        <v>1</v>
      </c>
      <c r="I11" s="42">
        <f>COUNTIF(Vertices[Out-Degree],"&gt;= "&amp;H11)-COUNTIF(Vertices[Out-Degree],"&gt;="&amp;H12)</f>
        <v>0</v>
      </c>
      <c r="J11" s="41">
        <f t="shared" si="4"/>
        <v>559.9636363636365</v>
      </c>
      <c r="K11" s="42">
        <f>COUNTIF(Vertices[Betweenness Centrality],"&gt;= "&amp;J11)-COUNTIF(Vertices[Betweenness Centrality],"&gt;="&amp;J12)</f>
        <v>0</v>
      </c>
      <c r="L11" s="41">
        <f t="shared" si="5"/>
        <v>0.0027734727272727276</v>
      </c>
      <c r="M11" s="42">
        <f>COUNTIF(Vertices[Closeness Centrality],"&gt;= "&amp;L11)-COUNTIF(Vertices[Closeness Centrality],"&gt;="&amp;L12)</f>
        <v>0</v>
      </c>
      <c r="N11" s="41">
        <f t="shared" si="6"/>
        <v>0.019961836363636364</v>
      </c>
      <c r="O11" s="42">
        <f>COUNTIF(Vertices[Eigenvector Centrality],"&gt;= "&amp;N11)-COUNTIF(Vertices[Eigenvector Centrality],"&gt;="&amp;N12)</f>
        <v>0</v>
      </c>
      <c r="P11" s="41">
        <f t="shared" si="7"/>
        <v>5.014771872727271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294</v>
      </c>
      <c r="B12" s="36">
        <v>59</v>
      </c>
      <c r="D12" s="34">
        <f t="shared" si="1"/>
        <v>0</v>
      </c>
      <c r="E12" s="3">
        <f>COUNTIF(Vertices[Degree],"&gt;= "&amp;D12)-COUNTIF(Vertices[Degree],"&gt;="&amp;D13)</f>
        <v>0</v>
      </c>
      <c r="F12" s="39">
        <f t="shared" si="2"/>
        <v>10.909090909090907</v>
      </c>
      <c r="G12" s="40">
        <f>COUNTIF(Vertices[In-Degree],"&gt;= "&amp;F12)-COUNTIF(Vertices[In-Degree],"&gt;="&amp;F13)</f>
        <v>0</v>
      </c>
      <c r="H12" s="39">
        <f t="shared" si="3"/>
        <v>1</v>
      </c>
      <c r="I12" s="40">
        <f>COUNTIF(Vertices[Out-Degree],"&gt;= "&amp;H12)-COUNTIF(Vertices[Out-Degree],"&gt;="&amp;H13)</f>
        <v>0</v>
      </c>
      <c r="J12" s="39">
        <f t="shared" si="4"/>
        <v>622.1818181818184</v>
      </c>
      <c r="K12" s="40">
        <f>COUNTIF(Vertices[Betweenness Centrality],"&gt;= "&amp;J12)-COUNTIF(Vertices[Betweenness Centrality],"&gt;="&amp;J13)</f>
        <v>0</v>
      </c>
      <c r="L12" s="39">
        <f t="shared" si="5"/>
        <v>0.003081636363636364</v>
      </c>
      <c r="M12" s="40">
        <f>COUNTIF(Vertices[Closeness Centrality],"&gt;= "&amp;L12)-COUNTIF(Vertices[Closeness Centrality],"&gt;="&amp;L13)</f>
        <v>0</v>
      </c>
      <c r="N12" s="39">
        <f t="shared" si="6"/>
        <v>0.022179818181818182</v>
      </c>
      <c r="O12" s="40">
        <f>COUNTIF(Vertices[Eigenvector Centrality],"&gt;= "&amp;N12)-COUNTIF(Vertices[Eigenvector Centrality],"&gt;="&amp;N13)</f>
        <v>0</v>
      </c>
      <c r="P12" s="39">
        <f t="shared" si="7"/>
        <v>5.511445636363635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196</v>
      </c>
      <c r="B13" s="36">
        <v>3</v>
      </c>
      <c r="D13" s="34">
        <f t="shared" si="1"/>
        <v>0</v>
      </c>
      <c r="E13" s="3">
        <f>COUNTIF(Vertices[Degree],"&gt;= "&amp;D13)-COUNTIF(Vertices[Degree],"&gt;="&amp;D14)</f>
        <v>0</v>
      </c>
      <c r="F13" s="41">
        <f t="shared" si="2"/>
        <v>11.999999999999996</v>
      </c>
      <c r="G13" s="42">
        <f>COUNTIF(Vertices[In-Degree],"&gt;= "&amp;F13)-COUNTIF(Vertices[In-Degree],"&gt;="&amp;F14)</f>
        <v>0</v>
      </c>
      <c r="H13" s="41">
        <f t="shared" si="3"/>
        <v>1</v>
      </c>
      <c r="I13" s="42">
        <f>COUNTIF(Vertices[Out-Degree],"&gt;= "&amp;H13)-COUNTIF(Vertices[Out-Degree],"&gt;="&amp;H14)</f>
        <v>0</v>
      </c>
      <c r="J13" s="41">
        <f t="shared" si="4"/>
        <v>684.4000000000002</v>
      </c>
      <c r="K13" s="42">
        <f>COUNTIF(Vertices[Betweenness Centrality],"&gt;= "&amp;J13)-COUNTIF(Vertices[Betweenness Centrality],"&gt;="&amp;J14)</f>
        <v>0</v>
      </c>
      <c r="L13" s="41">
        <f t="shared" si="5"/>
        <v>0.0033898000000000005</v>
      </c>
      <c r="M13" s="42">
        <f>COUNTIF(Vertices[Closeness Centrality],"&gt;= "&amp;L13)-COUNTIF(Vertices[Closeness Centrality],"&gt;="&amp;L14)</f>
        <v>0</v>
      </c>
      <c r="N13" s="41">
        <f t="shared" si="6"/>
        <v>0.0243978</v>
      </c>
      <c r="O13" s="42">
        <f>COUNTIF(Vertices[Eigenvector Centrality],"&gt;= "&amp;N13)-COUNTIF(Vertices[Eigenvector Centrality],"&gt;="&amp;N14)</f>
        <v>0</v>
      </c>
      <c r="P13" s="41">
        <f t="shared" si="7"/>
        <v>6.008119399999998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5"/>
      <c r="B14" s="125"/>
      <c r="D14" s="34">
        <f t="shared" si="1"/>
        <v>0</v>
      </c>
      <c r="E14" s="3">
        <f>COUNTIF(Vertices[Degree],"&gt;= "&amp;D14)-COUNTIF(Vertices[Degree],"&gt;="&amp;D15)</f>
        <v>0</v>
      </c>
      <c r="F14" s="39">
        <f t="shared" si="2"/>
        <v>13.090909090909086</v>
      </c>
      <c r="G14" s="40">
        <f>COUNTIF(Vertices[In-Degree],"&gt;= "&amp;F14)-COUNTIF(Vertices[In-Degree],"&gt;="&amp;F15)</f>
        <v>0</v>
      </c>
      <c r="H14" s="39">
        <f t="shared" si="3"/>
        <v>1</v>
      </c>
      <c r="I14" s="40">
        <f>COUNTIF(Vertices[Out-Degree],"&gt;= "&amp;H14)-COUNTIF(Vertices[Out-Degree],"&gt;="&amp;H15)</f>
        <v>0</v>
      </c>
      <c r="J14" s="39">
        <f t="shared" si="4"/>
        <v>746.618181818182</v>
      </c>
      <c r="K14" s="40">
        <f>COUNTIF(Vertices[Betweenness Centrality],"&gt;= "&amp;J14)-COUNTIF(Vertices[Betweenness Centrality],"&gt;="&amp;J15)</f>
        <v>0</v>
      </c>
      <c r="L14" s="39">
        <f t="shared" si="5"/>
        <v>0.003697963636363637</v>
      </c>
      <c r="M14" s="40">
        <f>COUNTIF(Vertices[Closeness Centrality],"&gt;= "&amp;L14)-COUNTIF(Vertices[Closeness Centrality],"&gt;="&amp;L15)</f>
        <v>0</v>
      </c>
      <c r="N14" s="39">
        <f t="shared" si="6"/>
        <v>0.02661578181818182</v>
      </c>
      <c r="O14" s="40">
        <f>COUNTIF(Vertices[Eigenvector Centrality],"&gt;= "&amp;N14)-COUNTIF(Vertices[Eigenvector Centrality],"&gt;="&amp;N15)</f>
        <v>0</v>
      </c>
      <c r="P14" s="39">
        <f t="shared" si="7"/>
        <v>6.504793163636362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3</v>
      </c>
      <c r="D15" s="34">
        <f t="shared" si="1"/>
        <v>0</v>
      </c>
      <c r="E15" s="3">
        <f>COUNTIF(Vertices[Degree],"&gt;= "&amp;D15)-COUNTIF(Vertices[Degree],"&gt;="&amp;D16)</f>
        <v>0</v>
      </c>
      <c r="F15" s="41">
        <f t="shared" si="2"/>
        <v>14.181818181818176</v>
      </c>
      <c r="G15" s="42">
        <f>COUNTIF(Vertices[In-Degree],"&gt;= "&amp;F15)-COUNTIF(Vertices[In-Degree],"&gt;="&amp;F16)</f>
        <v>0</v>
      </c>
      <c r="H15" s="41">
        <f t="shared" si="3"/>
        <v>1</v>
      </c>
      <c r="I15" s="42">
        <f>COUNTIF(Vertices[Out-Degree],"&gt;= "&amp;H15)-COUNTIF(Vertices[Out-Degree],"&gt;="&amp;H16)</f>
        <v>0</v>
      </c>
      <c r="J15" s="41">
        <f t="shared" si="4"/>
        <v>808.8363636363639</v>
      </c>
      <c r="K15" s="42">
        <f>COUNTIF(Vertices[Betweenness Centrality],"&gt;= "&amp;J15)-COUNTIF(Vertices[Betweenness Centrality],"&gt;="&amp;J16)</f>
        <v>0</v>
      </c>
      <c r="L15" s="41">
        <f t="shared" si="5"/>
        <v>0.004006127272727273</v>
      </c>
      <c r="M15" s="42">
        <f>COUNTIF(Vertices[Closeness Centrality],"&gt;= "&amp;L15)-COUNTIF(Vertices[Closeness Centrality],"&gt;="&amp;L16)</f>
        <v>0</v>
      </c>
      <c r="N15" s="41">
        <f t="shared" si="6"/>
        <v>0.028833763636363637</v>
      </c>
      <c r="O15" s="42">
        <f>COUNTIF(Vertices[Eigenvector Centrality],"&gt;= "&amp;N15)-COUNTIF(Vertices[Eigenvector Centrality],"&gt;="&amp;N16)</f>
        <v>0</v>
      </c>
      <c r="P15" s="41">
        <f t="shared" si="7"/>
        <v>7.001466927272725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5"/>
      <c r="B16" s="125"/>
      <c r="D16" s="34">
        <f t="shared" si="1"/>
        <v>0</v>
      </c>
      <c r="E16" s="3">
        <f>COUNTIF(Vertices[Degree],"&gt;= "&amp;D16)-COUNTIF(Vertices[Degree],"&gt;="&amp;D17)</f>
        <v>0</v>
      </c>
      <c r="F16" s="39">
        <f t="shared" si="2"/>
        <v>15.272727272727266</v>
      </c>
      <c r="G16" s="40">
        <f>COUNTIF(Vertices[In-Degree],"&gt;= "&amp;F16)-COUNTIF(Vertices[In-Degree],"&gt;="&amp;F17)</f>
        <v>0</v>
      </c>
      <c r="H16" s="39">
        <f t="shared" si="3"/>
        <v>1</v>
      </c>
      <c r="I16" s="40">
        <f>COUNTIF(Vertices[Out-Degree],"&gt;= "&amp;H16)-COUNTIF(Vertices[Out-Degree],"&gt;="&amp;H17)</f>
        <v>0</v>
      </c>
      <c r="J16" s="39">
        <f t="shared" si="4"/>
        <v>871.0545454545457</v>
      </c>
      <c r="K16" s="40">
        <f>COUNTIF(Vertices[Betweenness Centrality],"&gt;= "&amp;J16)-COUNTIF(Vertices[Betweenness Centrality],"&gt;="&amp;J17)</f>
        <v>0</v>
      </c>
      <c r="L16" s="39">
        <f t="shared" si="5"/>
        <v>0.0043142909090909095</v>
      </c>
      <c r="M16" s="40">
        <f>COUNTIF(Vertices[Closeness Centrality],"&gt;= "&amp;L16)-COUNTIF(Vertices[Closeness Centrality],"&gt;="&amp;L17)</f>
        <v>0</v>
      </c>
      <c r="N16" s="39">
        <f t="shared" si="6"/>
        <v>0.031051745454545455</v>
      </c>
      <c r="O16" s="40">
        <f>COUNTIF(Vertices[Eigenvector Centrality],"&gt;= "&amp;N16)-COUNTIF(Vertices[Eigenvector Centrality],"&gt;="&amp;N17)</f>
        <v>0</v>
      </c>
      <c r="P16" s="39">
        <f t="shared" si="7"/>
        <v>7.498140690909088</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16.363636363636356</v>
      </c>
      <c r="G17" s="42">
        <f>COUNTIF(Vertices[In-Degree],"&gt;= "&amp;F17)-COUNTIF(Vertices[In-Degree],"&gt;="&amp;F18)</f>
        <v>0</v>
      </c>
      <c r="H17" s="41">
        <f t="shared" si="3"/>
        <v>1</v>
      </c>
      <c r="I17" s="42">
        <f>COUNTIF(Vertices[Out-Degree],"&gt;= "&amp;H17)-COUNTIF(Vertices[Out-Degree],"&gt;="&amp;H18)</f>
        <v>0</v>
      </c>
      <c r="J17" s="41">
        <f t="shared" si="4"/>
        <v>933.2727272727276</v>
      </c>
      <c r="K17" s="42">
        <f>COUNTIF(Vertices[Betweenness Centrality],"&gt;= "&amp;J17)-COUNTIF(Vertices[Betweenness Centrality],"&gt;="&amp;J18)</f>
        <v>0</v>
      </c>
      <c r="L17" s="41">
        <f t="shared" si="5"/>
        <v>0.004622454545454546</v>
      </c>
      <c r="M17" s="42">
        <f>COUNTIF(Vertices[Closeness Centrality],"&gt;= "&amp;L17)-COUNTIF(Vertices[Closeness Centrality],"&gt;="&amp;L18)</f>
        <v>0</v>
      </c>
      <c r="N17" s="41">
        <f t="shared" si="6"/>
        <v>0.03326972727272727</v>
      </c>
      <c r="O17" s="42">
        <f>COUNTIF(Vertices[Eigenvector Centrality],"&gt;= "&amp;N17)-COUNTIF(Vertices[Eigenvector Centrality],"&gt;="&amp;N18)</f>
        <v>0</v>
      </c>
      <c r="P17" s="41">
        <f t="shared" si="7"/>
        <v>7.994814454545452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17.454545454545446</v>
      </c>
      <c r="G18" s="40">
        <f>COUNTIF(Vertices[In-Degree],"&gt;= "&amp;F18)-COUNTIF(Vertices[In-Degree],"&gt;="&amp;F19)</f>
        <v>0</v>
      </c>
      <c r="H18" s="39">
        <f t="shared" si="3"/>
        <v>1</v>
      </c>
      <c r="I18" s="40">
        <f>COUNTIF(Vertices[Out-Degree],"&gt;= "&amp;H18)-COUNTIF(Vertices[Out-Degree],"&gt;="&amp;H19)</f>
        <v>0</v>
      </c>
      <c r="J18" s="39">
        <f t="shared" si="4"/>
        <v>995.4909090909094</v>
      </c>
      <c r="K18" s="40">
        <f>COUNTIF(Vertices[Betweenness Centrality],"&gt;= "&amp;J18)-COUNTIF(Vertices[Betweenness Centrality],"&gt;="&amp;J19)</f>
        <v>0</v>
      </c>
      <c r="L18" s="39">
        <f t="shared" si="5"/>
        <v>0.004930618181818182</v>
      </c>
      <c r="M18" s="40">
        <f>COUNTIF(Vertices[Closeness Centrality],"&gt;= "&amp;L18)-COUNTIF(Vertices[Closeness Centrality],"&gt;="&amp;L19)</f>
        <v>0</v>
      </c>
      <c r="N18" s="39">
        <f t="shared" si="6"/>
        <v>0.03548770909090909</v>
      </c>
      <c r="O18" s="40">
        <f>COUNTIF(Vertices[Eigenvector Centrality],"&gt;= "&amp;N18)-COUNTIF(Vertices[Eigenvector Centrality],"&gt;="&amp;N19)</f>
        <v>0</v>
      </c>
      <c r="P18" s="39">
        <f t="shared" si="7"/>
        <v>8.491488218181816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5"/>
      <c r="B19" s="125"/>
      <c r="D19" s="34">
        <f t="shared" si="1"/>
        <v>0</v>
      </c>
      <c r="E19" s="3">
        <f>COUNTIF(Vertices[Degree],"&gt;= "&amp;D19)-COUNTIF(Vertices[Degree],"&gt;="&amp;D20)</f>
        <v>0</v>
      </c>
      <c r="F19" s="41">
        <f t="shared" si="2"/>
        <v>18.545454545454536</v>
      </c>
      <c r="G19" s="42">
        <f>COUNTIF(Vertices[In-Degree],"&gt;= "&amp;F19)-COUNTIF(Vertices[In-Degree],"&gt;="&amp;F20)</f>
        <v>0</v>
      </c>
      <c r="H19" s="41">
        <f t="shared" si="3"/>
        <v>1</v>
      </c>
      <c r="I19" s="42">
        <f>COUNTIF(Vertices[Out-Degree],"&gt;= "&amp;H19)-COUNTIF(Vertices[Out-Degree],"&gt;="&amp;H20)</f>
        <v>0</v>
      </c>
      <c r="J19" s="41">
        <f t="shared" si="4"/>
        <v>1057.7090909090912</v>
      </c>
      <c r="K19" s="42">
        <f>COUNTIF(Vertices[Betweenness Centrality],"&gt;= "&amp;J19)-COUNTIF(Vertices[Betweenness Centrality],"&gt;="&amp;J20)</f>
        <v>0</v>
      </c>
      <c r="L19" s="41">
        <f t="shared" si="5"/>
        <v>0.005238781818181819</v>
      </c>
      <c r="M19" s="42">
        <f>COUNTIF(Vertices[Closeness Centrality],"&gt;= "&amp;L19)-COUNTIF(Vertices[Closeness Centrality],"&gt;="&amp;L20)</f>
        <v>0</v>
      </c>
      <c r="N19" s="41">
        <f t="shared" si="6"/>
        <v>0.037705690909090914</v>
      </c>
      <c r="O19" s="42">
        <f>COUNTIF(Vertices[Eigenvector Centrality],"&gt;= "&amp;N19)-COUNTIF(Vertices[Eigenvector Centrality],"&gt;="&amp;N20)</f>
        <v>0</v>
      </c>
      <c r="P19" s="41">
        <f t="shared" si="7"/>
        <v>8.98816198181818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3</v>
      </c>
      <c r="D20" s="34">
        <f t="shared" si="1"/>
        <v>0</v>
      </c>
      <c r="E20" s="3">
        <f>COUNTIF(Vertices[Degree],"&gt;= "&amp;D20)-COUNTIF(Vertices[Degree],"&gt;="&amp;D21)</f>
        <v>0</v>
      </c>
      <c r="F20" s="39">
        <f t="shared" si="2"/>
        <v>19.636363636363626</v>
      </c>
      <c r="G20" s="40">
        <f>COUNTIF(Vertices[In-Degree],"&gt;= "&amp;F20)-COUNTIF(Vertices[In-Degree],"&gt;="&amp;F21)</f>
        <v>0</v>
      </c>
      <c r="H20" s="39">
        <f t="shared" si="3"/>
        <v>1</v>
      </c>
      <c r="I20" s="40">
        <f>COUNTIF(Vertices[Out-Degree],"&gt;= "&amp;H20)-COUNTIF(Vertices[Out-Degree],"&gt;="&amp;H21)</f>
        <v>0</v>
      </c>
      <c r="J20" s="39">
        <f t="shared" si="4"/>
        <v>1119.927272727273</v>
      </c>
      <c r="K20" s="40">
        <f>COUNTIF(Vertices[Betweenness Centrality],"&gt;= "&amp;J20)-COUNTIF(Vertices[Betweenness Centrality],"&gt;="&amp;J21)</f>
        <v>0</v>
      </c>
      <c r="L20" s="39">
        <f t="shared" si="5"/>
        <v>0.005546945454545455</v>
      </c>
      <c r="M20" s="40">
        <f>COUNTIF(Vertices[Closeness Centrality],"&gt;= "&amp;L20)-COUNTIF(Vertices[Closeness Centrality],"&gt;="&amp;L21)</f>
        <v>0</v>
      </c>
      <c r="N20" s="39">
        <f t="shared" si="6"/>
        <v>0.039923672727272735</v>
      </c>
      <c r="O20" s="40">
        <f>COUNTIF(Vertices[Eigenvector Centrality],"&gt;= "&amp;N20)-COUNTIF(Vertices[Eigenvector Centrality],"&gt;="&amp;N21)</f>
        <v>0</v>
      </c>
      <c r="P20" s="39">
        <f t="shared" si="7"/>
        <v>9.484835745454545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2</v>
      </c>
      <c r="D21" s="34">
        <f t="shared" si="1"/>
        <v>0</v>
      </c>
      <c r="E21" s="3">
        <f>COUNTIF(Vertices[Degree],"&gt;= "&amp;D21)-COUNTIF(Vertices[Degree],"&gt;="&amp;D22)</f>
        <v>0</v>
      </c>
      <c r="F21" s="41">
        <f t="shared" si="2"/>
        <v>20.727272727272716</v>
      </c>
      <c r="G21" s="42">
        <f>COUNTIF(Vertices[In-Degree],"&gt;= "&amp;F21)-COUNTIF(Vertices[In-Degree],"&gt;="&amp;F22)</f>
        <v>0</v>
      </c>
      <c r="H21" s="41">
        <f t="shared" si="3"/>
        <v>1</v>
      </c>
      <c r="I21" s="42">
        <f>COUNTIF(Vertices[Out-Degree],"&gt;= "&amp;H21)-COUNTIF(Vertices[Out-Degree],"&gt;="&amp;H22)</f>
        <v>0</v>
      </c>
      <c r="J21" s="41">
        <f t="shared" si="4"/>
        <v>1182.1454545454549</v>
      </c>
      <c r="K21" s="42">
        <f>COUNTIF(Vertices[Betweenness Centrality],"&gt;= "&amp;J21)-COUNTIF(Vertices[Betweenness Centrality],"&gt;="&amp;J22)</f>
        <v>0</v>
      </c>
      <c r="L21" s="41">
        <f t="shared" si="5"/>
        <v>0.005855109090909092</v>
      </c>
      <c r="M21" s="42">
        <f>COUNTIF(Vertices[Closeness Centrality],"&gt;= "&amp;L21)-COUNTIF(Vertices[Closeness Centrality],"&gt;="&amp;L22)</f>
        <v>0</v>
      </c>
      <c r="N21" s="41">
        <f t="shared" si="6"/>
        <v>0.04214165454545456</v>
      </c>
      <c r="O21" s="42">
        <f>COUNTIF(Vertices[Eigenvector Centrality],"&gt;= "&amp;N21)-COUNTIF(Vertices[Eigenvector Centrality],"&gt;="&amp;N22)</f>
        <v>0</v>
      </c>
      <c r="P21" s="41">
        <f t="shared" si="7"/>
        <v>9.981509509090909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60</v>
      </c>
      <c r="D22" s="34">
        <f t="shared" si="1"/>
        <v>0</v>
      </c>
      <c r="E22" s="3">
        <f>COUNTIF(Vertices[Degree],"&gt;= "&amp;D22)-COUNTIF(Vertices[Degree],"&gt;="&amp;D23)</f>
        <v>0</v>
      </c>
      <c r="F22" s="39">
        <f t="shared" si="2"/>
        <v>21.818181818181806</v>
      </c>
      <c r="G22" s="40">
        <f>COUNTIF(Vertices[In-Degree],"&gt;= "&amp;F22)-COUNTIF(Vertices[In-Degree],"&gt;="&amp;F23)</f>
        <v>0</v>
      </c>
      <c r="H22" s="39">
        <f t="shared" si="3"/>
        <v>1</v>
      </c>
      <c r="I22" s="40">
        <f>COUNTIF(Vertices[Out-Degree],"&gt;= "&amp;H22)-COUNTIF(Vertices[Out-Degree],"&gt;="&amp;H23)</f>
        <v>0</v>
      </c>
      <c r="J22" s="39">
        <f t="shared" si="4"/>
        <v>1244.3636363636367</v>
      </c>
      <c r="K22" s="40">
        <f>COUNTIF(Vertices[Betweenness Centrality],"&gt;= "&amp;J22)-COUNTIF(Vertices[Betweenness Centrality],"&gt;="&amp;J23)</f>
        <v>0</v>
      </c>
      <c r="L22" s="39">
        <f t="shared" si="5"/>
        <v>0.006163272727272728</v>
      </c>
      <c r="M22" s="40">
        <f>COUNTIF(Vertices[Closeness Centrality],"&gt;= "&amp;L22)-COUNTIF(Vertices[Closeness Centrality],"&gt;="&amp;L23)</f>
        <v>0</v>
      </c>
      <c r="N22" s="39">
        <f t="shared" si="6"/>
        <v>0.04435963636363638</v>
      </c>
      <c r="O22" s="40">
        <f>COUNTIF(Vertices[Eigenvector Centrality],"&gt;= "&amp;N22)-COUNTIF(Vertices[Eigenvector Centrality],"&gt;="&amp;N23)</f>
        <v>0</v>
      </c>
      <c r="P22" s="39">
        <f t="shared" si="7"/>
        <v>10.478183272727273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60</v>
      </c>
      <c r="D23" s="34">
        <f t="shared" si="1"/>
        <v>0</v>
      </c>
      <c r="E23" s="3">
        <f>COUNTIF(Vertices[Degree],"&gt;= "&amp;D23)-COUNTIF(Vertices[Degree],"&gt;="&amp;D24)</f>
        <v>0</v>
      </c>
      <c r="F23" s="41">
        <f t="shared" si="2"/>
        <v>22.909090909090896</v>
      </c>
      <c r="G23" s="42">
        <f>COUNTIF(Vertices[In-Degree],"&gt;= "&amp;F23)-COUNTIF(Vertices[In-Degree],"&gt;="&amp;F24)</f>
        <v>0</v>
      </c>
      <c r="H23" s="41">
        <f t="shared" si="3"/>
        <v>1</v>
      </c>
      <c r="I23" s="42">
        <f>COUNTIF(Vertices[Out-Degree],"&gt;= "&amp;H23)-COUNTIF(Vertices[Out-Degree],"&gt;="&amp;H24)</f>
        <v>0</v>
      </c>
      <c r="J23" s="41">
        <f t="shared" si="4"/>
        <v>1306.5818181818186</v>
      </c>
      <c r="K23" s="42">
        <f>COUNTIF(Vertices[Betweenness Centrality],"&gt;= "&amp;J23)-COUNTIF(Vertices[Betweenness Centrality],"&gt;="&amp;J24)</f>
        <v>0</v>
      </c>
      <c r="L23" s="41">
        <f t="shared" si="5"/>
        <v>0.006471436363636365</v>
      </c>
      <c r="M23" s="42">
        <f>COUNTIF(Vertices[Closeness Centrality],"&gt;= "&amp;L23)-COUNTIF(Vertices[Closeness Centrality],"&gt;="&amp;L24)</f>
        <v>0</v>
      </c>
      <c r="N23" s="41">
        <f t="shared" si="6"/>
        <v>0.0465776181818182</v>
      </c>
      <c r="O23" s="42">
        <f>COUNTIF(Vertices[Eigenvector Centrality],"&gt;= "&amp;N23)-COUNTIF(Vertices[Eigenvector Centrality],"&gt;="&amp;N24)</f>
        <v>0</v>
      </c>
      <c r="P23" s="41">
        <f t="shared" si="7"/>
        <v>10.974857036363638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5"/>
      <c r="B24" s="125"/>
      <c r="D24" s="34">
        <f t="shared" si="1"/>
        <v>0</v>
      </c>
      <c r="E24" s="3">
        <f>COUNTIF(Vertices[Degree],"&gt;= "&amp;D24)-COUNTIF(Vertices[Degree],"&gt;="&amp;D25)</f>
        <v>0</v>
      </c>
      <c r="F24" s="39">
        <f t="shared" si="2"/>
        <v>23.999999999999986</v>
      </c>
      <c r="G24" s="40">
        <f>COUNTIF(Vertices[In-Degree],"&gt;= "&amp;F24)-COUNTIF(Vertices[In-Degree],"&gt;="&amp;F25)</f>
        <v>0</v>
      </c>
      <c r="H24" s="39">
        <f t="shared" si="3"/>
        <v>1</v>
      </c>
      <c r="I24" s="40">
        <f>COUNTIF(Vertices[Out-Degree],"&gt;= "&amp;H24)-COUNTIF(Vertices[Out-Degree],"&gt;="&amp;H25)</f>
        <v>0</v>
      </c>
      <c r="J24" s="39">
        <f t="shared" si="4"/>
        <v>1368.8000000000004</v>
      </c>
      <c r="K24" s="40">
        <f>COUNTIF(Vertices[Betweenness Centrality],"&gt;= "&amp;J24)-COUNTIF(Vertices[Betweenness Centrality],"&gt;="&amp;J25)</f>
        <v>0</v>
      </c>
      <c r="L24" s="39">
        <f t="shared" si="5"/>
        <v>0.006779600000000001</v>
      </c>
      <c r="M24" s="40">
        <f>COUNTIF(Vertices[Closeness Centrality],"&gt;= "&amp;L24)-COUNTIF(Vertices[Closeness Centrality],"&gt;="&amp;L25)</f>
        <v>0</v>
      </c>
      <c r="N24" s="39">
        <f t="shared" si="6"/>
        <v>0.04879560000000002</v>
      </c>
      <c r="O24" s="40">
        <f>COUNTIF(Vertices[Eigenvector Centrality],"&gt;= "&amp;N24)-COUNTIF(Vertices[Eigenvector Centrality],"&gt;="&amp;N25)</f>
        <v>0</v>
      </c>
      <c r="P24" s="39">
        <f t="shared" si="7"/>
        <v>11.471530800000002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25.090909090909076</v>
      </c>
      <c r="G25" s="42">
        <f>COUNTIF(Vertices[In-Degree],"&gt;= "&amp;F25)-COUNTIF(Vertices[In-Degree],"&gt;="&amp;F26)</f>
        <v>0</v>
      </c>
      <c r="H25" s="41">
        <f t="shared" si="3"/>
        <v>1</v>
      </c>
      <c r="I25" s="42">
        <f>COUNTIF(Vertices[Out-Degree],"&gt;= "&amp;H25)-COUNTIF(Vertices[Out-Degree],"&gt;="&amp;H26)</f>
        <v>0</v>
      </c>
      <c r="J25" s="41">
        <f t="shared" si="4"/>
        <v>1431.0181818181823</v>
      </c>
      <c r="K25" s="42">
        <f>COUNTIF(Vertices[Betweenness Centrality],"&gt;= "&amp;J25)-COUNTIF(Vertices[Betweenness Centrality],"&gt;="&amp;J26)</f>
        <v>0</v>
      </c>
      <c r="L25" s="41">
        <f t="shared" si="5"/>
        <v>0.0070877636363636375</v>
      </c>
      <c r="M25" s="42">
        <f>COUNTIF(Vertices[Closeness Centrality],"&gt;= "&amp;L25)-COUNTIF(Vertices[Closeness Centrality],"&gt;="&amp;L26)</f>
        <v>0</v>
      </c>
      <c r="N25" s="41">
        <f t="shared" si="6"/>
        <v>0.051013581818181844</v>
      </c>
      <c r="O25" s="42">
        <f>COUNTIF(Vertices[Eigenvector Centrality],"&gt;= "&amp;N25)-COUNTIF(Vertices[Eigenvector Centrality],"&gt;="&amp;N26)</f>
        <v>0</v>
      </c>
      <c r="P25" s="41">
        <f t="shared" si="7"/>
        <v>11.968204563636366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1.932815</v>
      </c>
      <c r="D26" s="34">
        <f t="shared" si="1"/>
        <v>0</v>
      </c>
      <c r="E26" s="3">
        <f>COUNTIF(Vertices[Degree],"&gt;= "&amp;D26)-COUNTIF(Vertices[Degree],"&gt;="&amp;D28)</f>
        <v>0</v>
      </c>
      <c r="F26" s="39">
        <f t="shared" si="2"/>
        <v>26.181818181818166</v>
      </c>
      <c r="G26" s="40">
        <f>COUNTIF(Vertices[In-Degree],"&gt;= "&amp;F26)-COUNTIF(Vertices[In-Degree],"&gt;="&amp;F28)</f>
        <v>0</v>
      </c>
      <c r="H26" s="39">
        <f t="shared" si="3"/>
        <v>1</v>
      </c>
      <c r="I26" s="40">
        <f>COUNTIF(Vertices[Out-Degree],"&gt;= "&amp;H26)-COUNTIF(Vertices[Out-Degree],"&gt;="&amp;H28)</f>
        <v>0</v>
      </c>
      <c r="J26" s="39">
        <f t="shared" si="4"/>
        <v>1493.236363636364</v>
      </c>
      <c r="K26" s="40">
        <f>COUNTIF(Vertices[Betweenness Centrality],"&gt;= "&amp;J26)-COUNTIF(Vertices[Betweenness Centrality],"&gt;="&amp;J28)</f>
        <v>0</v>
      </c>
      <c r="L26" s="39">
        <f t="shared" si="5"/>
        <v>0.007395927272727274</v>
      </c>
      <c r="M26" s="40">
        <f>COUNTIF(Vertices[Closeness Centrality],"&gt;= "&amp;L26)-COUNTIF(Vertices[Closeness Centrality],"&gt;="&amp;L28)</f>
        <v>0</v>
      </c>
      <c r="N26" s="39">
        <f t="shared" si="6"/>
        <v>0.053231563636363666</v>
      </c>
      <c r="O26" s="40">
        <f>COUNTIF(Vertices[Eigenvector Centrality],"&gt;= "&amp;N26)-COUNTIF(Vertices[Eigenvector Centrality],"&gt;="&amp;N28)</f>
        <v>0</v>
      </c>
      <c r="P26" s="39">
        <f t="shared" si="7"/>
        <v>12.46487832727273</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5"/>
      <c r="B27" s="125"/>
      <c r="D27" s="34"/>
      <c r="E27" s="3">
        <f>COUNTIF(Vertices[Degree],"&gt;= "&amp;D27)-COUNTIF(Vertices[Degree],"&gt;="&amp;D28)</f>
        <v>0</v>
      </c>
      <c r="F27" s="78"/>
      <c r="G27" s="79">
        <f>COUNTIF(Vertices[In-Degree],"&gt;= "&amp;F27)-COUNTIF(Vertices[In-Degree],"&gt;="&amp;F28)</f>
        <v>-1</v>
      </c>
      <c r="H27" s="78"/>
      <c r="I27" s="79">
        <f>COUNTIF(Vertices[Out-Degree],"&gt;= "&amp;H27)-COUNTIF(Vertices[Out-Degree],"&gt;="&amp;H28)</f>
        <v>-62</v>
      </c>
      <c r="J27" s="78"/>
      <c r="K27" s="79">
        <f>COUNTIF(Vertices[Betweenness Centrality],"&gt;= "&amp;J27)-COUNTIF(Vertices[Betweenness Centrality],"&gt;="&amp;J28)</f>
        <v>-1</v>
      </c>
      <c r="L27" s="78"/>
      <c r="M27" s="79">
        <f>COUNTIF(Vertices[Closeness Centrality],"&gt;= "&amp;L27)-COUNTIF(Vertices[Closeness Centrality],"&gt;="&amp;L28)</f>
        <v>-60</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-62</v>
      </c>
      <c r="T27" s="78"/>
      <c r="U27" s="79">
        <f ca="1">COUNTIF(Vertices[Clustering Coefficient],"&gt;= "&amp;T27)-COUNTIF(Vertices[Clustering Coefficient],"&gt;="&amp;T28)</f>
        <v>0</v>
      </c>
    </row>
    <row r="28" spans="1:21" ht="15">
      <c r="A28" s="36" t="s">
        <v>158</v>
      </c>
      <c r="B28" s="36">
        <v>0.01560021152829191</v>
      </c>
      <c r="D28" s="34">
        <f>D26+($D$57-$D$2)/BinDivisor</f>
        <v>0</v>
      </c>
      <c r="E28" s="3">
        <f>COUNTIF(Vertices[Degree],"&gt;= "&amp;D28)-COUNTIF(Vertices[Degree],"&gt;="&amp;D40)</f>
        <v>0</v>
      </c>
      <c r="F28" s="41">
        <f>F26+($F$57-$F$2)/BinDivisor</f>
        <v>27.272727272727256</v>
      </c>
      <c r="G28" s="42">
        <f>COUNTIF(Vertices[In-Degree],"&gt;= "&amp;F28)-COUNTIF(Vertices[In-Degree],"&gt;="&amp;F40)</f>
        <v>0</v>
      </c>
      <c r="H28" s="41">
        <f>H26+($H$57-$H$2)/BinDivisor</f>
        <v>1</v>
      </c>
      <c r="I28" s="42">
        <f>COUNTIF(Vertices[Out-Degree],"&gt;= "&amp;H28)-COUNTIF(Vertices[Out-Degree],"&gt;="&amp;H40)</f>
        <v>0</v>
      </c>
      <c r="J28" s="41">
        <f>J26+($J$57-$J$2)/BinDivisor</f>
        <v>1555.454545454546</v>
      </c>
      <c r="K28" s="42">
        <f>COUNTIF(Vertices[Betweenness Centrality],"&gt;= "&amp;J28)-COUNTIF(Vertices[Betweenness Centrality],"&gt;="&amp;J40)</f>
        <v>0</v>
      </c>
      <c r="L28" s="41">
        <f>L26+($L$57-$L$2)/BinDivisor</f>
        <v>0.00770409090909091</v>
      </c>
      <c r="M28" s="42">
        <f>COUNTIF(Vertices[Closeness Centrality],"&gt;= "&amp;L28)-COUNTIF(Vertices[Closeness Centrality],"&gt;="&amp;L40)</f>
        <v>0</v>
      </c>
      <c r="N28" s="41">
        <f>N26+($N$57-$N$2)/BinDivisor</f>
        <v>0.05544954545454549</v>
      </c>
      <c r="O28" s="42">
        <f>COUNTIF(Vertices[Eigenvector Centrality],"&gt;= "&amp;N28)-COUNTIF(Vertices[Eigenvector Centrality],"&gt;="&amp;N40)</f>
        <v>0</v>
      </c>
      <c r="P28" s="41">
        <f>P26+($P$57-$P$2)/BinDivisor</f>
        <v>12.961552090909095</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900</v>
      </c>
      <c r="B29" s="36">
        <v>0.054566</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25"/>
      <c r="B30" s="12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901</v>
      </c>
      <c r="B31" s="36" t="s">
        <v>902</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-62</v>
      </c>
      <c r="J38" s="78"/>
      <c r="K38" s="79">
        <f>COUNTIF(Vertices[Betweenness Centrality],"&gt;= "&amp;J38)-COUNTIF(Vertices[Betweenness Centrality],"&gt;="&amp;J40)</f>
        <v>-1</v>
      </c>
      <c r="L38" s="78"/>
      <c r="M38" s="79">
        <f>COUNTIF(Vertices[Closeness Centrality],"&gt;= "&amp;L38)-COUNTIF(Vertices[Closeness Centrality],"&gt;="&amp;L40)</f>
        <v>-60</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-62</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-62</v>
      </c>
      <c r="J39" s="78"/>
      <c r="K39" s="79">
        <f>COUNTIF(Vertices[Betweenness Centrality],"&gt;= "&amp;J39)-COUNTIF(Vertices[Betweenness Centrality],"&gt;="&amp;J40)</f>
        <v>-1</v>
      </c>
      <c r="L39" s="78"/>
      <c r="M39" s="79">
        <f>COUNTIF(Vertices[Closeness Centrality],"&gt;= "&amp;L39)-COUNTIF(Vertices[Closeness Centrality],"&gt;="&amp;L40)</f>
        <v>-60</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-62</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28.363636363636346</v>
      </c>
      <c r="G40" s="40">
        <f>COUNTIF(Vertices[In-Degree],"&gt;= "&amp;F40)-COUNTIF(Vertices[In-Degree],"&gt;="&amp;F41)</f>
        <v>0</v>
      </c>
      <c r="H40" s="39">
        <f>H28+($H$57-$H$2)/BinDivisor</f>
        <v>1</v>
      </c>
      <c r="I40" s="40">
        <f>COUNTIF(Vertices[Out-Degree],"&gt;= "&amp;H40)-COUNTIF(Vertices[Out-Degree],"&gt;="&amp;H41)</f>
        <v>0</v>
      </c>
      <c r="J40" s="39">
        <f>J28+($J$57-$J$2)/BinDivisor</f>
        <v>1617.6727272727278</v>
      </c>
      <c r="K40" s="40">
        <f>COUNTIF(Vertices[Betweenness Centrality],"&gt;= "&amp;J40)-COUNTIF(Vertices[Betweenness Centrality],"&gt;="&amp;J41)</f>
        <v>0</v>
      </c>
      <c r="L40" s="39">
        <f>L28+($L$57-$L$2)/BinDivisor</f>
        <v>0.008012254545454546</v>
      </c>
      <c r="M40" s="40">
        <f>COUNTIF(Vertices[Closeness Centrality],"&gt;= "&amp;L40)-COUNTIF(Vertices[Closeness Centrality],"&gt;="&amp;L41)</f>
        <v>0</v>
      </c>
      <c r="N40" s="39">
        <f>N28+($N$57-$N$2)/BinDivisor</f>
        <v>0.05766752727272731</v>
      </c>
      <c r="O40" s="40">
        <f>COUNTIF(Vertices[Eigenvector Centrality],"&gt;= "&amp;N40)-COUNTIF(Vertices[Eigenvector Centrality],"&gt;="&amp;N41)</f>
        <v>0</v>
      </c>
      <c r="P40" s="39">
        <f>P28+($P$57-$P$2)/BinDivisor</f>
        <v>13.458225854545459</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29.454545454545435</v>
      </c>
      <c r="G41" s="42">
        <f>COUNTIF(Vertices[In-Degree],"&gt;= "&amp;F41)-COUNTIF(Vertices[In-Degree],"&gt;="&amp;F42)</f>
        <v>0</v>
      </c>
      <c r="H41" s="41">
        <f aca="true" t="shared" si="12" ref="H41:H56">H40+($H$57-$H$2)/BinDivisor</f>
        <v>1</v>
      </c>
      <c r="I41" s="42">
        <f>COUNTIF(Vertices[Out-Degree],"&gt;= "&amp;H41)-COUNTIF(Vertices[Out-Degree],"&gt;="&amp;H42)</f>
        <v>0</v>
      </c>
      <c r="J41" s="41">
        <f aca="true" t="shared" si="13" ref="J41:J56">J40+($J$57-$J$2)/BinDivisor</f>
        <v>1679.8909090909096</v>
      </c>
      <c r="K41" s="42">
        <f>COUNTIF(Vertices[Betweenness Centrality],"&gt;= "&amp;J41)-COUNTIF(Vertices[Betweenness Centrality],"&gt;="&amp;J42)</f>
        <v>0</v>
      </c>
      <c r="L41" s="41">
        <f aca="true" t="shared" si="14" ref="L41:L56">L40+($L$57-$L$2)/BinDivisor</f>
        <v>0.008320418181818182</v>
      </c>
      <c r="M41" s="42">
        <f>COUNTIF(Vertices[Closeness Centrality],"&gt;= "&amp;L41)-COUNTIF(Vertices[Closeness Centrality],"&gt;="&amp;L42)</f>
        <v>59</v>
      </c>
      <c r="N41" s="41">
        <f aca="true" t="shared" si="15" ref="N41:N56">N40+($N$57-$N$2)/BinDivisor</f>
        <v>0.05988550909090913</v>
      </c>
      <c r="O41" s="42">
        <f>COUNTIF(Vertices[Eigenvector Centrality],"&gt;= "&amp;N41)-COUNTIF(Vertices[Eigenvector Centrality],"&gt;="&amp;N42)</f>
        <v>0</v>
      </c>
      <c r="P41" s="41">
        <f aca="true" t="shared" si="16" ref="P41:P56">P40+($P$57-$P$2)/BinDivisor</f>
        <v>13.954899618181823</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30.545454545454525</v>
      </c>
      <c r="G42" s="40">
        <f>COUNTIF(Vertices[In-Degree],"&gt;= "&amp;F42)-COUNTIF(Vertices[In-Degree],"&gt;="&amp;F43)</f>
        <v>0</v>
      </c>
      <c r="H42" s="39">
        <f t="shared" si="12"/>
        <v>1</v>
      </c>
      <c r="I42" s="40">
        <f>COUNTIF(Vertices[Out-Degree],"&gt;= "&amp;H42)-COUNTIF(Vertices[Out-Degree],"&gt;="&amp;H43)</f>
        <v>0</v>
      </c>
      <c r="J42" s="39">
        <f t="shared" si="13"/>
        <v>1742.1090909090915</v>
      </c>
      <c r="K42" s="40">
        <f>COUNTIF(Vertices[Betweenness Centrality],"&gt;= "&amp;J42)-COUNTIF(Vertices[Betweenness Centrality],"&gt;="&amp;J43)</f>
        <v>0</v>
      </c>
      <c r="L42" s="39">
        <f t="shared" si="14"/>
        <v>0.008628581818181817</v>
      </c>
      <c r="M42" s="40">
        <f>COUNTIF(Vertices[Closeness Centrality],"&gt;= "&amp;L42)-COUNTIF(Vertices[Closeness Centrality],"&gt;="&amp;L43)</f>
        <v>0</v>
      </c>
      <c r="N42" s="39">
        <f t="shared" si="15"/>
        <v>0.06210349090909095</v>
      </c>
      <c r="O42" s="40">
        <f>COUNTIF(Vertices[Eigenvector Centrality],"&gt;= "&amp;N42)-COUNTIF(Vertices[Eigenvector Centrality],"&gt;="&amp;N43)</f>
        <v>0</v>
      </c>
      <c r="P42" s="39">
        <f t="shared" si="16"/>
        <v>14.451573381818188</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4:21" ht="15">
      <c r="D43" s="34">
        <f t="shared" si="10"/>
        <v>0</v>
      </c>
      <c r="E43" s="3">
        <f>COUNTIF(Vertices[Degree],"&gt;= "&amp;D43)-COUNTIF(Vertices[Degree],"&gt;="&amp;D44)</f>
        <v>0</v>
      </c>
      <c r="F43" s="41">
        <f t="shared" si="11"/>
        <v>31.636363636363615</v>
      </c>
      <c r="G43" s="42">
        <f>COUNTIF(Vertices[In-Degree],"&gt;= "&amp;F43)-COUNTIF(Vertices[In-Degree],"&gt;="&amp;F44)</f>
        <v>0</v>
      </c>
      <c r="H43" s="41">
        <f t="shared" si="12"/>
        <v>1</v>
      </c>
      <c r="I43" s="42">
        <f>COUNTIF(Vertices[Out-Degree],"&gt;= "&amp;H43)-COUNTIF(Vertices[Out-Degree],"&gt;="&amp;H44)</f>
        <v>0</v>
      </c>
      <c r="J43" s="41">
        <f t="shared" si="13"/>
        <v>1804.3272727272733</v>
      </c>
      <c r="K43" s="42">
        <f>COUNTIF(Vertices[Betweenness Centrality],"&gt;= "&amp;J43)-COUNTIF(Vertices[Betweenness Centrality],"&gt;="&amp;J44)</f>
        <v>0</v>
      </c>
      <c r="L43" s="41">
        <f t="shared" si="14"/>
        <v>0.008936745454545453</v>
      </c>
      <c r="M43" s="42">
        <f>COUNTIF(Vertices[Closeness Centrality],"&gt;= "&amp;L43)-COUNTIF(Vertices[Closeness Centrality],"&gt;="&amp;L44)</f>
        <v>0</v>
      </c>
      <c r="N43" s="41">
        <f t="shared" si="15"/>
        <v>0.06432147272727277</v>
      </c>
      <c r="O43" s="42">
        <f>COUNTIF(Vertices[Eigenvector Centrality],"&gt;= "&amp;N43)-COUNTIF(Vertices[Eigenvector Centrality],"&gt;="&amp;N44)</f>
        <v>0</v>
      </c>
      <c r="P43" s="41">
        <f t="shared" si="16"/>
        <v>14.948247145454552</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4:21" ht="15">
      <c r="D44" s="34">
        <f t="shared" si="10"/>
        <v>0</v>
      </c>
      <c r="E44" s="3">
        <f>COUNTIF(Vertices[Degree],"&gt;= "&amp;D44)-COUNTIF(Vertices[Degree],"&gt;="&amp;D45)</f>
        <v>0</v>
      </c>
      <c r="F44" s="39">
        <f t="shared" si="11"/>
        <v>32.727272727272705</v>
      </c>
      <c r="G44" s="40">
        <f>COUNTIF(Vertices[In-Degree],"&gt;= "&amp;F44)-COUNTIF(Vertices[In-Degree],"&gt;="&amp;F45)</f>
        <v>0</v>
      </c>
      <c r="H44" s="39">
        <f t="shared" si="12"/>
        <v>1</v>
      </c>
      <c r="I44" s="40">
        <f>COUNTIF(Vertices[Out-Degree],"&gt;= "&amp;H44)-COUNTIF(Vertices[Out-Degree],"&gt;="&amp;H45)</f>
        <v>0</v>
      </c>
      <c r="J44" s="39">
        <f t="shared" si="13"/>
        <v>1866.5454545454552</v>
      </c>
      <c r="K44" s="40">
        <f>COUNTIF(Vertices[Betweenness Centrality],"&gt;= "&amp;J44)-COUNTIF(Vertices[Betweenness Centrality],"&gt;="&amp;J45)</f>
        <v>0</v>
      </c>
      <c r="L44" s="39">
        <f t="shared" si="14"/>
        <v>0.009244909090909088</v>
      </c>
      <c r="M44" s="40">
        <f>COUNTIF(Vertices[Closeness Centrality],"&gt;= "&amp;L44)-COUNTIF(Vertices[Closeness Centrality],"&gt;="&amp;L45)</f>
        <v>0</v>
      </c>
      <c r="N44" s="39">
        <f t="shared" si="15"/>
        <v>0.0665394545454546</v>
      </c>
      <c r="O44" s="40">
        <f>COUNTIF(Vertices[Eigenvector Centrality],"&gt;= "&amp;N44)-COUNTIF(Vertices[Eigenvector Centrality],"&gt;="&amp;N45)</f>
        <v>0</v>
      </c>
      <c r="P44" s="39">
        <f t="shared" si="16"/>
        <v>15.444920909090916</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33.8181818181818</v>
      </c>
      <c r="G45" s="42">
        <f>COUNTIF(Vertices[In-Degree],"&gt;= "&amp;F45)-COUNTIF(Vertices[In-Degree],"&gt;="&amp;F46)</f>
        <v>0</v>
      </c>
      <c r="H45" s="41">
        <f t="shared" si="12"/>
        <v>1</v>
      </c>
      <c r="I45" s="42">
        <f>COUNTIF(Vertices[Out-Degree],"&gt;= "&amp;H45)-COUNTIF(Vertices[Out-Degree],"&gt;="&amp;H46)</f>
        <v>0</v>
      </c>
      <c r="J45" s="41">
        <f t="shared" si="13"/>
        <v>1928.763636363637</v>
      </c>
      <c r="K45" s="42">
        <f>COUNTIF(Vertices[Betweenness Centrality],"&gt;= "&amp;J45)-COUNTIF(Vertices[Betweenness Centrality],"&gt;="&amp;J46)</f>
        <v>0</v>
      </c>
      <c r="L45" s="41">
        <f t="shared" si="14"/>
        <v>0.009553072727272724</v>
      </c>
      <c r="M45" s="42">
        <f>COUNTIF(Vertices[Closeness Centrality],"&gt;= "&amp;L45)-COUNTIF(Vertices[Closeness Centrality],"&gt;="&amp;L46)</f>
        <v>0</v>
      </c>
      <c r="N45" s="41">
        <f t="shared" si="15"/>
        <v>0.06875743636363642</v>
      </c>
      <c r="O45" s="42">
        <f>COUNTIF(Vertices[Eigenvector Centrality],"&gt;= "&amp;N45)-COUNTIF(Vertices[Eigenvector Centrality],"&gt;="&amp;N46)</f>
        <v>0</v>
      </c>
      <c r="P45" s="41">
        <f t="shared" si="16"/>
        <v>15.94159467272728</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34.90909090909089</v>
      </c>
      <c r="G46" s="40">
        <f>COUNTIF(Vertices[In-Degree],"&gt;= "&amp;F46)-COUNTIF(Vertices[In-Degree],"&gt;="&amp;F47)</f>
        <v>0</v>
      </c>
      <c r="H46" s="39">
        <f t="shared" si="12"/>
        <v>1</v>
      </c>
      <c r="I46" s="40">
        <f>COUNTIF(Vertices[Out-Degree],"&gt;= "&amp;H46)-COUNTIF(Vertices[Out-Degree],"&gt;="&amp;H47)</f>
        <v>0</v>
      </c>
      <c r="J46" s="39">
        <f t="shared" si="13"/>
        <v>1990.9818181818189</v>
      </c>
      <c r="K46" s="40">
        <f>COUNTIF(Vertices[Betweenness Centrality],"&gt;= "&amp;J46)-COUNTIF(Vertices[Betweenness Centrality],"&gt;="&amp;J47)</f>
        <v>0</v>
      </c>
      <c r="L46" s="39">
        <f t="shared" si="14"/>
        <v>0.00986123636363636</v>
      </c>
      <c r="M46" s="40">
        <f>COUNTIF(Vertices[Closeness Centrality],"&gt;= "&amp;L46)-COUNTIF(Vertices[Closeness Centrality],"&gt;="&amp;L47)</f>
        <v>0</v>
      </c>
      <c r="N46" s="39">
        <f t="shared" si="15"/>
        <v>0.07097541818181824</v>
      </c>
      <c r="O46" s="40">
        <f>COUNTIF(Vertices[Eigenvector Centrality],"&gt;= "&amp;N46)-COUNTIF(Vertices[Eigenvector Centrality],"&gt;="&amp;N47)</f>
        <v>0</v>
      </c>
      <c r="P46" s="39">
        <f t="shared" si="16"/>
        <v>16.438268436363643</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35.999999999999986</v>
      </c>
      <c r="G47" s="42">
        <f>COUNTIF(Vertices[In-Degree],"&gt;= "&amp;F47)-COUNTIF(Vertices[In-Degree],"&gt;="&amp;F48)</f>
        <v>0</v>
      </c>
      <c r="H47" s="41">
        <f t="shared" si="12"/>
        <v>1</v>
      </c>
      <c r="I47" s="42">
        <f>COUNTIF(Vertices[Out-Degree],"&gt;= "&amp;H47)-COUNTIF(Vertices[Out-Degree],"&gt;="&amp;H48)</f>
        <v>0</v>
      </c>
      <c r="J47" s="41">
        <f t="shared" si="13"/>
        <v>2053.2000000000007</v>
      </c>
      <c r="K47" s="42">
        <f>COUNTIF(Vertices[Betweenness Centrality],"&gt;= "&amp;J47)-COUNTIF(Vertices[Betweenness Centrality],"&gt;="&amp;J48)</f>
        <v>0</v>
      </c>
      <c r="L47" s="41">
        <f t="shared" si="14"/>
        <v>0.010169399999999995</v>
      </c>
      <c r="M47" s="42">
        <f>COUNTIF(Vertices[Closeness Centrality],"&gt;= "&amp;L47)-COUNTIF(Vertices[Closeness Centrality],"&gt;="&amp;L48)</f>
        <v>0</v>
      </c>
      <c r="N47" s="41">
        <f t="shared" si="15"/>
        <v>0.07319340000000006</v>
      </c>
      <c r="O47" s="42">
        <f>COUNTIF(Vertices[Eigenvector Centrality],"&gt;= "&amp;N47)-COUNTIF(Vertices[Eigenvector Centrality],"&gt;="&amp;N48)</f>
        <v>0</v>
      </c>
      <c r="P47" s="41">
        <f t="shared" si="16"/>
        <v>16.934942200000005</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37.09090909090908</v>
      </c>
      <c r="G48" s="40">
        <f>COUNTIF(Vertices[In-Degree],"&gt;= "&amp;F48)-COUNTIF(Vertices[In-Degree],"&gt;="&amp;F49)</f>
        <v>0</v>
      </c>
      <c r="H48" s="39">
        <f t="shared" si="12"/>
        <v>1</v>
      </c>
      <c r="I48" s="40">
        <f>COUNTIF(Vertices[Out-Degree],"&gt;= "&amp;H48)-COUNTIF(Vertices[Out-Degree],"&gt;="&amp;H49)</f>
        <v>0</v>
      </c>
      <c r="J48" s="39">
        <f t="shared" si="13"/>
        <v>2115.4181818181823</v>
      </c>
      <c r="K48" s="40">
        <f>COUNTIF(Vertices[Betweenness Centrality],"&gt;= "&amp;J48)-COUNTIF(Vertices[Betweenness Centrality],"&gt;="&amp;J49)</f>
        <v>0</v>
      </c>
      <c r="L48" s="39">
        <f t="shared" si="14"/>
        <v>0.01047756363636363</v>
      </c>
      <c r="M48" s="40">
        <f>COUNTIF(Vertices[Closeness Centrality],"&gt;= "&amp;L48)-COUNTIF(Vertices[Closeness Centrality],"&gt;="&amp;L49)</f>
        <v>0</v>
      </c>
      <c r="N48" s="39">
        <f t="shared" si="15"/>
        <v>0.07541138181818188</v>
      </c>
      <c r="O48" s="40">
        <f>COUNTIF(Vertices[Eigenvector Centrality],"&gt;= "&amp;N48)-COUNTIF(Vertices[Eigenvector Centrality],"&gt;="&amp;N49)</f>
        <v>0</v>
      </c>
      <c r="P48" s="39">
        <f t="shared" si="16"/>
        <v>17.431615963636368</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38.18181818181817</v>
      </c>
      <c r="G49" s="42">
        <f>COUNTIF(Vertices[In-Degree],"&gt;= "&amp;F49)-COUNTIF(Vertices[In-Degree],"&gt;="&amp;F50)</f>
        <v>0</v>
      </c>
      <c r="H49" s="41">
        <f t="shared" si="12"/>
        <v>1</v>
      </c>
      <c r="I49" s="42">
        <f>COUNTIF(Vertices[Out-Degree],"&gt;= "&amp;H49)-COUNTIF(Vertices[Out-Degree],"&gt;="&amp;H50)</f>
        <v>0</v>
      </c>
      <c r="J49" s="41">
        <f t="shared" si="13"/>
        <v>2177.636363636364</v>
      </c>
      <c r="K49" s="42">
        <f>COUNTIF(Vertices[Betweenness Centrality],"&gt;= "&amp;J49)-COUNTIF(Vertices[Betweenness Centrality],"&gt;="&amp;J50)</f>
        <v>0</v>
      </c>
      <c r="L49" s="41">
        <f t="shared" si="14"/>
        <v>0.010785727272727266</v>
      </c>
      <c r="M49" s="42">
        <f>COUNTIF(Vertices[Closeness Centrality],"&gt;= "&amp;L49)-COUNTIF(Vertices[Closeness Centrality],"&gt;="&amp;L50)</f>
        <v>0</v>
      </c>
      <c r="N49" s="41">
        <f t="shared" si="15"/>
        <v>0.0776293636363637</v>
      </c>
      <c r="O49" s="42">
        <f>COUNTIF(Vertices[Eigenvector Centrality],"&gt;= "&amp;N49)-COUNTIF(Vertices[Eigenvector Centrality],"&gt;="&amp;N50)</f>
        <v>0</v>
      </c>
      <c r="P49" s="41">
        <f t="shared" si="16"/>
        <v>17.92828972727273</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39.272727272727266</v>
      </c>
      <c r="G50" s="40">
        <f>COUNTIF(Vertices[In-Degree],"&gt;= "&amp;F50)-COUNTIF(Vertices[In-Degree],"&gt;="&amp;F51)</f>
        <v>0</v>
      </c>
      <c r="H50" s="39">
        <f t="shared" si="12"/>
        <v>1</v>
      </c>
      <c r="I50" s="40">
        <f>COUNTIF(Vertices[Out-Degree],"&gt;= "&amp;H50)-COUNTIF(Vertices[Out-Degree],"&gt;="&amp;H51)</f>
        <v>0</v>
      </c>
      <c r="J50" s="39">
        <f t="shared" si="13"/>
        <v>2239.8545454545456</v>
      </c>
      <c r="K50" s="40">
        <f>COUNTIF(Vertices[Betweenness Centrality],"&gt;= "&amp;J50)-COUNTIF(Vertices[Betweenness Centrality],"&gt;="&amp;J51)</f>
        <v>0</v>
      </c>
      <c r="L50" s="39">
        <f t="shared" si="14"/>
        <v>0.011093890909090902</v>
      </c>
      <c r="M50" s="40">
        <f>COUNTIF(Vertices[Closeness Centrality],"&gt;= "&amp;L50)-COUNTIF(Vertices[Closeness Centrality],"&gt;="&amp;L51)</f>
        <v>0</v>
      </c>
      <c r="N50" s="39">
        <f t="shared" si="15"/>
        <v>0.07984734545454553</v>
      </c>
      <c r="O50" s="40">
        <f>COUNTIF(Vertices[Eigenvector Centrality],"&gt;= "&amp;N50)-COUNTIF(Vertices[Eigenvector Centrality],"&gt;="&amp;N51)</f>
        <v>0</v>
      </c>
      <c r="P50" s="39">
        <f t="shared" si="16"/>
        <v>18.424963490909093</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40.36363636363636</v>
      </c>
      <c r="G51" s="42">
        <f>COUNTIF(Vertices[In-Degree],"&gt;= "&amp;F51)-COUNTIF(Vertices[In-Degree],"&gt;="&amp;F52)</f>
        <v>0</v>
      </c>
      <c r="H51" s="41">
        <f t="shared" si="12"/>
        <v>1</v>
      </c>
      <c r="I51" s="42">
        <f>COUNTIF(Vertices[Out-Degree],"&gt;= "&amp;H51)-COUNTIF(Vertices[Out-Degree],"&gt;="&amp;H52)</f>
        <v>0</v>
      </c>
      <c r="J51" s="41">
        <f t="shared" si="13"/>
        <v>2302.072727272727</v>
      </c>
      <c r="K51" s="42">
        <f>COUNTIF(Vertices[Betweenness Centrality],"&gt;= "&amp;J51)-COUNTIF(Vertices[Betweenness Centrality],"&gt;="&amp;J52)</f>
        <v>0</v>
      </c>
      <c r="L51" s="41">
        <f t="shared" si="14"/>
        <v>0.011402054545454537</v>
      </c>
      <c r="M51" s="42">
        <f>COUNTIF(Vertices[Closeness Centrality],"&gt;= "&amp;L51)-COUNTIF(Vertices[Closeness Centrality],"&gt;="&amp;L52)</f>
        <v>0</v>
      </c>
      <c r="N51" s="41">
        <f t="shared" si="15"/>
        <v>0.08206532727272735</v>
      </c>
      <c r="O51" s="42">
        <f>COUNTIF(Vertices[Eigenvector Centrality],"&gt;= "&amp;N51)-COUNTIF(Vertices[Eigenvector Centrality],"&gt;="&amp;N52)</f>
        <v>0</v>
      </c>
      <c r="P51" s="41">
        <f t="shared" si="16"/>
        <v>18.921637254545455</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41.45454545454545</v>
      </c>
      <c r="G52" s="40">
        <f>COUNTIF(Vertices[In-Degree],"&gt;= "&amp;F52)-COUNTIF(Vertices[In-Degree],"&gt;="&amp;F53)</f>
        <v>0</v>
      </c>
      <c r="H52" s="39">
        <f t="shared" si="12"/>
        <v>1</v>
      </c>
      <c r="I52" s="40">
        <f>COUNTIF(Vertices[Out-Degree],"&gt;= "&amp;H52)-COUNTIF(Vertices[Out-Degree],"&gt;="&amp;H53)</f>
        <v>0</v>
      </c>
      <c r="J52" s="39">
        <f t="shared" si="13"/>
        <v>2364.290909090909</v>
      </c>
      <c r="K52" s="40">
        <f>COUNTIF(Vertices[Betweenness Centrality],"&gt;= "&amp;J52)-COUNTIF(Vertices[Betweenness Centrality],"&gt;="&amp;J53)</f>
        <v>0</v>
      </c>
      <c r="L52" s="39">
        <f t="shared" si="14"/>
        <v>0.011710218181818173</v>
      </c>
      <c r="M52" s="40">
        <f>COUNTIF(Vertices[Closeness Centrality],"&gt;= "&amp;L52)-COUNTIF(Vertices[Closeness Centrality],"&gt;="&amp;L53)</f>
        <v>0</v>
      </c>
      <c r="N52" s="39">
        <f t="shared" si="15"/>
        <v>0.08428330909090917</v>
      </c>
      <c r="O52" s="40">
        <f>COUNTIF(Vertices[Eigenvector Centrality],"&gt;= "&amp;N52)-COUNTIF(Vertices[Eigenvector Centrality],"&gt;="&amp;N53)</f>
        <v>0</v>
      </c>
      <c r="P52" s="39">
        <f t="shared" si="16"/>
        <v>19.418311018181818</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42.54545454545455</v>
      </c>
      <c r="G53" s="42">
        <f>COUNTIF(Vertices[In-Degree],"&gt;= "&amp;F53)-COUNTIF(Vertices[In-Degree],"&gt;="&amp;F54)</f>
        <v>0</v>
      </c>
      <c r="H53" s="41">
        <f t="shared" si="12"/>
        <v>1</v>
      </c>
      <c r="I53" s="42">
        <f>COUNTIF(Vertices[Out-Degree],"&gt;= "&amp;H53)-COUNTIF(Vertices[Out-Degree],"&gt;="&amp;H54)</f>
        <v>0</v>
      </c>
      <c r="J53" s="41">
        <f t="shared" si="13"/>
        <v>2426.5090909090904</v>
      </c>
      <c r="K53" s="42">
        <f>COUNTIF(Vertices[Betweenness Centrality],"&gt;= "&amp;J53)-COUNTIF(Vertices[Betweenness Centrality],"&gt;="&amp;J54)</f>
        <v>0</v>
      </c>
      <c r="L53" s="41">
        <f t="shared" si="14"/>
        <v>0.012018381818181809</v>
      </c>
      <c r="M53" s="42">
        <f>COUNTIF(Vertices[Closeness Centrality],"&gt;= "&amp;L53)-COUNTIF(Vertices[Closeness Centrality],"&gt;="&amp;L54)</f>
        <v>0</v>
      </c>
      <c r="N53" s="41">
        <f t="shared" si="15"/>
        <v>0.08650129090909099</v>
      </c>
      <c r="O53" s="42">
        <f>COUNTIF(Vertices[Eigenvector Centrality],"&gt;= "&amp;N53)-COUNTIF(Vertices[Eigenvector Centrality],"&gt;="&amp;N54)</f>
        <v>0</v>
      </c>
      <c r="P53" s="41">
        <f t="shared" si="16"/>
        <v>19.91498478181818</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43.63636363636364</v>
      </c>
      <c r="G54" s="40">
        <f>COUNTIF(Vertices[In-Degree],"&gt;= "&amp;F54)-COUNTIF(Vertices[In-Degree],"&gt;="&amp;F55)</f>
        <v>0</v>
      </c>
      <c r="H54" s="39">
        <f t="shared" si="12"/>
        <v>1</v>
      </c>
      <c r="I54" s="40">
        <f>COUNTIF(Vertices[Out-Degree],"&gt;= "&amp;H54)-COUNTIF(Vertices[Out-Degree],"&gt;="&amp;H55)</f>
        <v>0</v>
      </c>
      <c r="J54" s="39">
        <f t="shared" si="13"/>
        <v>2488.727272727272</v>
      </c>
      <c r="K54" s="40">
        <f>COUNTIF(Vertices[Betweenness Centrality],"&gt;= "&amp;J54)-COUNTIF(Vertices[Betweenness Centrality],"&gt;="&amp;J55)</f>
        <v>0</v>
      </c>
      <c r="L54" s="39">
        <f t="shared" si="14"/>
        <v>0.012326545454545444</v>
      </c>
      <c r="M54" s="40">
        <f>COUNTIF(Vertices[Closeness Centrality],"&gt;= "&amp;L54)-COUNTIF(Vertices[Closeness Centrality],"&gt;="&amp;L55)</f>
        <v>0</v>
      </c>
      <c r="N54" s="39">
        <f t="shared" si="15"/>
        <v>0.08871927272727281</v>
      </c>
      <c r="O54" s="40">
        <f>COUNTIF(Vertices[Eigenvector Centrality],"&gt;= "&amp;N54)-COUNTIF(Vertices[Eigenvector Centrality],"&gt;="&amp;N55)</f>
        <v>0</v>
      </c>
      <c r="P54" s="39">
        <f t="shared" si="16"/>
        <v>20.411658545454543</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44.727272727272734</v>
      </c>
      <c r="G55" s="42">
        <f>COUNTIF(Vertices[In-Degree],"&gt;= "&amp;F55)-COUNTIF(Vertices[In-Degree],"&gt;="&amp;F56)</f>
        <v>0</v>
      </c>
      <c r="H55" s="41">
        <f t="shared" si="12"/>
        <v>1</v>
      </c>
      <c r="I55" s="42">
        <f>COUNTIF(Vertices[Out-Degree],"&gt;= "&amp;H55)-COUNTIF(Vertices[Out-Degree],"&gt;="&amp;H56)</f>
        <v>0</v>
      </c>
      <c r="J55" s="41">
        <f t="shared" si="13"/>
        <v>2550.9454545454537</v>
      </c>
      <c r="K55" s="42">
        <f>COUNTIF(Vertices[Betweenness Centrality],"&gt;= "&amp;J55)-COUNTIF(Vertices[Betweenness Centrality],"&gt;="&amp;J56)</f>
        <v>0</v>
      </c>
      <c r="L55" s="41">
        <f t="shared" si="14"/>
        <v>0.01263470909090908</v>
      </c>
      <c r="M55" s="42">
        <f>COUNTIF(Vertices[Closeness Centrality],"&gt;= "&amp;L55)-COUNTIF(Vertices[Closeness Centrality],"&gt;="&amp;L56)</f>
        <v>0</v>
      </c>
      <c r="N55" s="41">
        <f t="shared" si="15"/>
        <v>0.09093725454545463</v>
      </c>
      <c r="O55" s="42">
        <f>COUNTIF(Vertices[Eigenvector Centrality],"&gt;= "&amp;N55)-COUNTIF(Vertices[Eigenvector Centrality],"&gt;="&amp;N56)</f>
        <v>0</v>
      </c>
      <c r="P55" s="41">
        <f t="shared" si="16"/>
        <v>20.908332309090905</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45.81818181818183</v>
      </c>
      <c r="G56" s="40">
        <f>COUNTIF(Vertices[In-Degree],"&gt;= "&amp;F56)-COUNTIF(Vertices[In-Degree],"&gt;="&amp;F57)</f>
        <v>0</v>
      </c>
      <c r="H56" s="39">
        <f t="shared" si="12"/>
        <v>1</v>
      </c>
      <c r="I56" s="40">
        <f>COUNTIF(Vertices[Out-Degree],"&gt;= "&amp;H56)-COUNTIF(Vertices[Out-Degree],"&gt;="&amp;H57)</f>
        <v>0</v>
      </c>
      <c r="J56" s="39">
        <f t="shared" si="13"/>
        <v>2613.1636363636353</v>
      </c>
      <c r="K56" s="40">
        <f>COUNTIF(Vertices[Betweenness Centrality],"&gt;= "&amp;J56)-COUNTIF(Vertices[Betweenness Centrality],"&gt;="&amp;J57)</f>
        <v>0</v>
      </c>
      <c r="L56" s="39">
        <f t="shared" si="14"/>
        <v>0.012942872727272715</v>
      </c>
      <c r="M56" s="40">
        <f>COUNTIF(Vertices[Closeness Centrality],"&gt;= "&amp;L56)-COUNTIF(Vertices[Closeness Centrality],"&gt;="&amp;L57)</f>
        <v>0</v>
      </c>
      <c r="N56" s="39">
        <f t="shared" si="15"/>
        <v>0.09315523636363646</v>
      </c>
      <c r="O56" s="40">
        <f>COUNTIF(Vertices[Eigenvector Centrality],"&gt;= "&amp;N56)-COUNTIF(Vertices[Eigenvector Centrality],"&gt;="&amp;N57)</f>
        <v>0</v>
      </c>
      <c r="P56" s="39">
        <f t="shared" si="16"/>
        <v>21.405006072727268</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60</v>
      </c>
      <c r="G57" s="44">
        <f>COUNTIF(Vertices[In-Degree],"&gt;= "&amp;F57)-COUNTIF(Vertices[In-Degree],"&gt;="&amp;F58)</f>
        <v>1</v>
      </c>
      <c r="H57" s="43">
        <f>MAX(Vertices[Out-Degree])</f>
        <v>1</v>
      </c>
      <c r="I57" s="44">
        <f>COUNTIF(Vertices[Out-Degree],"&gt;= "&amp;H57)-COUNTIF(Vertices[Out-Degree],"&gt;="&amp;H58)</f>
        <v>62</v>
      </c>
      <c r="J57" s="43">
        <f>MAX(Vertices[Betweenness Centrality])</f>
        <v>3422</v>
      </c>
      <c r="K57" s="44">
        <f>COUNTIF(Vertices[Betweenness Centrality],"&gt;= "&amp;J57)-COUNTIF(Vertices[Betweenness Centrality],"&gt;="&amp;J58)</f>
        <v>1</v>
      </c>
      <c r="L57" s="43">
        <f>MAX(Vertices[Closeness Centrality])</f>
        <v>0.016949</v>
      </c>
      <c r="M57" s="44">
        <f>COUNTIF(Vertices[Closeness Centrality],"&gt;= "&amp;L57)-COUNTIF(Vertices[Closeness Centrality],"&gt;="&amp;L58)</f>
        <v>1</v>
      </c>
      <c r="N57" s="43">
        <f>MAX(Vertices[Eigenvector Centrality])</f>
        <v>0.121989</v>
      </c>
      <c r="O57" s="44">
        <f>COUNTIF(Vertices[Eigenvector Centrality],"&gt;= "&amp;N57)-COUNTIF(Vertices[Eigenvector Centrality],"&gt;="&amp;N58)</f>
        <v>1</v>
      </c>
      <c r="P57" s="43">
        <f>MAX(Vertices[PageRank])</f>
        <v>27.861765</v>
      </c>
      <c r="Q57" s="44">
        <f>COUNTIF(Vertices[PageRank],"&gt;= "&amp;P57)-COUNTIF(Vertices[PageRank],"&gt;="&amp;P58)</f>
        <v>1</v>
      </c>
      <c r="R57" s="43">
        <f>MAX(Vertices[Clustering Coefficient])</f>
        <v>0</v>
      </c>
      <c r="S57" s="47">
        <f>COUNTIF(Vertices[Clustering Coefficient],"&gt;= "&amp;R57)-COUNTIF(Vertices[Clustering Coefficient],"&gt;="&amp;R58)</f>
        <v>62</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60</v>
      </c>
    </row>
    <row r="71" spans="1:2" ht="15">
      <c r="A71" s="35" t="s">
        <v>90</v>
      </c>
      <c r="B71" s="49">
        <f>_xlfn.IFERROR(AVERAGE(Vertices[In-Degree]),NoMetricMessage)</f>
        <v>1</v>
      </c>
    </row>
    <row r="72" spans="1:2" ht="15">
      <c r="A72" s="35" t="s">
        <v>91</v>
      </c>
      <c r="B72" s="49">
        <f>_xlfn.IFERROR(MEDIAN(Vertices[In-Degree]),NoMetricMessage)</f>
        <v>0</v>
      </c>
    </row>
    <row r="83" spans="1:2" ht="15">
      <c r="A83" s="35" t="s">
        <v>94</v>
      </c>
      <c r="B83" s="48">
        <f>IF(COUNT(Vertices[Out-Degree])&gt;0,H2,NoMetricMessage)</f>
        <v>1</v>
      </c>
    </row>
    <row r="84" spans="1:2" ht="15">
      <c r="A84" s="35" t="s">
        <v>95</v>
      </c>
      <c r="B84" s="48">
        <f>IF(COUNT(Vertices[Out-Degree])&gt;0,H57,NoMetricMessage)</f>
        <v>1</v>
      </c>
    </row>
    <row r="85" spans="1:2" ht="15">
      <c r="A85" s="35" t="s">
        <v>96</v>
      </c>
      <c r="B85" s="49">
        <f>_xlfn.IFERROR(AVERAGE(Vertices[Out-Degree]),NoMetricMessage)</f>
        <v>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3422</v>
      </c>
    </row>
    <row r="99" spans="1:2" ht="15">
      <c r="A99" s="35" t="s">
        <v>102</v>
      </c>
      <c r="B99" s="49">
        <f>_xlfn.IFERROR(AVERAGE(Vertices[Betweenness Centrality]),NoMetricMessage)</f>
        <v>55.193548387096776</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0.016949</v>
      </c>
    </row>
    <row r="113" spans="1:2" ht="15">
      <c r="A113" s="35" t="s">
        <v>108</v>
      </c>
      <c r="B113" s="49">
        <f>_xlfn.IFERROR(AVERAGE(Vertices[Closeness Centrality]),NoMetricMessage)</f>
        <v>0.008406806451612915</v>
      </c>
    </row>
    <row r="114" spans="1:2" ht="15">
      <c r="A114" s="35" t="s">
        <v>109</v>
      </c>
      <c r="B114" s="49">
        <f>_xlfn.IFERROR(MEDIAN(Vertices[Closeness Centrality]),NoMetricMessage)</f>
        <v>0.008547</v>
      </c>
    </row>
    <row r="125" spans="1:2" ht="15">
      <c r="A125" s="35" t="s">
        <v>112</v>
      </c>
      <c r="B125" s="49">
        <f>IF(COUNT(Vertices[Eigenvector Centrality])&gt;0,N2,NoMetricMessage)</f>
        <v>0</v>
      </c>
    </row>
    <row r="126" spans="1:2" ht="15">
      <c r="A126" s="35" t="s">
        <v>113</v>
      </c>
      <c r="B126" s="49">
        <f>IF(COUNT(Vertices[Eigenvector Centrality])&gt;0,N57,NoMetricMessage)</f>
        <v>0.121989</v>
      </c>
    </row>
    <row r="127" spans="1:2" ht="15">
      <c r="A127" s="35" t="s">
        <v>114</v>
      </c>
      <c r="B127" s="49">
        <f>_xlfn.IFERROR(AVERAGE(Vertices[Eigenvector Centrality]),NoMetricMessage)</f>
        <v>0.01612946774193546</v>
      </c>
    </row>
    <row r="128" spans="1:2" ht="15">
      <c r="A128" s="35" t="s">
        <v>115</v>
      </c>
      <c r="B128" s="49">
        <f>_xlfn.IFERROR(MEDIAN(Vertices[Eigenvector Centrality]),NoMetricMessage)</f>
        <v>0.014882</v>
      </c>
    </row>
    <row r="139" spans="1:2" ht="15">
      <c r="A139" s="35" t="s">
        <v>140</v>
      </c>
      <c r="B139" s="49">
        <f>IF(COUNT(Vertices[PageRank])&gt;0,P2,NoMetricMessage)</f>
        <v>0.544708</v>
      </c>
    </row>
    <row r="140" spans="1:2" ht="15">
      <c r="A140" s="35" t="s">
        <v>141</v>
      </c>
      <c r="B140" s="49">
        <f>IF(COUNT(Vertices[PageRank])&gt;0,P57,NoMetricMessage)</f>
        <v>27.861765</v>
      </c>
    </row>
    <row r="141" spans="1:2" ht="15">
      <c r="A141" s="35" t="s">
        <v>142</v>
      </c>
      <c r="B141" s="49">
        <f>_xlfn.IFERROR(AVERAGE(Vertices[PageRank]),NoMetricMessage)</f>
        <v>0.9999922741935483</v>
      </c>
    </row>
    <row r="142" spans="1:2" ht="15">
      <c r="A142" s="35" t="s">
        <v>143</v>
      </c>
      <c r="B142" s="49">
        <f>_xlfn.IFERROR(MEDIAN(Vertices[PageRank]),NoMetricMessage)</f>
        <v>0.544708</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885</v>
      </c>
    </row>
    <row r="6" spans="1:18" ht="409.6">
      <c r="A6">
        <v>0</v>
      </c>
      <c r="B6" s="1" t="s">
        <v>136</v>
      </c>
      <c r="C6">
        <v>1</v>
      </c>
      <c r="D6" t="s">
        <v>59</v>
      </c>
      <c r="E6" t="s">
        <v>59</v>
      </c>
      <c r="F6">
        <v>0</v>
      </c>
      <c r="H6" t="s">
        <v>71</v>
      </c>
      <c r="J6" t="s">
        <v>173</v>
      </c>
      <c r="K6" s="13" t="s">
        <v>886</v>
      </c>
      <c r="R6" t="s">
        <v>129</v>
      </c>
    </row>
    <row r="7" spans="1:11" ht="409.6">
      <c r="A7">
        <v>2</v>
      </c>
      <c r="B7">
        <v>1</v>
      </c>
      <c r="C7">
        <v>0</v>
      </c>
      <c r="D7" t="s">
        <v>60</v>
      </c>
      <c r="E7" t="s">
        <v>60</v>
      </c>
      <c r="F7">
        <v>2</v>
      </c>
      <c r="H7" t="s">
        <v>72</v>
      </c>
      <c r="J7" t="s">
        <v>174</v>
      </c>
      <c r="K7" s="13" t="s">
        <v>1028</v>
      </c>
    </row>
    <row r="8" spans="1:11" ht="409.6">
      <c r="A8"/>
      <c r="B8">
        <v>2</v>
      </c>
      <c r="C8">
        <v>2</v>
      </c>
      <c r="D8" t="s">
        <v>61</v>
      </c>
      <c r="E8" t="s">
        <v>61</v>
      </c>
      <c r="H8" t="s">
        <v>73</v>
      </c>
      <c r="J8" t="s">
        <v>175</v>
      </c>
      <c r="K8" s="13" t="s">
        <v>1029</v>
      </c>
    </row>
    <row r="9" spans="1:11" ht="409.6">
      <c r="A9"/>
      <c r="B9">
        <v>3</v>
      </c>
      <c r="C9">
        <v>4</v>
      </c>
      <c r="D9" t="s">
        <v>62</v>
      </c>
      <c r="E9" t="s">
        <v>62</v>
      </c>
      <c r="H9" t="s">
        <v>74</v>
      </c>
      <c r="J9" t="s">
        <v>176</v>
      </c>
      <c r="K9" s="13" t="s">
        <v>1030</v>
      </c>
    </row>
    <row r="10" spans="1:11" ht="15">
      <c r="A10"/>
      <c r="B10">
        <v>4</v>
      </c>
      <c r="D10" t="s">
        <v>63</v>
      </c>
      <c r="E10" t="s">
        <v>63</v>
      </c>
      <c r="H10" t="s">
        <v>75</v>
      </c>
      <c r="J10" t="s">
        <v>177</v>
      </c>
      <c r="K10" t="s">
        <v>1031</v>
      </c>
    </row>
    <row r="11" spans="1:11" ht="15">
      <c r="A11"/>
      <c r="B11">
        <v>5</v>
      </c>
      <c r="D11" t="s">
        <v>46</v>
      </c>
      <c r="E11">
        <v>1</v>
      </c>
      <c r="H11" t="s">
        <v>76</v>
      </c>
      <c r="J11" t="s">
        <v>178</v>
      </c>
      <c r="K11" t="s">
        <v>1032</v>
      </c>
    </row>
    <row r="12" spans="1:11" ht="15">
      <c r="A12"/>
      <c r="B12"/>
      <c r="D12" t="s">
        <v>64</v>
      </c>
      <c r="E12">
        <v>2</v>
      </c>
      <c r="H12">
        <v>0</v>
      </c>
      <c r="J12" t="s">
        <v>179</v>
      </c>
      <c r="K12" t="s">
        <v>1033</v>
      </c>
    </row>
    <row r="13" spans="1:11" ht="15">
      <c r="A13"/>
      <c r="B13"/>
      <c r="D13">
        <v>1</v>
      </c>
      <c r="E13">
        <v>3</v>
      </c>
      <c r="H13">
        <v>1</v>
      </c>
      <c r="J13" t="s">
        <v>180</v>
      </c>
      <c r="K13" t="s">
        <v>1034</v>
      </c>
    </row>
    <row r="14" spans="4:11" ht="15">
      <c r="D14">
        <v>2</v>
      </c>
      <c r="E14">
        <v>4</v>
      </c>
      <c r="H14">
        <v>2</v>
      </c>
      <c r="J14" t="s">
        <v>181</v>
      </c>
      <c r="K14" t="s">
        <v>1035</v>
      </c>
    </row>
    <row r="15" spans="4:11" ht="15">
      <c r="D15">
        <v>3</v>
      </c>
      <c r="E15">
        <v>5</v>
      </c>
      <c r="H15">
        <v>3</v>
      </c>
      <c r="J15" t="s">
        <v>182</v>
      </c>
      <c r="K15" t="s">
        <v>1036</v>
      </c>
    </row>
    <row r="16" spans="4:11" ht="15">
      <c r="D16">
        <v>4</v>
      </c>
      <c r="E16">
        <v>6</v>
      </c>
      <c r="H16">
        <v>4</v>
      </c>
      <c r="J16" t="s">
        <v>183</v>
      </c>
      <c r="K16" t="s">
        <v>1037</v>
      </c>
    </row>
    <row r="17" spans="4:11" ht="15">
      <c r="D17">
        <v>5</v>
      </c>
      <c r="E17">
        <v>7</v>
      </c>
      <c r="H17">
        <v>5</v>
      </c>
      <c r="J17" t="s">
        <v>184</v>
      </c>
      <c r="K17" t="s">
        <v>1038</v>
      </c>
    </row>
    <row r="18" spans="4:11" ht="15">
      <c r="D18">
        <v>6</v>
      </c>
      <c r="E18">
        <v>8</v>
      </c>
      <c r="H18">
        <v>6</v>
      </c>
      <c r="J18" t="s">
        <v>185</v>
      </c>
      <c r="K18" t="s">
        <v>1039</v>
      </c>
    </row>
    <row r="19" spans="4:11" ht="15">
      <c r="D19">
        <v>7</v>
      </c>
      <c r="E19">
        <v>9</v>
      </c>
      <c r="H19">
        <v>7</v>
      </c>
      <c r="J19" t="s">
        <v>186</v>
      </c>
      <c r="K19" t="s">
        <v>1040</v>
      </c>
    </row>
    <row r="20" spans="4:11" ht="409.6">
      <c r="D20">
        <v>8</v>
      </c>
      <c r="H20">
        <v>8</v>
      </c>
      <c r="J20" t="s">
        <v>187</v>
      </c>
      <c r="K20" s="13" t="s">
        <v>1041</v>
      </c>
    </row>
    <row r="21" spans="4:11" ht="409.6">
      <c r="D21">
        <v>9</v>
      </c>
      <c r="H21">
        <v>9</v>
      </c>
      <c r="J21" t="s">
        <v>188</v>
      </c>
      <c r="K21" s="13" t="s">
        <v>1042</v>
      </c>
    </row>
    <row r="22" spans="4:11" ht="409.6">
      <c r="D22">
        <v>10</v>
      </c>
      <c r="J22" t="s">
        <v>189</v>
      </c>
      <c r="K22" s="13" t="s">
        <v>1043</v>
      </c>
    </row>
    <row r="23" spans="4:11" ht="15">
      <c r="D23">
        <v>11</v>
      </c>
      <c r="J23" t="s">
        <v>190</v>
      </c>
      <c r="K23">
        <v>18</v>
      </c>
    </row>
    <row r="24" spans="10:11" ht="15">
      <c r="J24" t="s">
        <v>192</v>
      </c>
      <c r="K24" t="s">
        <v>1025</v>
      </c>
    </row>
    <row r="25" spans="10:11" ht="409.6">
      <c r="J25" t="s">
        <v>193</v>
      </c>
      <c r="K25" s="13" t="s">
        <v>1027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3693F-02D9-445C-A5A5-F96C4C683C62}">
  <dimension ref="A1:C4"/>
  <sheetViews>
    <sheetView workbookViewId="0" topLeftCell="A1"/>
  </sheetViews>
  <sheetFormatPr defaultColWidth="9.140625" defaultRowHeight="15"/>
  <cols>
    <col min="1" max="1" width="9.8515625" style="0" customWidth="1"/>
    <col min="2" max="2" width="9.421875" style="0" bestFit="1" customWidth="1"/>
    <col min="3" max="3" width="12.421875" style="0" bestFit="1" customWidth="1"/>
  </cols>
  <sheetData>
    <row r="1" ht="15">
      <c r="C1" s="35" t="s">
        <v>42</v>
      </c>
    </row>
    <row r="2" spans="1:3" ht="14.3" customHeight="1">
      <c r="A2" s="13" t="s">
        <v>895</v>
      </c>
      <c r="B2" s="124" t="s">
        <v>896</v>
      </c>
      <c r="C2" s="67" t="s">
        <v>897</v>
      </c>
    </row>
    <row r="3" spans="1:3" ht="15">
      <c r="A3" s="123" t="s">
        <v>888</v>
      </c>
      <c r="B3" s="123" t="s">
        <v>888</v>
      </c>
      <c r="C3" s="36">
        <v>60</v>
      </c>
    </row>
    <row r="4" spans="1:3" ht="15">
      <c r="A4" s="123" t="s">
        <v>889</v>
      </c>
      <c r="B4" s="123" t="s">
        <v>889</v>
      </c>
      <c r="C4" s="36">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758C0-CDAB-4DFF-A874-976472D6E7CF}">
  <dimension ref="A1:F52"/>
  <sheetViews>
    <sheetView workbookViewId="0" topLeftCell="A1"/>
  </sheetViews>
  <sheetFormatPr defaultColWidth="9.140625" defaultRowHeight="15"/>
  <cols>
    <col min="1" max="1" width="39.57421875" style="0" customWidth="1"/>
    <col min="2" max="2" width="18.57421875" style="0" bestFit="1" customWidth="1"/>
    <col min="3" max="3" width="29.57421875" style="0" customWidth="1"/>
    <col min="4" max="4" width="10.57421875" style="0" bestFit="1" customWidth="1"/>
    <col min="5" max="5" width="29.57421875" style="0" customWidth="1"/>
    <col min="6" max="6" width="10.57421875" style="0" bestFit="1" customWidth="1"/>
  </cols>
  <sheetData>
    <row r="1" spans="1:6" ht="14.3" customHeight="1">
      <c r="A1" s="13" t="s">
        <v>903</v>
      </c>
      <c r="B1" s="13" t="s">
        <v>904</v>
      </c>
      <c r="C1" s="84" t="s">
        <v>905</v>
      </c>
      <c r="D1" s="84" t="s">
        <v>907</v>
      </c>
      <c r="E1" s="13" t="s">
        <v>906</v>
      </c>
      <c r="F1" s="13" t="s">
        <v>908</v>
      </c>
    </row>
    <row r="2" spans="1:6" ht="15">
      <c r="A2" s="88" t="s">
        <v>299</v>
      </c>
      <c r="B2" s="84">
        <v>1</v>
      </c>
      <c r="C2" s="84"/>
      <c r="D2" s="84"/>
      <c r="E2" s="88" t="s">
        <v>298</v>
      </c>
      <c r="F2" s="84">
        <v>1</v>
      </c>
    </row>
    <row r="3" spans="1:6" ht="15">
      <c r="A3" s="88" t="s">
        <v>298</v>
      </c>
      <c r="B3" s="84">
        <v>1</v>
      </c>
      <c r="C3" s="84"/>
      <c r="D3" s="84"/>
      <c r="E3" s="88" t="s">
        <v>299</v>
      </c>
      <c r="F3" s="84">
        <v>1</v>
      </c>
    </row>
    <row r="6" spans="1:6" ht="14.3" customHeight="1">
      <c r="A6" s="13" t="s">
        <v>911</v>
      </c>
      <c r="B6" s="13" t="s">
        <v>904</v>
      </c>
      <c r="C6" s="84" t="s">
        <v>912</v>
      </c>
      <c r="D6" s="84" t="s">
        <v>907</v>
      </c>
      <c r="E6" s="13" t="s">
        <v>913</v>
      </c>
      <c r="F6" s="13" t="s">
        <v>908</v>
      </c>
    </row>
    <row r="7" spans="1:6" ht="15">
      <c r="A7" s="84" t="s">
        <v>300</v>
      </c>
      <c r="B7" s="84">
        <v>2</v>
      </c>
      <c r="C7" s="84"/>
      <c r="D7" s="84"/>
      <c r="E7" s="84" t="s">
        <v>300</v>
      </c>
      <c r="F7" s="84">
        <v>2</v>
      </c>
    </row>
    <row r="10" spans="1:6" ht="14.3" customHeight="1">
      <c r="A10" s="13" t="s">
        <v>915</v>
      </c>
      <c r="B10" s="13" t="s">
        <v>904</v>
      </c>
      <c r="C10" s="13" t="s">
        <v>918</v>
      </c>
      <c r="D10" s="13" t="s">
        <v>907</v>
      </c>
      <c r="E10" s="13" t="s">
        <v>919</v>
      </c>
      <c r="F10" s="13" t="s">
        <v>908</v>
      </c>
    </row>
    <row r="11" spans="1:6" ht="15">
      <c r="A11" s="84" t="s">
        <v>916</v>
      </c>
      <c r="B11" s="84">
        <v>62</v>
      </c>
      <c r="C11" s="84" t="s">
        <v>916</v>
      </c>
      <c r="D11" s="84">
        <v>60</v>
      </c>
      <c r="E11" s="84" t="s">
        <v>916</v>
      </c>
      <c r="F11" s="84">
        <v>2</v>
      </c>
    </row>
    <row r="12" spans="1:6" ht="15">
      <c r="A12" s="84" t="s">
        <v>917</v>
      </c>
      <c r="B12" s="84">
        <v>62</v>
      </c>
      <c r="C12" s="84" t="s">
        <v>917</v>
      </c>
      <c r="D12" s="84">
        <v>60</v>
      </c>
      <c r="E12" s="84" t="s">
        <v>917</v>
      </c>
      <c r="F12" s="84">
        <v>2</v>
      </c>
    </row>
    <row r="15" spans="1:6" ht="14.3" customHeight="1">
      <c r="A15" s="13" t="s">
        <v>921</v>
      </c>
      <c r="B15" s="13" t="s">
        <v>904</v>
      </c>
      <c r="C15" s="13" t="s">
        <v>930</v>
      </c>
      <c r="D15" s="13" t="s">
        <v>907</v>
      </c>
      <c r="E15" s="13" t="s">
        <v>932</v>
      </c>
      <c r="F15" s="13" t="s">
        <v>908</v>
      </c>
    </row>
    <row r="16" spans="1:6" ht="15">
      <c r="A16" s="90" t="s">
        <v>922</v>
      </c>
      <c r="B16" s="90">
        <v>124</v>
      </c>
      <c r="C16" s="90" t="s">
        <v>927</v>
      </c>
      <c r="D16" s="90">
        <v>60</v>
      </c>
      <c r="E16" s="90" t="s">
        <v>916</v>
      </c>
      <c r="F16" s="90">
        <v>2</v>
      </c>
    </row>
    <row r="17" spans="1:6" ht="15">
      <c r="A17" s="90" t="s">
        <v>923</v>
      </c>
      <c r="B17" s="90">
        <v>61</v>
      </c>
      <c r="C17" s="90" t="s">
        <v>928</v>
      </c>
      <c r="D17" s="90">
        <v>60</v>
      </c>
      <c r="E17" s="90" t="s">
        <v>917</v>
      </c>
      <c r="F17" s="90">
        <v>2</v>
      </c>
    </row>
    <row r="18" spans="1:6" ht="15">
      <c r="A18" s="90" t="s">
        <v>924</v>
      </c>
      <c r="B18" s="90">
        <v>0</v>
      </c>
      <c r="C18" s="90" t="s">
        <v>929</v>
      </c>
      <c r="D18" s="90">
        <v>60</v>
      </c>
      <c r="E18" s="90"/>
      <c r="F18" s="90"/>
    </row>
    <row r="19" spans="1:6" ht="15">
      <c r="A19" s="90" t="s">
        <v>925</v>
      </c>
      <c r="B19" s="90">
        <v>371</v>
      </c>
      <c r="C19" s="90" t="s">
        <v>931</v>
      </c>
      <c r="D19" s="90">
        <v>60</v>
      </c>
      <c r="E19" s="90"/>
      <c r="F19" s="90"/>
    </row>
    <row r="20" spans="1:6" ht="15">
      <c r="A20" s="90" t="s">
        <v>926</v>
      </c>
      <c r="B20" s="90">
        <v>556</v>
      </c>
      <c r="C20" s="90" t="s">
        <v>916</v>
      </c>
      <c r="D20" s="90">
        <v>60</v>
      </c>
      <c r="E20" s="90"/>
      <c r="F20" s="90"/>
    </row>
    <row r="21" spans="1:6" ht="15">
      <c r="A21" s="90" t="s">
        <v>916</v>
      </c>
      <c r="B21" s="90">
        <v>62</v>
      </c>
      <c r="C21" s="90" t="s">
        <v>917</v>
      </c>
      <c r="D21" s="90">
        <v>60</v>
      </c>
      <c r="E21" s="90"/>
      <c r="F21" s="90"/>
    </row>
    <row r="22" spans="1:6" ht="15">
      <c r="A22" s="90" t="s">
        <v>917</v>
      </c>
      <c r="B22" s="90">
        <v>62</v>
      </c>
      <c r="C22" s="90"/>
      <c r="D22" s="90"/>
      <c r="E22" s="90"/>
      <c r="F22" s="90"/>
    </row>
    <row r="23" spans="1:6" ht="15">
      <c r="A23" s="90" t="s">
        <v>927</v>
      </c>
      <c r="B23" s="90">
        <v>60</v>
      </c>
      <c r="C23" s="90"/>
      <c r="D23" s="90"/>
      <c r="E23" s="90"/>
      <c r="F23" s="90"/>
    </row>
    <row r="24" spans="1:6" ht="15">
      <c r="A24" s="90" t="s">
        <v>928</v>
      </c>
      <c r="B24" s="90">
        <v>60</v>
      </c>
      <c r="C24" s="90"/>
      <c r="D24" s="90"/>
      <c r="E24" s="90"/>
      <c r="F24" s="90"/>
    </row>
    <row r="25" spans="1:6" ht="15">
      <c r="A25" s="90" t="s">
        <v>929</v>
      </c>
      <c r="B25" s="90">
        <v>60</v>
      </c>
      <c r="C25" s="90"/>
      <c r="D25" s="90"/>
      <c r="E25" s="90"/>
      <c r="F25" s="90"/>
    </row>
    <row r="28" spans="1:6" ht="14.3" customHeight="1">
      <c r="A28" s="13" t="s">
        <v>935</v>
      </c>
      <c r="B28" s="13" t="s">
        <v>904</v>
      </c>
      <c r="C28" s="13" t="s">
        <v>941</v>
      </c>
      <c r="D28" s="13" t="s">
        <v>907</v>
      </c>
      <c r="E28" s="84" t="s">
        <v>942</v>
      </c>
      <c r="F28" s="84" t="s">
        <v>908</v>
      </c>
    </row>
    <row r="29" spans="1:6" ht="15">
      <c r="A29" s="90" t="s">
        <v>936</v>
      </c>
      <c r="B29" s="90">
        <v>61</v>
      </c>
      <c r="C29" s="90" t="s">
        <v>937</v>
      </c>
      <c r="D29" s="90">
        <v>60</v>
      </c>
      <c r="E29" s="90"/>
      <c r="F29" s="90"/>
    </row>
    <row r="30" spans="1:6" ht="15">
      <c r="A30" s="90" t="s">
        <v>937</v>
      </c>
      <c r="B30" s="90">
        <v>60</v>
      </c>
      <c r="C30" s="90" t="s">
        <v>938</v>
      </c>
      <c r="D30" s="90">
        <v>60</v>
      </c>
      <c r="E30" s="90"/>
      <c r="F30" s="90"/>
    </row>
    <row r="31" spans="1:6" ht="15">
      <c r="A31" s="90" t="s">
        <v>938</v>
      </c>
      <c r="B31" s="90">
        <v>60</v>
      </c>
      <c r="C31" s="90" t="s">
        <v>939</v>
      </c>
      <c r="D31" s="90">
        <v>60</v>
      </c>
      <c r="E31" s="90"/>
      <c r="F31" s="90"/>
    </row>
    <row r="32" spans="1:6" ht="15">
      <c r="A32" s="90" t="s">
        <v>939</v>
      </c>
      <c r="B32" s="90">
        <v>60</v>
      </c>
      <c r="C32" s="90" t="s">
        <v>940</v>
      </c>
      <c r="D32" s="90">
        <v>60</v>
      </c>
      <c r="E32" s="90"/>
      <c r="F32" s="90"/>
    </row>
    <row r="33" spans="1:6" ht="15">
      <c r="A33" s="90" t="s">
        <v>940</v>
      </c>
      <c r="B33" s="90">
        <v>60</v>
      </c>
      <c r="C33" s="90" t="s">
        <v>936</v>
      </c>
      <c r="D33" s="90">
        <v>60</v>
      </c>
      <c r="E33" s="90"/>
      <c r="F33" s="90"/>
    </row>
    <row r="36" spans="1:6" ht="14.3" customHeight="1">
      <c r="A36" s="84" t="s">
        <v>945</v>
      </c>
      <c r="B36" s="84" t="s">
        <v>904</v>
      </c>
      <c r="C36" s="84" t="s">
        <v>947</v>
      </c>
      <c r="D36" s="84" t="s">
        <v>907</v>
      </c>
      <c r="E36" s="84" t="s">
        <v>948</v>
      </c>
      <c r="F36" s="84" t="s">
        <v>908</v>
      </c>
    </row>
    <row r="37" spans="1:6" ht="15">
      <c r="A37" s="84"/>
      <c r="B37" s="84"/>
      <c r="C37" s="84"/>
      <c r="D37" s="84"/>
      <c r="E37" s="84"/>
      <c r="F37" s="84"/>
    </row>
    <row r="39" spans="1:6" ht="14.3" customHeight="1">
      <c r="A39" s="84" t="s">
        <v>946</v>
      </c>
      <c r="B39" s="84" t="s">
        <v>904</v>
      </c>
      <c r="C39" s="84" t="s">
        <v>949</v>
      </c>
      <c r="D39" s="84" t="s">
        <v>907</v>
      </c>
      <c r="E39" s="84" t="s">
        <v>950</v>
      </c>
      <c r="F39" s="84" t="s">
        <v>908</v>
      </c>
    </row>
    <row r="40" spans="1:6" ht="15">
      <c r="A40" s="84"/>
      <c r="B40" s="84"/>
      <c r="C40" s="84"/>
      <c r="D40" s="84"/>
      <c r="E40" s="84"/>
      <c r="F40" s="84"/>
    </row>
    <row r="42" spans="1:6" ht="14.3" customHeight="1">
      <c r="A42" s="13" t="s">
        <v>953</v>
      </c>
      <c r="B42" s="13" t="s">
        <v>904</v>
      </c>
      <c r="C42" s="13" t="s">
        <v>954</v>
      </c>
      <c r="D42" s="13" t="s">
        <v>907</v>
      </c>
      <c r="E42" s="13" t="s">
        <v>955</v>
      </c>
      <c r="F42" s="13" t="s">
        <v>908</v>
      </c>
    </row>
    <row r="43" spans="1:6" ht="15">
      <c r="A43" s="120" t="s">
        <v>284</v>
      </c>
      <c r="B43" s="84">
        <v>340693</v>
      </c>
      <c r="C43" s="120" t="s">
        <v>284</v>
      </c>
      <c r="D43" s="84">
        <v>340693</v>
      </c>
      <c r="E43" s="120" t="s">
        <v>288</v>
      </c>
      <c r="F43" s="84">
        <v>28104</v>
      </c>
    </row>
    <row r="44" spans="1:6" ht="15">
      <c r="A44" s="120" t="s">
        <v>237</v>
      </c>
      <c r="B44" s="84">
        <v>276031</v>
      </c>
      <c r="C44" s="120" t="s">
        <v>237</v>
      </c>
      <c r="D44" s="84">
        <v>276031</v>
      </c>
      <c r="E44" s="120" t="s">
        <v>232</v>
      </c>
      <c r="F44" s="84">
        <v>4422</v>
      </c>
    </row>
    <row r="45" spans="1:6" ht="15">
      <c r="A45" s="120" t="s">
        <v>256</v>
      </c>
      <c r="B45" s="84">
        <v>228238</v>
      </c>
      <c r="C45" s="120" t="s">
        <v>256</v>
      </c>
      <c r="D45" s="84">
        <v>228238</v>
      </c>
      <c r="E45" s="120"/>
      <c r="F45" s="84"/>
    </row>
    <row r="46" spans="1:6" ht="15">
      <c r="A46" s="120" t="s">
        <v>267</v>
      </c>
      <c r="B46" s="84">
        <v>211801</v>
      </c>
      <c r="C46" s="120" t="s">
        <v>267</v>
      </c>
      <c r="D46" s="84">
        <v>211801</v>
      </c>
      <c r="E46" s="120"/>
      <c r="F46" s="84"/>
    </row>
    <row r="47" spans="1:6" ht="15">
      <c r="A47" s="120" t="s">
        <v>238</v>
      </c>
      <c r="B47" s="84">
        <v>211463</v>
      </c>
      <c r="C47" s="120" t="s">
        <v>238</v>
      </c>
      <c r="D47" s="84">
        <v>211463</v>
      </c>
      <c r="E47" s="120"/>
      <c r="F47" s="84"/>
    </row>
    <row r="48" spans="1:6" ht="15">
      <c r="A48" s="120" t="s">
        <v>262</v>
      </c>
      <c r="B48" s="84">
        <v>138802</v>
      </c>
      <c r="C48" s="120" t="s">
        <v>262</v>
      </c>
      <c r="D48" s="84">
        <v>138802</v>
      </c>
      <c r="E48" s="120"/>
      <c r="F48" s="84"/>
    </row>
    <row r="49" spans="1:6" ht="15">
      <c r="A49" s="120" t="s">
        <v>290</v>
      </c>
      <c r="B49" s="84">
        <v>122103</v>
      </c>
      <c r="C49" s="120" t="s">
        <v>290</v>
      </c>
      <c r="D49" s="84">
        <v>122103</v>
      </c>
      <c r="E49" s="120"/>
      <c r="F49" s="84"/>
    </row>
    <row r="50" spans="1:6" ht="15">
      <c r="A50" s="120" t="s">
        <v>286</v>
      </c>
      <c r="B50" s="84">
        <v>104800</v>
      </c>
      <c r="C50" s="120" t="s">
        <v>286</v>
      </c>
      <c r="D50" s="84">
        <v>104800</v>
      </c>
      <c r="E50" s="120"/>
      <c r="F50" s="84"/>
    </row>
    <row r="51" spans="1:6" ht="15">
      <c r="A51" s="120" t="s">
        <v>279</v>
      </c>
      <c r="B51" s="84">
        <v>96633</v>
      </c>
      <c r="C51" s="120" t="s">
        <v>279</v>
      </c>
      <c r="D51" s="84">
        <v>96633</v>
      </c>
      <c r="E51" s="120"/>
      <c r="F51" s="84"/>
    </row>
    <row r="52" spans="1:6" ht="15">
      <c r="A52" s="120" t="s">
        <v>259</v>
      </c>
      <c r="B52" s="84">
        <v>79479</v>
      </c>
      <c r="C52" s="120" t="s">
        <v>259</v>
      </c>
      <c r="D52" s="84">
        <v>79479</v>
      </c>
      <c r="E52" s="120"/>
      <c r="F52" s="84"/>
    </row>
  </sheetData>
  <hyperlinks>
    <hyperlink ref="A2" r:id="rId1" display="https://twitter.com/StephanieKelton/status/1087903247803838466"/>
    <hyperlink ref="A3" r:id="rId2" display="https://twitter.com/videotroph/status/1087805145960902656"/>
    <hyperlink ref="E2" r:id="rId3" display="https://twitter.com/videotroph/status/1087805145960902656"/>
    <hyperlink ref="E3" r:id="rId4" display="https://twitter.com/StephanieKelton/status/1087903247803838466"/>
  </hyperlinks>
  <printOptions/>
  <pageMargins left="0.7" right="0.7" top="0.75" bottom="0.75" header="0.3" footer="0.3"/>
  <pageSetup orientation="portrait" paperSize="9"/>
  <tableParts>
    <tablePart r:id="rId9"/>
    <tablePart r:id="rId5"/>
    <tablePart r:id="rId6"/>
    <tablePart r:id="rId8"/>
    <tablePart r:id="rId7"/>
    <tablePart r:id="rId10"/>
    <tablePart r:id="rId12"/>
    <tablePart r:id="rId1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217E711-77E5-4B89-9A8E-BFC0962CF9B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Doc Assar</dc:creator>
  <cp:keywords/>
  <dc:description/>
  <cp:lastModifiedBy>Doc Assar</cp:lastModifiedBy>
  <dcterms:created xsi:type="dcterms:W3CDTF">2008-01-30T00:41:58Z</dcterms:created>
  <dcterms:modified xsi:type="dcterms:W3CDTF">2019-01-23T19:18:16Z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